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fujii\ドキュメント\カープデータ\"/>
    </mc:Choice>
  </mc:AlternateContent>
  <xr:revisionPtr revIDLastSave="0" documentId="13_ncr:1_{48474AB3-5C29-4F6C-8183-28C83094DBE0}" xr6:coauthVersionLast="47" xr6:coauthVersionMax="47" xr10:uidLastSave="{00000000-0000-0000-0000-000000000000}"/>
  <bookViews>
    <workbookView visibility="hidden" xWindow="0" yWindow="0" windowWidth="24270" windowHeight="15600" firstSheet="6" activeTab="14" xr2:uid="{BF4B00AE-0042-49D9-8470-743DA1BA38CD}"/>
    <workbookView xWindow="255" yWindow="75" windowWidth="24270" windowHeight="15600" xr2:uid="{1E611A8E-5B42-462D-9869-6DF25661D327}"/>
  </bookViews>
  <sheets>
    <sheet name="日程" sheetId="17" r:id="rId1"/>
    <sheet name="投手" sheetId="36" r:id="rId2"/>
    <sheet name="野手" sheetId="37" r:id="rId3"/>
    <sheet name="ｽｺｱ" sheetId="31" r:id="rId4"/>
    <sheet name="先発" sheetId="33" r:id="rId5"/>
    <sheet name="成績" sheetId="3" r:id="rId6"/>
    <sheet name="○●" sheetId="29" r:id="rId7"/>
    <sheet name="個人" sheetId="27" r:id="rId8"/>
    <sheet name="投手ｽｺｱ" sheetId="1" r:id="rId9"/>
    <sheet name="打者ｽｺｱ" sheetId="2" r:id="rId10"/>
    <sheet name="投手通算" sheetId="4" r:id="rId11"/>
    <sheet name="打者通算" sheetId="5" r:id="rId12"/>
    <sheet name="投手date" sheetId="11" r:id="rId13"/>
    <sheet name="打者date" sheetId="23" r:id="rId14"/>
    <sheet name="順位date" sheetId="28" r:id="rId15"/>
    <sheet name="投手陣" sheetId="7" r:id="rId16"/>
    <sheet name="野手陣" sheetId="8" r:id="rId17"/>
    <sheet name="ｺｰﾁ陣" sheetId="13" r:id="rId18"/>
    <sheet name="W打撃" sheetId="16" r:id="rId19"/>
    <sheet name="W投手" sheetId="20" r:id="rId20"/>
    <sheet name="ｵｰﾌﾟﾝ投" sheetId="32" r:id="rId21"/>
    <sheet name="ｵｰﾌﾟﾝ打" sheetId="40" r:id="rId22"/>
    <sheet name="球団史" sheetId="9" r:id="rId23"/>
    <sheet name="ｻﾝﾌﾚ" sheetId="19" r:id="rId24"/>
    <sheet name="J1" sheetId="39" r:id="rId25"/>
  </sheets>
  <definedNames>
    <definedName name="_xlnm._FilterDatabase" localSheetId="6" hidden="1">○●!$B$1:$AY$18</definedName>
    <definedName name="_xlnm._FilterDatabase" localSheetId="24" hidden="1">'J1'!$A$1:$AC$70</definedName>
    <definedName name="_xlnm._FilterDatabase" localSheetId="18" hidden="1">W打撃!$A$3:$Y$75</definedName>
    <definedName name="_xlnm._FilterDatabase" localSheetId="19" hidden="1">W投手!$A$4:$AE$40</definedName>
    <definedName name="_xlnm._FilterDatabase" localSheetId="21" hidden="1">ｵｰﾌﾟﾝ打!$A$1:$AL$246</definedName>
    <definedName name="_xlnm._FilterDatabase" localSheetId="20" hidden="1">ｵｰﾌﾟﾝ投!$A$1:$AJ$95</definedName>
    <definedName name="_xlnm._FilterDatabase" localSheetId="17" hidden="1">ｺｰﾁ陣!$B$2:$K$11</definedName>
    <definedName name="_xlnm._FilterDatabase" localSheetId="3" hidden="1">ｽｺｱ!$A$1:$AP$191</definedName>
    <definedName name="_xlnm._FilterDatabase" localSheetId="22" hidden="1">球団史!$A$1:$AA$152</definedName>
    <definedName name="_xlnm._FilterDatabase" localSheetId="14" hidden="1">順位date!$A$1:$AG$1</definedName>
    <definedName name="_xlnm._FilterDatabase" localSheetId="5" hidden="1">成績!$A$1:$AO$41</definedName>
    <definedName name="_xlnm._FilterDatabase" localSheetId="4" hidden="1">先発!$A$1:$AF$190</definedName>
    <definedName name="_xlnm._FilterDatabase" localSheetId="13" hidden="1">打者date!$A$1:$AH$1</definedName>
    <definedName name="_xlnm._FilterDatabase" localSheetId="9" hidden="1">打者ｽｺｱ!$A$1:$BY$94</definedName>
    <definedName name="_xlnm._FilterDatabase" localSheetId="11" hidden="1">打者通算!$A$1:$AC$80</definedName>
    <definedName name="_xlnm._FilterDatabase" localSheetId="1" hidden="1">投手!$A$1:$GL$194</definedName>
    <definedName name="_xlnm._FilterDatabase" localSheetId="12" hidden="1">投手date!$A$1:$AJ$2</definedName>
    <definedName name="_xlnm._FilterDatabase" localSheetId="8" hidden="1">投手ｽｺｱ!$A$1:$AJ$46</definedName>
    <definedName name="_xlnm._FilterDatabase" localSheetId="15" hidden="1">投手陣!$A$1:$P$402</definedName>
    <definedName name="_xlnm._FilterDatabase" localSheetId="10" hidden="1">投手通算!$A$1:$AE$44</definedName>
    <definedName name="_xlnm._FilterDatabase" localSheetId="0" hidden="1">日程!$A$22:$AV$221</definedName>
    <definedName name="_xlnm._FilterDatabase" localSheetId="2" hidden="1">野手!$A$1:$GF$194</definedName>
    <definedName name="_xlnm._FilterDatabase" localSheetId="16" hidden="1">野手陣!$A$1:$T$393</definedName>
    <definedName name="coach" localSheetId="23">ｻﾝﾌﾚ!#REF!</definedName>
    <definedName name="def" localSheetId="23">ｻﾝﾌﾚ!#REF!</definedName>
    <definedName name="forward" localSheetId="23">ｻﾝﾌﾚ!#REF!</definedName>
    <definedName name="gk" localSheetId="23">ｻﾝﾌﾚ!#REF!</definedName>
    <definedName name="manager" localSheetId="23">ｻﾝﾌﾚ!#REF!</definedName>
    <definedName name="mid" localSheetId="23">ｻﾝﾌﾚ!#REF!</definedName>
    <definedName name="_xlnm.Print_Area" localSheetId="6">○●!#REF!</definedName>
    <definedName name="_xlnm.Print_Area" localSheetId="18">W打撃!#REF!</definedName>
    <definedName name="_xlnm.Print_Area" localSheetId="19">W投手!#REF!</definedName>
    <definedName name="_xlnm.Print_Area" localSheetId="23">ｻﾝﾌﾚ!#REF!</definedName>
    <definedName name="_xlnm.Print_Area" localSheetId="3">ｽｺｱ!$A$74:$AN$87</definedName>
    <definedName name="_xlnm.Print_Area" localSheetId="7">個人!#REF!</definedName>
    <definedName name="_xlnm.Print_Area" localSheetId="5">成績!$U$1:$AD$7</definedName>
    <definedName name="_xlnm.Print_Area" localSheetId="15">投手陣!$A$1:$N$208</definedName>
    <definedName name="_xlnm.Print_Area" localSheetId="10">投手通算!$A$1:$W$35</definedName>
    <definedName name="_xlnm.Print_Area" localSheetId="0">日程!$A$82:$AN$95</definedName>
    <definedName name="_xlnm.Print_Area" localSheetId="16">野手陣!$A$13:$O$371</definedName>
    <definedName name="_xlnm.Print_Titles" localSheetId="6">○●!#REF!,○●!#REF!</definedName>
    <definedName name="_xlnm.Print_Titles" localSheetId="3">ｽｺｱ!$A:$I,ｽｺｱ!$1:$1</definedName>
    <definedName name="_xlnm.Print_Titles" localSheetId="0">日程!$A:$I,日程!$1:$1</definedName>
    <definedName name="staff" localSheetId="23">ｻﾝﾌﾚ!#REF!</definedName>
    <definedName name="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32" l="1"/>
  <c r="Q3" i="32"/>
  <c r="R3" i="32"/>
  <c r="T3" i="32"/>
  <c r="O4" i="32"/>
  <c r="Q4" i="32" s="1"/>
  <c r="R4" i="32"/>
  <c r="S4" i="32"/>
  <c r="T4" i="32"/>
  <c r="O5" i="32"/>
  <c r="Q5" i="32"/>
  <c r="R5" i="32"/>
  <c r="S5" i="32"/>
  <c r="T5" i="32"/>
  <c r="O6" i="32"/>
  <c r="Q6" i="32" s="1"/>
  <c r="R6" i="32"/>
  <c r="S6" i="32"/>
  <c r="T6" i="32"/>
  <c r="T7" i="32"/>
  <c r="S7" i="32"/>
  <c r="R7" i="32"/>
  <c r="Q7" i="32"/>
  <c r="O7" i="32"/>
  <c r="O8" i="32"/>
  <c r="Q8" i="32" s="1"/>
  <c r="S8" i="32"/>
  <c r="T8" i="32"/>
  <c r="O9" i="32"/>
  <c r="Q9" i="32" s="1"/>
  <c r="R9" i="32"/>
  <c r="S9" i="32"/>
  <c r="T9" i="32"/>
  <c r="O10" i="32"/>
  <c r="Q10" i="32" s="1"/>
  <c r="R10" i="32"/>
  <c r="S10" i="32"/>
  <c r="T10" i="32"/>
  <c r="O11" i="32"/>
  <c r="Q11" i="32" s="1"/>
  <c r="R11" i="32"/>
  <c r="S11" i="32"/>
  <c r="T11" i="32"/>
  <c r="O12" i="32"/>
  <c r="Q12" i="32"/>
  <c r="R12" i="32"/>
  <c r="S12" i="32"/>
  <c r="T12" i="32"/>
  <c r="T13" i="32"/>
  <c r="S13" i="32"/>
  <c r="R13" i="32"/>
  <c r="O13" i="32"/>
  <c r="Q13" i="32" s="1"/>
  <c r="O14" i="32"/>
  <c r="Q14" i="32" s="1"/>
  <c r="R14" i="32"/>
  <c r="S14" i="32"/>
  <c r="T14" i="32"/>
  <c r="O15" i="32"/>
  <c r="Q15" i="32" s="1"/>
  <c r="R15" i="32"/>
  <c r="S15" i="32"/>
  <c r="T15" i="32"/>
  <c r="O16" i="32"/>
  <c r="Q16" i="32" s="1"/>
  <c r="R16" i="32"/>
  <c r="S16" i="32"/>
  <c r="T16" i="32"/>
  <c r="O17" i="32"/>
  <c r="Q17" i="32" s="1"/>
  <c r="R17" i="32"/>
  <c r="S17" i="32"/>
  <c r="T17" i="32"/>
  <c r="O18" i="32"/>
  <c r="Q18" i="32" s="1"/>
  <c r="R18" i="32"/>
  <c r="S18" i="32"/>
  <c r="T18" i="32"/>
  <c r="T19" i="32"/>
  <c r="S19" i="32"/>
  <c r="R19" i="32"/>
  <c r="O19" i="32"/>
  <c r="Q19" i="32" s="1"/>
  <c r="O20" i="32"/>
  <c r="Q20" i="32" s="1"/>
  <c r="R20" i="32"/>
  <c r="S20" i="32"/>
  <c r="T20" i="32"/>
  <c r="O21" i="32"/>
  <c r="Q21" i="32" s="1"/>
  <c r="R21" i="32"/>
  <c r="S21" i="32"/>
  <c r="T21" i="32"/>
  <c r="O22" i="32"/>
  <c r="Q22" i="32" s="1"/>
  <c r="T22" i="32"/>
  <c r="O23" i="32"/>
  <c r="Q23" i="32" s="1"/>
  <c r="S23" i="32"/>
  <c r="T23" i="32"/>
  <c r="O24" i="32"/>
  <c r="Q24" i="32" s="1"/>
  <c r="R24" i="32"/>
  <c r="S24" i="32"/>
  <c r="T24" i="32"/>
  <c r="O25" i="32"/>
  <c r="Q25" i="32" s="1"/>
  <c r="R25" i="32"/>
  <c r="S25" i="32"/>
  <c r="T25" i="32"/>
  <c r="AB7" i="39"/>
  <c r="O30" i="32"/>
  <c r="Q30" i="32" s="1"/>
  <c r="R30" i="32"/>
  <c r="T30" i="32"/>
  <c r="O31" i="32"/>
  <c r="Q31" i="32" s="1"/>
  <c r="R31" i="32"/>
  <c r="S31" i="32"/>
  <c r="T31" i="32"/>
  <c r="O32" i="32"/>
  <c r="Q32" i="32" s="1"/>
  <c r="R32" i="32"/>
  <c r="S32" i="32"/>
  <c r="T32" i="32"/>
  <c r="O33" i="32"/>
  <c r="Q33" i="32" s="1"/>
  <c r="R33" i="32"/>
  <c r="S33" i="32"/>
  <c r="T33" i="32"/>
  <c r="O27" i="32"/>
  <c r="Q27" i="32" s="1"/>
  <c r="R27" i="32"/>
  <c r="S27" i="32"/>
  <c r="T27" i="32"/>
  <c r="O28" i="32"/>
  <c r="Q28" i="32" s="1"/>
  <c r="S28" i="32"/>
  <c r="T28" i="32"/>
  <c r="T26" i="32"/>
  <c r="S26" i="32"/>
  <c r="R26" i="32"/>
  <c r="O26" i="32"/>
  <c r="Q26" i="32" s="1"/>
  <c r="T29" i="32"/>
  <c r="S29" i="32"/>
  <c r="R29" i="32"/>
  <c r="O29" i="32"/>
  <c r="Q29" i="32" s="1"/>
  <c r="T34" i="32"/>
  <c r="S34" i="32"/>
  <c r="R34" i="32"/>
  <c r="O34" i="32"/>
  <c r="Q34" i="32" s="1"/>
  <c r="O35" i="32"/>
  <c r="Q35" i="32" s="1"/>
  <c r="R35" i="32"/>
  <c r="T35" i="32"/>
  <c r="O36" i="32"/>
  <c r="Q36" i="32" s="1"/>
  <c r="R36" i="32"/>
  <c r="S36" i="32"/>
  <c r="T36" i="32"/>
  <c r="O37" i="32"/>
  <c r="Q37" i="32" s="1"/>
  <c r="R37" i="32"/>
  <c r="S37" i="32"/>
  <c r="T37" i="32"/>
  <c r="O38" i="32"/>
  <c r="Q38" i="32" s="1"/>
  <c r="R38" i="32"/>
  <c r="S38" i="32"/>
  <c r="T38" i="32"/>
  <c r="O39" i="32"/>
  <c r="Q39" i="32" s="1"/>
  <c r="R39" i="32"/>
  <c r="S39" i="32"/>
  <c r="T39" i="32"/>
  <c r="O40" i="32"/>
  <c r="Q40" i="32" s="1"/>
  <c r="R40" i="32"/>
  <c r="S40" i="32"/>
  <c r="T40" i="32"/>
  <c r="T41" i="32"/>
  <c r="S41" i="32"/>
  <c r="R41" i="32"/>
  <c r="O41" i="32"/>
  <c r="Q41" i="32" s="1"/>
  <c r="O42" i="32"/>
  <c r="Q42" i="32" s="1"/>
  <c r="R42" i="32"/>
  <c r="T42" i="32"/>
  <c r="O43" i="32"/>
  <c r="Q43" i="32" s="1"/>
  <c r="R43" i="32"/>
  <c r="S43" i="32"/>
  <c r="T43" i="32"/>
  <c r="O44" i="32"/>
  <c r="Q44" i="32" s="1"/>
  <c r="R44" i="32"/>
  <c r="S44" i="32"/>
  <c r="T44" i="32"/>
  <c r="T2" i="32"/>
  <c r="S2" i="32"/>
  <c r="R2" i="32"/>
  <c r="O2" i="32"/>
  <c r="Q2" i="32" s="1"/>
  <c r="O46" i="32"/>
  <c r="Q46" i="32" s="1"/>
  <c r="R46" i="32"/>
  <c r="T46" i="32"/>
  <c r="O47" i="32"/>
  <c r="Q47" i="32" s="1"/>
  <c r="R47" i="32"/>
  <c r="S47" i="32"/>
  <c r="T47" i="32"/>
  <c r="O48" i="32"/>
  <c r="Q48" i="32" s="1"/>
  <c r="R48" i="32"/>
  <c r="S48" i="32"/>
  <c r="T48" i="32"/>
  <c r="O49" i="32"/>
  <c r="Q49" i="32" s="1"/>
  <c r="R49" i="32"/>
  <c r="S49" i="32"/>
  <c r="T49" i="32"/>
  <c r="U50" i="32"/>
  <c r="T50" i="32"/>
  <c r="S50" i="32"/>
  <c r="R50" i="32"/>
  <c r="O50" i="32"/>
  <c r="Q50" i="32" s="1"/>
  <c r="AB5" i="39"/>
  <c r="AB244" i="40"/>
  <c r="AA244" i="40"/>
  <c r="N244" i="40"/>
  <c r="M244" i="40"/>
  <c r="L244" i="40"/>
  <c r="K244" i="40"/>
  <c r="J244" i="40"/>
  <c r="I244" i="40"/>
  <c r="H244" i="40"/>
  <c r="G244" i="40"/>
  <c r="F244" i="40"/>
  <c r="E244" i="40"/>
  <c r="D244" i="40"/>
  <c r="AD170" i="40"/>
  <c r="AC170" i="40"/>
  <c r="AB170" i="40"/>
  <c r="AA170" i="40"/>
  <c r="N170" i="40"/>
  <c r="M170" i="40"/>
  <c r="L170" i="40"/>
  <c r="K170" i="40"/>
  <c r="J170" i="40"/>
  <c r="I170" i="40"/>
  <c r="H170" i="40"/>
  <c r="G170" i="40"/>
  <c r="F170" i="40"/>
  <c r="E170" i="40"/>
  <c r="D170" i="40"/>
  <c r="AD169" i="40"/>
  <c r="AC169" i="40"/>
  <c r="AB169" i="40"/>
  <c r="AA169" i="40"/>
  <c r="N169" i="40"/>
  <c r="M169" i="40"/>
  <c r="L169" i="40"/>
  <c r="K169" i="40"/>
  <c r="J169" i="40"/>
  <c r="I169" i="40"/>
  <c r="H169" i="40"/>
  <c r="G169" i="40"/>
  <c r="F169" i="40"/>
  <c r="E169" i="40"/>
  <c r="D169" i="40"/>
  <c r="B1" i="40"/>
  <c r="O51" i="32"/>
  <c r="Q51" i="32" s="1"/>
  <c r="R51" i="32"/>
  <c r="S51" i="32"/>
  <c r="T51" i="32"/>
  <c r="U51" i="32"/>
  <c r="O52" i="32"/>
  <c r="Q52" i="32" s="1"/>
  <c r="S52" i="32"/>
  <c r="T52" i="32"/>
  <c r="U52" i="32"/>
  <c r="O53" i="32"/>
  <c r="Q53" i="32" s="1"/>
  <c r="R53" i="32"/>
  <c r="S53" i="32"/>
  <c r="T53" i="32"/>
  <c r="U53" i="32"/>
  <c r="O54" i="32"/>
  <c r="Q54" i="32" s="1"/>
  <c r="R54" i="32"/>
  <c r="S54" i="32"/>
  <c r="T54" i="32"/>
  <c r="U54" i="32"/>
  <c r="O55" i="32"/>
  <c r="Q55" i="32" s="1"/>
  <c r="R55" i="32"/>
  <c r="S55" i="32"/>
  <c r="U55" i="32"/>
  <c r="T45" i="32"/>
  <c r="S45" i="32"/>
  <c r="R45" i="32"/>
  <c r="O45" i="32"/>
  <c r="Q45" i="32" s="1"/>
  <c r="V57" i="32"/>
  <c r="V98" i="32" s="1"/>
  <c r="P57" i="32"/>
  <c r="P58" i="32" s="1"/>
  <c r="N57" i="32"/>
  <c r="N98" i="32" s="1"/>
  <c r="M57" i="32"/>
  <c r="M98" i="32" s="1"/>
  <c r="L57" i="32"/>
  <c r="L98" i="32" s="1"/>
  <c r="K57" i="32"/>
  <c r="K58" i="32" s="1"/>
  <c r="J57" i="32"/>
  <c r="J98" i="32" s="1"/>
  <c r="I57" i="32"/>
  <c r="I98" i="32" s="1"/>
  <c r="H57" i="32"/>
  <c r="H98" i="32" s="1"/>
  <c r="S56" i="32"/>
  <c r="T56" i="32"/>
  <c r="E57" i="32"/>
  <c r="E98" i="32" s="1"/>
  <c r="F57" i="32"/>
  <c r="F98" i="32" s="1"/>
  <c r="G57" i="32"/>
  <c r="G58" i="32" s="1"/>
  <c r="AB74" i="39"/>
  <c r="D59" i="19"/>
  <c r="AB3" i="39"/>
  <c r="K87" i="39"/>
  <c r="J87" i="39"/>
  <c r="G87" i="39"/>
  <c r="K85" i="39"/>
  <c r="J85" i="39"/>
  <c r="G85" i="39"/>
  <c r="K83" i="39"/>
  <c r="J83" i="39"/>
  <c r="J81" i="39"/>
  <c r="J79" i="39"/>
  <c r="J77" i="39"/>
  <c r="J75" i="39"/>
  <c r="G75" i="39"/>
  <c r="G77" i="39" s="1"/>
  <c r="G79" i="39" s="1"/>
  <c r="G81" i="39" s="1"/>
  <c r="G83" i="39" s="1"/>
  <c r="J73" i="39"/>
  <c r="G73" i="39"/>
  <c r="I70" i="39"/>
  <c r="H70" i="39"/>
  <c r="J68" i="39"/>
  <c r="J66" i="39"/>
  <c r="J64" i="39"/>
  <c r="J62" i="39"/>
  <c r="J60" i="39"/>
  <c r="J58" i="39"/>
  <c r="J56" i="39"/>
  <c r="J54" i="39"/>
  <c r="J52" i="39"/>
  <c r="J50" i="39"/>
  <c r="J48" i="39"/>
  <c r="J46" i="39"/>
  <c r="J44" i="39"/>
  <c r="J42" i="39"/>
  <c r="J40" i="39"/>
  <c r="J38" i="39"/>
  <c r="J36" i="39"/>
  <c r="J34" i="39"/>
  <c r="J32" i="39"/>
  <c r="J30" i="39"/>
  <c r="J28" i="39"/>
  <c r="J26" i="39"/>
  <c r="J24" i="39"/>
  <c r="J22" i="39"/>
  <c r="J20" i="39"/>
  <c r="J18" i="39"/>
  <c r="J16" i="39"/>
  <c r="J14" i="39"/>
  <c r="J12" i="39"/>
  <c r="J10" i="39"/>
  <c r="J8" i="39"/>
  <c r="J6" i="39"/>
  <c r="J4" i="39"/>
  <c r="J2" i="39"/>
  <c r="J70" i="39" s="1"/>
  <c r="G2" i="39"/>
  <c r="G4" i="39" s="1"/>
  <c r="G6" i="39" s="1"/>
  <c r="G8" i="39" s="1"/>
  <c r="G10" i="39" s="1"/>
  <c r="G12" i="39" s="1"/>
  <c r="G14" i="39" s="1"/>
  <c r="G16" i="39" s="1"/>
  <c r="G18" i="39" s="1"/>
  <c r="G20" i="39" s="1"/>
  <c r="G22" i="39" s="1"/>
  <c r="G24" i="39" s="1"/>
  <c r="G26" i="39" s="1"/>
  <c r="G28" i="39" s="1"/>
  <c r="G30" i="39" s="1"/>
  <c r="G32" i="39" s="1"/>
  <c r="G34" i="39" s="1"/>
  <c r="G36" i="39" s="1"/>
  <c r="G38" i="39" s="1"/>
  <c r="G40" i="39" s="1"/>
  <c r="G42" i="39" s="1"/>
  <c r="G44" i="39" s="1"/>
  <c r="G46" i="39" s="1"/>
  <c r="G48" i="39" s="1"/>
  <c r="G64" i="39" s="1"/>
  <c r="O398" i="7"/>
  <c r="P398" i="7"/>
  <c r="O392" i="7"/>
  <c r="P392" i="7"/>
  <c r="O393" i="7"/>
  <c r="P393" i="7"/>
  <c r="O394" i="7"/>
  <c r="P394" i="7"/>
  <c r="O395" i="7"/>
  <c r="P395" i="7"/>
  <c r="O396" i="7"/>
  <c r="P396" i="7"/>
  <c r="O397" i="7"/>
  <c r="P397" i="7"/>
  <c r="O399" i="7"/>
  <c r="P399" i="7"/>
  <c r="O400" i="7"/>
  <c r="P400" i="7"/>
  <c r="P391" i="7"/>
  <c r="O391" i="7"/>
  <c r="P378" i="7"/>
  <c r="O378" i="7"/>
  <c r="P371" i="7"/>
  <c r="O371" i="7"/>
  <c r="P370" i="7"/>
  <c r="O370" i="7"/>
  <c r="O363" i="7"/>
  <c r="P363" i="7"/>
  <c r="P362" i="7"/>
  <c r="O362" i="7"/>
  <c r="P361" i="7"/>
  <c r="O361" i="7"/>
  <c r="P360" i="7"/>
  <c r="O360" i="7"/>
  <c r="O344" i="7"/>
  <c r="P344" i="7"/>
  <c r="O345" i="7"/>
  <c r="P345" i="7"/>
  <c r="O346" i="7"/>
  <c r="P346" i="7"/>
  <c r="O347" i="7"/>
  <c r="P347" i="7"/>
  <c r="P343" i="7"/>
  <c r="O343" i="7"/>
  <c r="O332" i="7"/>
  <c r="P332" i="7"/>
  <c r="O333" i="7"/>
  <c r="P333" i="7"/>
  <c r="P331" i="7"/>
  <c r="O331" i="7"/>
  <c r="P323" i="7"/>
  <c r="O323" i="7"/>
  <c r="P315" i="7"/>
  <c r="O315" i="7"/>
  <c r="P314" i="7"/>
  <c r="O314" i="7"/>
  <c r="P305" i="7"/>
  <c r="O305" i="7"/>
  <c r="P304" i="7"/>
  <c r="O304" i="7"/>
  <c r="P298" i="7"/>
  <c r="O298" i="7"/>
  <c r="P296" i="7"/>
  <c r="O296" i="7"/>
  <c r="P290" i="7"/>
  <c r="O290" i="7"/>
  <c r="O287" i="7"/>
  <c r="P287" i="7"/>
  <c r="O288" i="7"/>
  <c r="P288" i="7"/>
  <c r="O289" i="7"/>
  <c r="P289" i="7"/>
  <c r="P286" i="7"/>
  <c r="O286" i="7"/>
  <c r="O277" i="7"/>
  <c r="P277" i="7"/>
  <c r="O278" i="7"/>
  <c r="P278" i="7"/>
  <c r="P276" i="7"/>
  <c r="O276" i="7"/>
  <c r="O265" i="7"/>
  <c r="P265" i="7"/>
  <c r="O266" i="7"/>
  <c r="P266" i="7"/>
  <c r="O267" i="7"/>
  <c r="P267" i="7"/>
  <c r="O268" i="7"/>
  <c r="P268" i="7"/>
  <c r="O252" i="7"/>
  <c r="P252" i="7"/>
  <c r="N252" i="7"/>
  <c r="O249" i="7"/>
  <c r="P249" i="7"/>
  <c r="O250" i="7"/>
  <c r="P250" i="7"/>
  <c r="P248" i="7"/>
  <c r="O248" i="7"/>
  <c r="O234" i="7"/>
  <c r="P234" i="7"/>
  <c r="O235" i="7"/>
  <c r="P235" i="7"/>
  <c r="P233" i="7"/>
  <c r="O233" i="7"/>
  <c r="O222" i="7"/>
  <c r="P222" i="7"/>
  <c r="O223" i="7"/>
  <c r="P223" i="7"/>
  <c r="O224" i="7"/>
  <c r="P224" i="7"/>
  <c r="O203" i="7"/>
  <c r="P203" i="7"/>
  <c r="O204" i="7"/>
  <c r="P204" i="7"/>
  <c r="P202" i="7"/>
  <c r="O202" i="7"/>
  <c r="P191" i="7"/>
  <c r="O172" i="7"/>
  <c r="P172" i="7"/>
  <c r="O173" i="7"/>
  <c r="P173" i="7"/>
  <c r="O174" i="7"/>
  <c r="P174" i="7"/>
  <c r="O175" i="7"/>
  <c r="P175" i="7"/>
  <c r="O176" i="7"/>
  <c r="P176" i="7"/>
  <c r="O177" i="7"/>
  <c r="P177" i="7"/>
  <c r="O178" i="7"/>
  <c r="P178" i="7"/>
  <c r="O179" i="7"/>
  <c r="P179" i="7"/>
  <c r="O180" i="7"/>
  <c r="P180" i="7"/>
  <c r="O163" i="7"/>
  <c r="P163" i="7"/>
  <c r="O164" i="7"/>
  <c r="P164" i="7"/>
  <c r="P162" i="7"/>
  <c r="O162" i="7"/>
  <c r="O151" i="7"/>
  <c r="P151" i="7"/>
  <c r="O152" i="7"/>
  <c r="P152" i="7"/>
  <c r="O153" i="7"/>
  <c r="P153" i="7"/>
  <c r="O154" i="7"/>
  <c r="P154" i="7"/>
  <c r="O138" i="7"/>
  <c r="P138" i="7"/>
  <c r="O139" i="7"/>
  <c r="P139" i="7"/>
  <c r="O140" i="7"/>
  <c r="P140" i="7"/>
  <c r="O141" i="7"/>
  <c r="P141" i="7"/>
  <c r="O142" i="7"/>
  <c r="P142" i="7"/>
  <c r="O143" i="7"/>
  <c r="P143" i="7"/>
  <c r="O115" i="7"/>
  <c r="P115" i="7"/>
  <c r="O116" i="7"/>
  <c r="P116" i="7"/>
  <c r="O117" i="7"/>
  <c r="P117" i="7"/>
  <c r="O118" i="7"/>
  <c r="P118" i="7"/>
  <c r="O103" i="7"/>
  <c r="P103" i="7"/>
  <c r="O105" i="7"/>
  <c r="P105" i="7"/>
  <c r="O78" i="7"/>
  <c r="P78" i="7"/>
  <c r="O79" i="7"/>
  <c r="P79" i="7"/>
  <c r="O80" i="7"/>
  <c r="P80" i="7"/>
  <c r="O81" i="7"/>
  <c r="P81" i="7"/>
  <c r="O65" i="7"/>
  <c r="P65" i="7"/>
  <c r="P64" i="7"/>
  <c r="O64" i="7"/>
  <c r="O55" i="7"/>
  <c r="P55" i="7"/>
  <c r="O56" i="7"/>
  <c r="O57" i="7"/>
  <c r="P57" i="7"/>
  <c r="P38" i="7"/>
  <c r="P25" i="7"/>
  <c r="O25" i="7"/>
  <c r="O37" i="7"/>
  <c r="P37" i="7"/>
  <c r="O38" i="7"/>
  <c r="O39" i="7"/>
  <c r="P39" i="7"/>
  <c r="P20" i="7"/>
  <c r="O19" i="7"/>
  <c r="P19" i="7"/>
  <c r="P18" i="7"/>
  <c r="O18" i="7"/>
  <c r="Q12" i="7"/>
  <c r="P12" i="7"/>
  <c r="P9" i="7"/>
  <c r="P10" i="7"/>
  <c r="P11" i="7"/>
  <c r="O12" i="7"/>
  <c r="O11" i="7"/>
  <c r="O10" i="7"/>
  <c r="U126" i="3"/>
  <c r="U127" i="3"/>
  <c r="U128" i="3"/>
  <c r="U129" i="3"/>
  <c r="U130" i="3"/>
  <c r="U125" i="3"/>
  <c r="T126" i="3"/>
  <c r="T127" i="3"/>
  <c r="T128" i="3"/>
  <c r="T129" i="3"/>
  <c r="T130" i="3"/>
  <c r="T125" i="3"/>
  <c r="S126" i="3"/>
  <c r="S127" i="3"/>
  <c r="S128" i="3"/>
  <c r="S129" i="3"/>
  <c r="S130" i="3"/>
  <c r="S125" i="3"/>
  <c r="Q126" i="3"/>
  <c r="Q127" i="3"/>
  <c r="Q128" i="3"/>
  <c r="Q129" i="3"/>
  <c r="Q130" i="3"/>
  <c r="Q125" i="3"/>
  <c r="U117" i="3"/>
  <c r="U118" i="3"/>
  <c r="U119" i="3"/>
  <c r="U120" i="3"/>
  <c r="U121" i="3"/>
  <c r="U116" i="3"/>
  <c r="C169" i="40" l="1"/>
  <c r="C244" i="40"/>
  <c r="C170" i="40"/>
  <c r="K98" i="32"/>
  <c r="G98" i="32"/>
  <c r="P98" i="32"/>
  <c r="E171" i="40"/>
  <c r="G171" i="40"/>
  <c r="I171" i="40"/>
  <c r="K171" i="40"/>
  <c r="M171" i="40"/>
  <c r="AA171" i="40"/>
  <c r="AC171" i="40"/>
  <c r="E172" i="40"/>
  <c r="G172" i="40"/>
  <c r="I172" i="40"/>
  <c r="K172" i="40"/>
  <c r="M172" i="40"/>
  <c r="AA172" i="40"/>
  <c r="AC172" i="40"/>
  <c r="E173" i="40"/>
  <c r="G173" i="40"/>
  <c r="I173" i="40"/>
  <c r="K173" i="40"/>
  <c r="M173" i="40"/>
  <c r="AA173" i="40"/>
  <c r="AC173" i="40"/>
  <c r="D171" i="40"/>
  <c r="F171" i="40"/>
  <c r="H171" i="40"/>
  <c r="J171" i="40"/>
  <c r="L171" i="40"/>
  <c r="N171" i="40"/>
  <c r="AB171" i="40"/>
  <c r="AD171" i="40"/>
  <c r="D172" i="40"/>
  <c r="F172" i="40"/>
  <c r="H172" i="40"/>
  <c r="J172" i="40"/>
  <c r="L172" i="40"/>
  <c r="N172" i="40"/>
  <c r="AB172" i="40"/>
  <c r="AD172" i="40"/>
  <c r="D173" i="40"/>
  <c r="F173" i="40"/>
  <c r="H173" i="40"/>
  <c r="J173" i="40"/>
  <c r="L173" i="40"/>
  <c r="N173" i="40"/>
  <c r="AB173" i="40"/>
  <c r="AD173" i="40"/>
  <c r="D174" i="40"/>
  <c r="F174" i="40"/>
  <c r="H174" i="40"/>
  <c r="J174" i="40"/>
  <c r="L174" i="40"/>
  <c r="N174" i="40"/>
  <c r="AB174" i="40"/>
  <c r="AD174" i="40"/>
  <c r="D175" i="40"/>
  <c r="F175" i="40"/>
  <c r="H175" i="40"/>
  <c r="J175" i="40"/>
  <c r="L175" i="40"/>
  <c r="N175" i="40"/>
  <c r="AB175" i="40"/>
  <c r="AD175" i="40"/>
  <c r="D176" i="40"/>
  <c r="F176" i="40"/>
  <c r="H176" i="40"/>
  <c r="J176" i="40"/>
  <c r="L176" i="40"/>
  <c r="N176" i="40"/>
  <c r="AB176" i="40"/>
  <c r="AD176" i="40"/>
  <c r="D177" i="40"/>
  <c r="F177" i="40"/>
  <c r="H177" i="40"/>
  <c r="J177" i="40"/>
  <c r="L177" i="40"/>
  <c r="N177" i="40"/>
  <c r="AB177" i="40"/>
  <c r="AD177" i="40"/>
  <c r="AD179" i="40" s="1"/>
  <c r="D178" i="40"/>
  <c r="F178" i="40"/>
  <c r="H178" i="40"/>
  <c r="J178" i="40"/>
  <c r="J180" i="40" s="1"/>
  <c r="L178" i="40"/>
  <c r="N178" i="40"/>
  <c r="N180" i="40" s="1"/>
  <c r="AB178" i="40"/>
  <c r="AD178" i="40"/>
  <c r="D179" i="40"/>
  <c r="F179" i="40"/>
  <c r="F181" i="40" s="1"/>
  <c r="H179" i="40"/>
  <c r="J179" i="40"/>
  <c r="J181" i="40" s="1"/>
  <c r="L179" i="40"/>
  <c r="N179" i="40"/>
  <c r="N181" i="40" s="1"/>
  <c r="AB179" i="40"/>
  <c r="F180" i="40"/>
  <c r="F182" i="40" s="1"/>
  <c r="J58" i="32"/>
  <c r="J59" i="32" s="1"/>
  <c r="P59" i="32"/>
  <c r="P60" i="32" s="1"/>
  <c r="K59" i="32"/>
  <c r="K60" i="32" s="1"/>
  <c r="F58" i="32"/>
  <c r="H58" i="32"/>
  <c r="L58" i="32"/>
  <c r="N58" i="32"/>
  <c r="N59" i="32" s="1"/>
  <c r="G59" i="32"/>
  <c r="V58" i="32"/>
  <c r="M58" i="32"/>
  <c r="M59" i="32" s="1"/>
  <c r="I58" i="32"/>
  <c r="E58" i="32"/>
  <c r="E59" i="32" s="1"/>
  <c r="O59" i="32"/>
  <c r="R57" i="32"/>
  <c r="T57" i="32"/>
  <c r="T98" i="32" s="1"/>
  <c r="O57" i="32"/>
  <c r="O60" i="32"/>
  <c r="O58" i="32"/>
  <c r="Q58" i="32" s="1"/>
  <c r="D58" i="32" s="1"/>
  <c r="O92" i="32"/>
  <c r="S57" i="32"/>
  <c r="S98" i="32" s="1"/>
  <c r="U57" i="32"/>
  <c r="U98" i="32" s="1"/>
  <c r="S58" i="32"/>
  <c r="O94" i="32"/>
  <c r="G68" i="39"/>
  <c r="G70" i="39" s="1"/>
  <c r="G66" i="39"/>
  <c r="G50" i="39"/>
  <c r="G52" i="39" s="1"/>
  <c r="G54" i="39" s="1"/>
  <c r="G56" i="39" s="1"/>
  <c r="G58" i="39" s="1"/>
  <c r="G60" i="39" s="1"/>
  <c r="G62" i="39" s="1"/>
  <c r="N29" i="3"/>
  <c r="J29" i="3"/>
  <c r="C12" i="3"/>
  <c r="G12" i="3" s="1"/>
  <c r="C13" i="3"/>
  <c r="G13" i="3" s="1"/>
  <c r="C14" i="3"/>
  <c r="G14" i="3" s="1"/>
  <c r="C15" i="3"/>
  <c r="G15" i="3" s="1"/>
  <c r="C7" i="3"/>
  <c r="C6" i="3"/>
  <c r="A1" i="8"/>
  <c r="C2" i="8" s="1"/>
  <c r="A1" i="7"/>
  <c r="C2" i="7" s="1"/>
  <c r="D1" i="19"/>
  <c r="F5" i="19" s="1"/>
  <c r="N182" i="40" l="1"/>
  <c r="F183" i="40"/>
  <c r="F185" i="40" s="1"/>
  <c r="AD180" i="40"/>
  <c r="AD182" i="40" s="1"/>
  <c r="N183" i="40"/>
  <c r="N185" i="40" s="1"/>
  <c r="J182" i="40"/>
  <c r="H180" i="40"/>
  <c r="H182" i="40" s="1"/>
  <c r="AB180" i="40"/>
  <c r="AB182" i="40" s="1"/>
  <c r="L180" i="40"/>
  <c r="L182" i="40" s="1"/>
  <c r="D180" i="40"/>
  <c r="D182" i="40" s="1"/>
  <c r="C182" i="40" s="1"/>
  <c r="J183" i="40"/>
  <c r="J184" i="40"/>
  <c r="F184" i="40"/>
  <c r="F186" i="40" s="1"/>
  <c r="AB181" i="40"/>
  <c r="L181" i="40"/>
  <c r="H181" i="40"/>
  <c r="D181" i="40"/>
  <c r="C181" i="40" s="1"/>
  <c r="AD181" i="40"/>
  <c r="AD183" i="40" s="1"/>
  <c r="G174" i="40"/>
  <c r="AC175" i="40"/>
  <c r="M175" i="40"/>
  <c r="I175" i="40"/>
  <c r="E175" i="40"/>
  <c r="K174" i="40"/>
  <c r="K176" i="40" s="1"/>
  <c r="G176" i="40"/>
  <c r="AA174" i="40"/>
  <c r="AA176" i="40" s="1"/>
  <c r="AA175" i="40"/>
  <c r="K175" i="40"/>
  <c r="G175" i="40"/>
  <c r="G177" i="40" s="1"/>
  <c r="C179" i="40"/>
  <c r="C178" i="40"/>
  <c r="C177" i="40"/>
  <c r="C176" i="40"/>
  <c r="C175" i="40"/>
  <c r="C174" i="40"/>
  <c r="C173" i="40"/>
  <c r="C172" i="40"/>
  <c r="N184" i="40"/>
  <c r="C171" i="40"/>
  <c r="AC174" i="40"/>
  <c r="M174" i="40"/>
  <c r="I174" i="40"/>
  <c r="E174" i="40"/>
  <c r="Q57" i="32"/>
  <c r="D57" i="32" s="1"/>
  <c r="O98" i="32"/>
  <c r="R58" i="32"/>
  <c r="R59" i="32" s="1"/>
  <c r="R60" i="32" s="1"/>
  <c r="R98" i="32"/>
  <c r="Q59" i="32"/>
  <c r="D59" i="32" s="1"/>
  <c r="K61" i="32"/>
  <c r="K62" i="32" s="1"/>
  <c r="K63" i="32" s="1"/>
  <c r="K64" i="32" s="1"/>
  <c r="J60" i="32"/>
  <c r="J61" i="32" s="1"/>
  <c r="H59" i="32"/>
  <c r="Q60" i="32"/>
  <c r="D60" i="32" s="1"/>
  <c r="S59" i="32"/>
  <c r="S60" i="32" s="1"/>
  <c r="I59" i="32"/>
  <c r="I60" i="32" s="1"/>
  <c r="V59" i="32"/>
  <c r="P61" i="32"/>
  <c r="P62" i="32" s="1"/>
  <c r="N60" i="32"/>
  <c r="N61" i="32" s="1"/>
  <c r="L59" i="32"/>
  <c r="U58" i="32"/>
  <c r="T58" i="32"/>
  <c r="F59" i="32"/>
  <c r="E60" i="32"/>
  <c r="E61" i="32" s="1"/>
  <c r="M60" i="32"/>
  <c r="G60" i="32"/>
  <c r="O77" i="32"/>
  <c r="O81" i="32"/>
  <c r="O85" i="32"/>
  <c r="O78" i="32"/>
  <c r="O82" i="32"/>
  <c r="O87" i="32"/>
  <c r="O91" i="32"/>
  <c r="O95" i="32"/>
  <c r="O61" i="32"/>
  <c r="O65" i="32"/>
  <c r="O69" i="32"/>
  <c r="O70" i="32"/>
  <c r="O66" i="32"/>
  <c r="O62" i="32"/>
  <c r="O96" i="32"/>
  <c r="O88" i="32"/>
  <c r="O73" i="32"/>
  <c r="O90" i="32"/>
  <c r="O79" i="32"/>
  <c r="O83" i="32"/>
  <c r="O76" i="32"/>
  <c r="O80" i="32"/>
  <c r="O84" i="32"/>
  <c r="O89" i="32"/>
  <c r="O93" i="32"/>
  <c r="O71" i="32"/>
  <c r="O63" i="32"/>
  <c r="O86" i="32"/>
  <c r="O75" i="32"/>
  <c r="O64" i="32"/>
  <c r="O68" i="32"/>
  <c r="O72" i="32"/>
  <c r="O74" i="32"/>
  <c r="O67" i="32"/>
  <c r="C286" i="8"/>
  <c r="C357" i="8"/>
  <c r="C372" i="8"/>
  <c r="C387" i="8"/>
  <c r="C114" i="8"/>
  <c r="C330" i="8"/>
  <c r="C363" i="8"/>
  <c r="C379" i="8"/>
  <c r="C395" i="8"/>
  <c r="C239" i="8"/>
  <c r="C315" i="8"/>
  <c r="C345" i="8"/>
  <c r="C186" i="8"/>
  <c r="C272" i="8"/>
  <c r="C306" i="8"/>
  <c r="C324" i="8"/>
  <c r="C337" i="8"/>
  <c r="C146" i="8"/>
  <c r="C214" i="8"/>
  <c r="C257" i="8"/>
  <c r="C135" i="8"/>
  <c r="C170" i="8"/>
  <c r="C201" i="8"/>
  <c r="C222" i="8"/>
  <c r="C248" i="8"/>
  <c r="C263" i="8"/>
  <c r="C278" i="8"/>
  <c r="C28" i="8"/>
  <c r="C60" i="8"/>
  <c r="C98" i="8"/>
  <c r="C13" i="8"/>
  <c r="C42" i="8"/>
  <c r="C80" i="8"/>
  <c r="C104" i="8"/>
  <c r="C411" i="7"/>
  <c r="C405" i="7"/>
  <c r="C389" i="7"/>
  <c r="C383" i="7"/>
  <c r="C376" i="7"/>
  <c r="C368" i="7"/>
  <c r="C358" i="7"/>
  <c r="C352" i="7"/>
  <c r="C338" i="7"/>
  <c r="C328" i="7"/>
  <c r="C320" i="7"/>
  <c r="C310" i="7"/>
  <c r="C301" i="7"/>
  <c r="C294" i="7"/>
  <c r="C283" i="7"/>
  <c r="C273" i="7"/>
  <c r="C261" i="7"/>
  <c r="C255" i="7"/>
  <c r="C246" i="7"/>
  <c r="C240" i="7"/>
  <c r="C229" i="7"/>
  <c r="C209" i="7"/>
  <c r="C196" i="7"/>
  <c r="C185" i="7"/>
  <c r="C169" i="7"/>
  <c r="C159" i="7"/>
  <c r="C148" i="7"/>
  <c r="C129" i="7"/>
  <c r="C123" i="7"/>
  <c r="C110" i="7"/>
  <c r="C93" i="7"/>
  <c r="C86" i="7"/>
  <c r="C70" i="7"/>
  <c r="C62" i="7"/>
  <c r="C50" i="7"/>
  <c r="C44" i="7"/>
  <c r="C30" i="7"/>
  <c r="C23" i="7"/>
  <c r="C16" i="7"/>
  <c r="J186" i="40" l="1"/>
  <c r="J185" i="40"/>
  <c r="AD185" i="40"/>
  <c r="H183" i="40"/>
  <c r="G178" i="40"/>
  <c r="G180" i="40" s="1"/>
  <c r="AD184" i="40"/>
  <c r="L184" i="40"/>
  <c r="D184" i="40"/>
  <c r="C184" i="40" s="1"/>
  <c r="C180" i="40"/>
  <c r="AB184" i="40"/>
  <c r="AB183" i="40"/>
  <c r="AB185" i="40" s="1"/>
  <c r="H185" i="40"/>
  <c r="D183" i="40"/>
  <c r="L183" i="40"/>
  <c r="H184" i="40"/>
  <c r="K178" i="40"/>
  <c r="AA177" i="40"/>
  <c r="AA178" i="40"/>
  <c r="K177" i="40"/>
  <c r="K179" i="40" s="1"/>
  <c r="E177" i="40"/>
  <c r="M177" i="40"/>
  <c r="E176" i="40"/>
  <c r="M176" i="40"/>
  <c r="M178" i="40" s="1"/>
  <c r="F188" i="40"/>
  <c r="N187" i="40"/>
  <c r="I177" i="40"/>
  <c r="AC177" i="40"/>
  <c r="I176" i="40"/>
  <c r="I179" i="40" s="1"/>
  <c r="AC176" i="40"/>
  <c r="G179" i="40"/>
  <c r="G181" i="40" s="1"/>
  <c r="AA179" i="40"/>
  <c r="F187" i="40"/>
  <c r="N186" i="40"/>
  <c r="Q98" i="32"/>
  <c r="D98" i="32" s="1"/>
  <c r="C98" i="32"/>
  <c r="J62" i="32"/>
  <c r="J63" i="32" s="1"/>
  <c r="J64" i="32" s="1"/>
  <c r="Q62" i="32"/>
  <c r="D62" i="32" s="1"/>
  <c r="S61" i="32"/>
  <c r="S62" i="32" s="1"/>
  <c r="S63" i="32" s="1"/>
  <c r="Q61" i="32"/>
  <c r="D61" i="32" s="1"/>
  <c r="H60" i="32"/>
  <c r="G61" i="32"/>
  <c r="M61" i="32"/>
  <c r="M62" i="32" s="1"/>
  <c r="F60" i="32"/>
  <c r="T59" i="32"/>
  <c r="T60" i="32" s="1"/>
  <c r="T61" i="32" s="1"/>
  <c r="E62" i="32"/>
  <c r="P63" i="32"/>
  <c r="Q63" i="32" s="1"/>
  <c r="D63" i="32" s="1"/>
  <c r="U59" i="32"/>
  <c r="R61" i="32"/>
  <c r="R62" i="32" s="1"/>
  <c r="K65" i="32"/>
  <c r="L60" i="32"/>
  <c r="N62" i="32"/>
  <c r="I61" i="32"/>
  <c r="V60" i="32"/>
  <c r="C58" i="32"/>
  <c r="C59" i="32"/>
  <c r="AF33" i="4"/>
  <c r="AF34" i="4"/>
  <c r="AF35" i="4"/>
  <c r="AF36" i="4"/>
  <c r="AF37" i="4"/>
  <c r="AF38" i="4"/>
  <c r="H14" i="13"/>
  <c r="F14" i="13"/>
  <c r="H8" i="13"/>
  <c r="F8" i="13"/>
  <c r="H21" i="13"/>
  <c r="H19" i="13"/>
  <c r="H22" i="13"/>
  <c r="H17" i="13"/>
  <c r="H15" i="13"/>
  <c r="H4" i="13"/>
  <c r="H13" i="13"/>
  <c r="H12" i="13"/>
  <c r="H10" i="13"/>
  <c r="H9" i="13"/>
  <c r="H18" i="13"/>
  <c r="H7" i="13"/>
  <c r="H6" i="13"/>
  <c r="H5" i="13"/>
  <c r="H16" i="13"/>
  <c r="H3" i="13"/>
  <c r="H2" i="13"/>
  <c r="F21" i="13"/>
  <c r="F19" i="13"/>
  <c r="F22" i="13"/>
  <c r="F17" i="13"/>
  <c r="F15" i="13"/>
  <c r="F4" i="13"/>
  <c r="F13" i="13"/>
  <c r="F12" i="13"/>
  <c r="F10" i="13"/>
  <c r="F9" i="13"/>
  <c r="F18" i="13"/>
  <c r="F7" i="13"/>
  <c r="F6" i="13"/>
  <c r="F5" i="13"/>
  <c r="F16" i="13"/>
  <c r="F3" i="13"/>
  <c r="F2" i="13"/>
  <c r="H37" i="4"/>
  <c r="H38" i="4"/>
  <c r="H39" i="4"/>
  <c r="H40" i="4"/>
  <c r="H41" i="4"/>
  <c r="I17" i="17"/>
  <c r="H17" i="17"/>
  <c r="G17" i="17"/>
  <c r="I16" i="17"/>
  <c r="H16" i="17"/>
  <c r="G16" i="17"/>
  <c r="I15" i="17"/>
  <c r="H15" i="17"/>
  <c r="G15" i="17"/>
  <c r="I14" i="17"/>
  <c r="H14" i="17"/>
  <c r="G14" i="17"/>
  <c r="I13" i="17"/>
  <c r="H13" i="17"/>
  <c r="G13" i="17"/>
  <c r="I12" i="17"/>
  <c r="H12" i="17"/>
  <c r="G12" i="17"/>
  <c r="I11" i="17"/>
  <c r="H11" i="17"/>
  <c r="G11" i="17"/>
  <c r="I10" i="17"/>
  <c r="H10" i="17"/>
  <c r="G10" i="17"/>
  <c r="I9" i="17"/>
  <c r="H9" i="17"/>
  <c r="G9" i="17"/>
  <c r="I8" i="17"/>
  <c r="H8" i="17"/>
  <c r="G8" i="17"/>
  <c r="I7" i="17"/>
  <c r="H7" i="17"/>
  <c r="G7" i="17"/>
  <c r="I6" i="17"/>
  <c r="H6" i="17"/>
  <c r="G6" i="17"/>
  <c r="I5" i="17"/>
  <c r="H5" i="17"/>
  <c r="G5" i="17"/>
  <c r="I4" i="17"/>
  <c r="H4" i="17"/>
  <c r="G4" i="17"/>
  <c r="I3" i="17"/>
  <c r="H3" i="17"/>
  <c r="G3" i="17"/>
  <c r="I2" i="17"/>
  <c r="H2" i="17"/>
  <c r="G2" i="17"/>
  <c r="AK10" i="17"/>
  <c r="AJ10" i="17"/>
  <c r="AI10" i="17"/>
  <c r="AK9" i="17"/>
  <c r="AJ9" i="17"/>
  <c r="AI9" i="17"/>
  <c r="AJ8" i="17"/>
  <c r="AI8" i="17"/>
  <c r="AJ7" i="17"/>
  <c r="AI7" i="17"/>
  <c r="AJ6" i="17"/>
  <c r="AI6" i="17"/>
  <c r="AK5" i="17"/>
  <c r="AJ5" i="17"/>
  <c r="AI5" i="17"/>
  <c r="AK4" i="17"/>
  <c r="AJ4" i="17"/>
  <c r="AI4" i="17"/>
  <c r="AK217" i="17"/>
  <c r="AK218" i="17"/>
  <c r="AK219" i="17"/>
  <c r="AK220" i="17"/>
  <c r="AK221" i="17"/>
  <c r="AI24" i="17"/>
  <c r="AJ24" i="17"/>
  <c r="AI25" i="17"/>
  <c r="AJ25" i="17"/>
  <c r="AI27" i="17"/>
  <c r="AJ27" i="17"/>
  <c r="AI28" i="17"/>
  <c r="AJ28" i="17"/>
  <c r="AI29" i="17"/>
  <c r="AJ29" i="17"/>
  <c r="AI30" i="17"/>
  <c r="AJ30" i="17"/>
  <c r="AI31" i="17"/>
  <c r="AJ31" i="17"/>
  <c r="AI32" i="17"/>
  <c r="AJ32" i="17"/>
  <c r="AI34" i="17"/>
  <c r="AJ34" i="17"/>
  <c r="AI35" i="17"/>
  <c r="AJ35" i="17"/>
  <c r="AI36" i="17"/>
  <c r="AJ36" i="17"/>
  <c r="AI41" i="17"/>
  <c r="AJ41" i="17"/>
  <c r="AI42" i="17"/>
  <c r="AJ42" i="17"/>
  <c r="AI43" i="17"/>
  <c r="AJ43" i="17"/>
  <c r="AI44" i="17"/>
  <c r="AJ44" i="17"/>
  <c r="AI45" i="17"/>
  <c r="AJ45" i="17"/>
  <c r="AI46" i="17"/>
  <c r="AJ46" i="17"/>
  <c r="AI48" i="17"/>
  <c r="AJ48" i="17"/>
  <c r="AI49" i="17"/>
  <c r="AJ49" i="17"/>
  <c r="AI50" i="17"/>
  <c r="AJ50" i="17"/>
  <c r="AI55" i="17"/>
  <c r="AJ55" i="17"/>
  <c r="AI56" i="17"/>
  <c r="AJ56" i="17"/>
  <c r="AI57" i="17"/>
  <c r="AJ57" i="17"/>
  <c r="AI58" i="17"/>
  <c r="AJ58" i="17"/>
  <c r="AI59" i="17"/>
  <c r="AJ59" i="17"/>
  <c r="AI60" i="17"/>
  <c r="AJ60" i="17"/>
  <c r="AI62" i="17"/>
  <c r="AJ62" i="17"/>
  <c r="AI63" i="17"/>
  <c r="AJ63" i="17"/>
  <c r="AI64" i="17"/>
  <c r="AJ64" i="17"/>
  <c r="AI65" i="17"/>
  <c r="AJ65" i="17"/>
  <c r="AI66" i="17"/>
  <c r="AJ66" i="17"/>
  <c r="AI67" i="17"/>
  <c r="AJ67" i="17"/>
  <c r="AI69" i="17"/>
  <c r="AJ69" i="17"/>
  <c r="AI70" i="17"/>
  <c r="AJ70" i="17"/>
  <c r="AI71" i="17"/>
  <c r="AJ71" i="17"/>
  <c r="AI76" i="17"/>
  <c r="AJ76" i="17"/>
  <c r="AI77" i="17"/>
  <c r="AJ77" i="17"/>
  <c r="AI78" i="17"/>
  <c r="AJ78" i="17"/>
  <c r="AI79" i="17"/>
  <c r="AJ79" i="17"/>
  <c r="AI80" i="17"/>
  <c r="AJ80" i="17"/>
  <c r="AI81" i="17"/>
  <c r="AJ81" i="17"/>
  <c r="AI83" i="17"/>
  <c r="AJ83" i="17"/>
  <c r="AI84" i="17"/>
  <c r="AJ84" i="17"/>
  <c r="AI85" i="17"/>
  <c r="AJ85" i="17"/>
  <c r="AI87" i="17"/>
  <c r="AJ87" i="17"/>
  <c r="AI88" i="17"/>
  <c r="AJ88" i="17"/>
  <c r="AI90" i="17"/>
  <c r="AJ90" i="17"/>
  <c r="AI91" i="17"/>
  <c r="AJ91" i="17"/>
  <c r="AI92" i="17"/>
  <c r="AJ92" i="17"/>
  <c r="AI93" i="17"/>
  <c r="AJ93" i="17"/>
  <c r="AI94" i="17"/>
  <c r="AJ94" i="17"/>
  <c r="AI95" i="17"/>
  <c r="AJ95" i="17"/>
  <c r="AI97" i="17"/>
  <c r="AJ97" i="17"/>
  <c r="AI98" i="17"/>
  <c r="AJ98" i="17"/>
  <c r="AI99" i="17"/>
  <c r="AJ99" i="17"/>
  <c r="AI100" i="17"/>
  <c r="AJ100" i="17"/>
  <c r="AI101" i="17"/>
  <c r="AJ101" i="17"/>
  <c r="AI102" i="17"/>
  <c r="AJ102" i="17"/>
  <c r="AI104" i="17"/>
  <c r="AJ104" i="17"/>
  <c r="AI105" i="17"/>
  <c r="AJ105" i="17"/>
  <c r="AI106" i="17"/>
  <c r="AJ106" i="17"/>
  <c r="AI111" i="17"/>
  <c r="AJ111" i="17"/>
  <c r="AI112" i="17"/>
  <c r="AJ112" i="17"/>
  <c r="AI113" i="17"/>
  <c r="AJ113" i="17"/>
  <c r="AI114" i="17"/>
  <c r="AJ114" i="17"/>
  <c r="AI115" i="17"/>
  <c r="AJ115" i="17"/>
  <c r="AI116" i="17"/>
  <c r="AJ116" i="17"/>
  <c r="AI118" i="17"/>
  <c r="AJ118" i="17"/>
  <c r="AI119" i="17"/>
  <c r="AJ119" i="17"/>
  <c r="AI120" i="17"/>
  <c r="AJ120" i="17"/>
  <c r="AI121" i="17"/>
  <c r="AJ121" i="17"/>
  <c r="AI122" i="17"/>
  <c r="AJ122" i="17"/>
  <c r="AI123" i="17"/>
  <c r="AJ123" i="17"/>
  <c r="AI128" i="17"/>
  <c r="AJ128" i="17"/>
  <c r="AI129" i="17"/>
  <c r="AJ129" i="17"/>
  <c r="AI130" i="17"/>
  <c r="AJ130" i="17"/>
  <c r="AI132" i="17"/>
  <c r="AJ132" i="17"/>
  <c r="AI133" i="17"/>
  <c r="AJ133" i="17"/>
  <c r="AI134" i="17"/>
  <c r="AJ134" i="17"/>
  <c r="AI135" i="17"/>
  <c r="AJ135" i="17"/>
  <c r="AI136" i="17"/>
  <c r="AJ136" i="17"/>
  <c r="AI137" i="17"/>
  <c r="AJ137" i="17"/>
  <c r="AI139" i="17"/>
  <c r="AJ139" i="17"/>
  <c r="AI140" i="17"/>
  <c r="AJ140" i="17"/>
  <c r="AI141" i="17"/>
  <c r="AJ141" i="17"/>
  <c r="AI146" i="17"/>
  <c r="AJ146" i="17"/>
  <c r="AI147" i="17"/>
  <c r="AJ147" i="17"/>
  <c r="AI148" i="17"/>
  <c r="AJ148" i="17"/>
  <c r="AI156" i="17"/>
  <c r="AJ156" i="17"/>
  <c r="AI157" i="17"/>
  <c r="AJ157" i="17"/>
  <c r="AI158" i="17"/>
  <c r="AJ158" i="17"/>
  <c r="AI163" i="17"/>
  <c r="AJ163" i="17"/>
  <c r="AI164" i="17"/>
  <c r="AJ164" i="17"/>
  <c r="AI165" i="17"/>
  <c r="AJ165" i="17"/>
  <c r="AI170" i="17"/>
  <c r="AJ170" i="17"/>
  <c r="AI171" i="17"/>
  <c r="AJ171" i="17"/>
  <c r="AI172" i="17"/>
  <c r="AJ172" i="17"/>
  <c r="AI174" i="17"/>
  <c r="AJ174" i="17"/>
  <c r="AI175" i="17"/>
  <c r="AJ175" i="17"/>
  <c r="AI176" i="17"/>
  <c r="AJ176" i="17"/>
  <c r="AI184" i="17"/>
  <c r="AJ184" i="17"/>
  <c r="AI185" i="17"/>
  <c r="AJ185" i="17"/>
  <c r="AI186" i="17"/>
  <c r="AJ186" i="17"/>
  <c r="AI188" i="17"/>
  <c r="AJ188" i="17"/>
  <c r="AI189" i="17"/>
  <c r="AJ189" i="17"/>
  <c r="AI190" i="17"/>
  <c r="AJ190" i="17"/>
  <c r="AI191" i="17"/>
  <c r="AJ191" i="17"/>
  <c r="AI192" i="17"/>
  <c r="AJ192" i="17"/>
  <c r="AI193" i="17"/>
  <c r="AJ193" i="17"/>
  <c r="AI195" i="17"/>
  <c r="AJ195" i="17"/>
  <c r="AI196" i="17"/>
  <c r="AJ196" i="17"/>
  <c r="AI197" i="17"/>
  <c r="AJ197" i="17"/>
  <c r="AI202" i="17"/>
  <c r="AJ202" i="17"/>
  <c r="AI203" i="17"/>
  <c r="AJ203" i="17"/>
  <c r="AI204" i="17"/>
  <c r="AJ204" i="17"/>
  <c r="AI205" i="17"/>
  <c r="AJ205" i="17"/>
  <c r="AI206" i="17"/>
  <c r="AJ206" i="17"/>
  <c r="AI207" i="17"/>
  <c r="AJ207" i="17"/>
  <c r="AI209" i="17"/>
  <c r="AJ209" i="17"/>
  <c r="AI210" i="17"/>
  <c r="AJ210" i="17"/>
  <c r="AI211" i="17"/>
  <c r="AJ211" i="17"/>
  <c r="AI212" i="17"/>
  <c r="AJ212" i="17"/>
  <c r="AI213" i="17"/>
  <c r="AJ213" i="17"/>
  <c r="AI214" i="17"/>
  <c r="AJ214" i="17"/>
  <c r="AI216" i="17"/>
  <c r="AJ216" i="17"/>
  <c r="AI217" i="17"/>
  <c r="AJ217" i="17"/>
  <c r="AI218" i="17"/>
  <c r="AJ218" i="17"/>
  <c r="AI219" i="17"/>
  <c r="AJ219" i="17"/>
  <c r="AI220" i="17"/>
  <c r="AJ220" i="17"/>
  <c r="AI221" i="17"/>
  <c r="AJ221" i="17"/>
  <c r="AK23" i="17"/>
  <c r="AJ23" i="17"/>
  <c r="AI23" i="17"/>
  <c r="G31" i="17"/>
  <c r="D14" i="29" s="1"/>
  <c r="H31" i="17"/>
  <c r="I31" i="17"/>
  <c r="G32" i="17"/>
  <c r="E14" i="29" s="1"/>
  <c r="H32" i="17"/>
  <c r="I32" i="17"/>
  <c r="G34" i="17"/>
  <c r="C5" i="29" s="1"/>
  <c r="H34" i="17"/>
  <c r="I34" i="17"/>
  <c r="G35" i="17"/>
  <c r="D5" i="29" s="1"/>
  <c r="H35" i="17"/>
  <c r="I35" i="17"/>
  <c r="G36" i="17"/>
  <c r="E5" i="29" s="1"/>
  <c r="H36" i="17"/>
  <c r="I36" i="17"/>
  <c r="G37" i="17"/>
  <c r="C11" i="29" s="1"/>
  <c r="H37" i="17"/>
  <c r="I37" i="17"/>
  <c r="G38" i="17"/>
  <c r="D11" i="29" s="1"/>
  <c r="H38" i="17"/>
  <c r="I38" i="17"/>
  <c r="G39" i="17"/>
  <c r="E11" i="29" s="1"/>
  <c r="H39" i="17"/>
  <c r="I39" i="17"/>
  <c r="G41" i="17"/>
  <c r="C8" i="29" s="1"/>
  <c r="H41" i="17"/>
  <c r="I41" i="17"/>
  <c r="G42" i="17"/>
  <c r="D8" i="29" s="1"/>
  <c r="H42" i="17"/>
  <c r="I42" i="17"/>
  <c r="G43" i="17"/>
  <c r="E8" i="29" s="1"/>
  <c r="H43" i="17"/>
  <c r="I43" i="17"/>
  <c r="G44" i="17"/>
  <c r="G5" i="29" s="1"/>
  <c r="H44" i="17"/>
  <c r="I44" i="17"/>
  <c r="G45" i="17"/>
  <c r="H5" i="29" s="1"/>
  <c r="H45" i="17"/>
  <c r="I45" i="17"/>
  <c r="G46" i="17"/>
  <c r="I5" i="29" s="1"/>
  <c r="H46" i="17"/>
  <c r="I46" i="17"/>
  <c r="G48" i="17"/>
  <c r="C2" i="29" s="1"/>
  <c r="H48" i="17"/>
  <c r="I48" i="17"/>
  <c r="G49" i="17"/>
  <c r="D2" i="29" s="1"/>
  <c r="H49" i="17"/>
  <c r="I49" i="17"/>
  <c r="G52" i="17"/>
  <c r="G11" i="29" s="1"/>
  <c r="H52" i="17"/>
  <c r="I52" i="17"/>
  <c r="G53" i="17"/>
  <c r="H11" i="29" s="1"/>
  <c r="H53" i="17"/>
  <c r="I53" i="17"/>
  <c r="G55" i="17"/>
  <c r="G8" i="29" s="1"/>
  <c r="H55" i="17"/>
  <c r="I55" i="17"/>
  <c r="G56" i="17"/>
  <c r="H8" i="29" s="1"/>
  <c r="H56" i="17"/>
  <c r="I56" i="17"/>
  <c r="G57" i="17"/>
  <c r="I8" i="29" s="1"/>
  <c r="H57" i="17"/>
  <c r="I57" i="17"/>
  <c r="G58" i="17"/>
  <c r="G14" i="29" s="1"/>
  <c r="H58" i="17"/>
  <c r="I58" i="17"/>
  <c r="G59" i="17"/>
  <c r="H14" i="29" s="1"/>
  <c r="H59" i="17"/>
  <c r="I59" i="17"/>
  <c r="G60" i="17"/>
  <c r="I14" i="29" s="1"/>
  <c r="H60" i="17"/>
  <c r="I60" i="17"/>
  <c r="G62" i="17"/>
  <c r="H62" i="17"/>
  <c r="I62" i="17"/>
  <c r="G63" i="17"/>
  <c r="H63" i="17"/>
  <c r="I63" i="17"/>
  <c r="G64" i="17"/>
  <c r="H64" i="17"/>
  <c r="I64" i="17"/>
  <c r="G65" i="17"/>
  <c r="K11" i="29" s="1"/>
  <c r="H65" i="17"/>
  <c r="I65" i="17"/>
  <c r="G66" i="17"/>
  <c r="L11" i="29" s="1"/>
  <c r="H66" i="17"/>
  <c r="I66" i="17"/>
  <c r="G67" i="17"/>
  <c r="M11" i="29" s="1"/>
  <c r="H67" i="17"/>
  <c r="I67" i="17"/>
  <c r="G69" i="17"/>
  <c r="H69" i="17"/>
  <c r="I69" i="17"/>
  <c r="G70" i="17"/>
  <c r="H70" i="17"/>
  <c r="I70" i="17"/>
  <c r="G71" i="17"/>
  <c r="H71" i="17"/>
  <c r="I71" i="17"/>
  <c r="G72" i="17"/>
  <c r="H72" i="17"/>
  <c r="I72" i="17"/>
  <c r="G73" i="17"/>
  <c r="H73" i="17"/>
  <c r="I73" i="17"/>
  <c r="G74" i="17"/>
  <c r="H74" i="17"/>
  <c r="I74" i="17"/>
  <c r="G76" i="17"/>
  <c r="H76" i="17"/>
  <c r="I76" i="17"/>
  <c r="G77" i="17"/>
  <c r="H77" i="17"/>
  <c r="I77" i="17"/>
  <c r="G78" i="17"/>
  <c r="H78" i="17"/>
  <c r="I78" i="17"/>
  <c r="G79" i="17"/>
  <c r="H79" i="17"/>
  <c r="I79" i="17"/>
  <c r="G80" i="17"/>
  <c r="H80" i="17"/>
  <c r="I80" i="17"/>
  <c r="G81" i="17"/>
  <c r="H81" i="17"/>
  <c r="I81" i="17"/>
  <c r="G83" i="17"/>
  <c r="H83" i="17"/>
  <c r="I83" i="17"/>
  <c r="G84" i="17"/>
  <c r="H84" i="17"/>
  <c r="I84" i="17"/>
  <c r="G85" i="17"/>
  <c r="H85" i="17"/>
  <c r="I85" i="17"/>
  <c r="G86" i="17"/>
  <c r="O11" i="29" s="1"/>
  <c r="H86" i="17"/>
  <c r="I86" i="17"/>
  <c r="G87" i="17"/>
  <c r="P11" i="29" s="1"/>
  <c r="H87" i="17"/>
  <c r="I87" i="17"/>
  <c r="G88" i="17"/>
  <c r="Q11" i="29" s="1"/>
  <c r="H88" i="17"/>
  <c r="I88" i="17"/>
  <c r="G90" i="17"/>
  <c r="H90" i="17"/>
  <c r="I90" i="17"/>
  <c r="G91" i="17"/>
  <c r="H91" i="17"/>
  <c r="I91" i="17"/>
  <c r="G92" i="17"/>
  <c r="H92" i="17"/>
  <c r="I92" i="17"/>
  <c r="G93" i="17"/>
  <c r="H93" i="17"/>
  <c r="I93" i="17"/>
  <c r="G94" i="17"/>
  <c r="H94" i="17"/>
  <c r="I94" i="17"/>
  <c r="G95" i="17"/>
  <c r="H95" i="17"/>
  <c r="I95" i="17"/>
  <c r="G97" i="17"/>
  <c r="K17" i="29" s="1"/>
  <c r="H97" i="17"/>
  <c r="I97" i="17"/>
  <c r="G98" i="17"/>
  <c r="L17" i="29" s="1"/>
  <c r="H98" i="17"/>
  <c r="I98" i="17"/>
  <c r="G99" i="17"/>
  <c r="M17" i="29" s="1"/>
  <c r="H99" i="17"/>
  <c r="I99" i="17"/>
  <c r="G100" i="17"/>
  <c r="H100" i="17"/>
  <c r="I100" i="17"/>
  <c r="G101" i="17"/>
  <c r="H101" i="17"/>
  <c r="I101" i="17"/>
  <c r="G102" i="17"/>
  <c r="H102" i="17"/>
  <c r="I102" i="17"/>
  <c r="G104" i="17"/>
  <c r="H104" i="17"/>
  <c r="I104" i="17"/>
  <c r="G105" i="17"/>
  <c r="H105" i="17"/>
  <c r="I105" i="17"/>
  <c r="G106" i="17"/>
  <c r="H106" i="17"/>
  <c r="I106" i="17"/>
  <c r="G107" i="17"/>
  <c r="W17" i="29" s="1"/>
  <c r="H107" i="17"/>
  <c r="I107" i="17"/>
  <c r="G108" i="17"/>
  <c r="X17" i="29" s="1"/>
  <c r="H108" i="17"/>
  <c r="I108" i="17"/>
  <c r="G109" i="17"/>
  <c r="Y17" i="29" s="1"/>
  <c r="H109" i="17"/>
  <c r="I109" i="17"/>
  <c r="G114" i="17"/>
  <c r="H114" i="17"/>
  <c r="I114" i="17"/>
  <c r="G115" i="17"/>
  <c r="H115" i="17"/>
  <c r="I115" i="17"/>
  <c r="G116" i="17"/>
  <c r="H116" i="17"/>
  <c r="I116" i="17"/>
  <c r="G118" i="17"/>
  <c r="H118" i="17"/>
  <c r="I118" i="17"/>
  <c r="G119" i="17"/>
  <c r="H119" i="17"/>
  <c r="I119" i="17"/>
  <c r="G120" i="17"/>
  <c r="H120" i="17"/>
  <c r="I120" i="17"/>
  <c r="G121" i="17"/>
  <c r="H121" i="17"/>
  <c r="I121" i="17"/>
  <c r="G122" i="17"/>
  <c r="H122" i="17"/>
  <c r="I122" i="17"/>
  <c r="G123" i="17"/>
  <c r="H123" i="17"/>
  <c r="I123" i="17"/>
  <c r="G125" i="17"/>
  <c r="H125" i="17"/>
  <c r="I125" i="17"/>
  <c r="G126" i="17"/>
  <c r="H126" i="17"/>
  <c r="I126" i="17"/>
  <c r="G127" i="17"/>
  <c r="H127" i="17"/>
  <c r="I127" i="17"/>
  <c r="G128" i="17"/>
  <c r="H128" i="17"/>
  <c r="I128" i="17"/>
  <c r="G129" i="17"/>
  <c r="H129" i="17"/>
  <c r="I129" i="17"/>
  <c r="G130" i="17"/>
  <c r="H130" i="17"/>
  <c r="I130" i="17"/>
  <c r="G132" i="17"/>
  <c r="H132" i="17"/>
  <c r="I132" i="17"/>
  <c r="G133" i="17"/>
  <c r="H133" i="17"/>
  <c r="I133" i="17"/>
  <c r="G134" i="17"/>
  <c r="H134" i="17"/>
  <c r="I134" i="17"/>
  <c r="G135" i="17"/>
  <c r="S11" i="29" s="1"/>
  <c r="H135" i="17"/>
  <c r="I135" i="17"/>
  <c r="G136" i="17"/>
  <c r="T11" i="29" s="1"/>
  <c r="H136" i="17"/>
  <c r="I136" i="17"/>
  <c r="G137" i="17"/>
  <c r="U11" i="29" s="1"/>
  <c r="H137" i="17"/>
  <c r="I137" i="17"/>
  <c r="G139" i="17"/>
  <c r="H139" i="17"/>
  <c r="I139" i="17"/>
  <c r="G140" i="17"/>
  <c r="H140" i="17"/>
  <c r="I140" i="17"/>
  <c r="G141" i="17"/>
  <c r="H141" i="17"/>
  <c r="I141" i="17"/>
  <c r="G142" i="17"/>
  <c r="H142" i="17"/>
  <c r="I142" i="17"/>
  <c r="G143" i="17"/>
  <c r="H143" i="17"/>
  <c r="I143" i="17"/>
  <c r="G144" i="17"/>
  <c r="H144" i="17"/>
  <c r="I144" i="17"/>
  <c r="G145" i="17"/>
  <c r="H145" i="17"/>
  <c r="I145" i="17"/>
  <c r="G146" i="17"/>
  <c r="H146" i="17"/>
  <c r="I146" i="17"/>
  <c r="G147" i="17"/>
  <c r="H147" i="17"/>
  <c r="I147" i="17"/>
  <c r="G149" i="17"/>
  <c r="H149" i="17"/>
  <c r="I149" i="17"/>
  <c r="G150" i="17"/>
  <c r="H150" i="17"/>
  <c r="I150" i="17"/>
  <c r="G151" i="17"/>
  <c r="H151" i="17"/>
  <c r="I151" i="17"/>
  <c r="G156" i="17"/>
  <c r="W11" i="29" s="1"/>
  <c r="H156" i="17"/>
  <c r="I156" i="17"/>
  <c r="G157" i="17"/>
  <c r="X11" i="29" s="1"/>
  <c r="H157" i="17"/>
  <c r="I157" i="17"/>
  <c r="G158" i="17"/>
  <c r="Y11" i="29" s="1"/>
  <c r="H158" i="17"/>
  <c r="I158" i="17"/>
  <c r="G160" i="17"/>
  <c r="H160" i="17"/>
  <c r="I160" i="17"/>
  <c r="G161" i="17"/>
  <c r="H161" i="17"/>
  <c r="I161" i="17"/>
  <c r="G162" i="17"/>
  <c r="H162" i="17"/>
  <c r="I162" i="17"/>
  <c r="G163" i="17"/>
  <c r="H163" i="17"/>
  <c r="I163" i="17"/>
  <c r="G164" i="17"/>
  <c r="H164" i="17"/>
  <c r="I164" i="17"/>
  <c r="G165" i="17"/>
  <c r="H165" i="17"/>
  <c r="I165" i="17"/>
  <c r="G167" i="17"/>
  <c r="H167" i="17"/>
  <c r="I167" i="17"/>
  <c r="G168" i="17"/>
  <c r="H168" i="17"/>
  <c r="I168" i="17"/>
  <c r="G169" i="17"/>
  <c r="H169" i="17"/>
  <c r="I169" i="17"/>
  <c r="G170" i="17"/>
  <c r="H170" i="17"/>
  <c r="I170" i="17"/>
  <c r="G171" i="17"/>
  <c r="H171" i="17"/>
  <c r="I171" i="17"/>
  <c r="G172" i="17"/>
  <c r="H172" i="17"/>
  <c r="I172" i="17"/>
  <c r="G174" i="17"/>
  <c r="AA11" i="29" s="1"/>
  <c r="H174" i="17"/>
  <c r="I174" i="17"/>
  <c r="G175" i="17"/>
  <c r="AB11" i="29" s="1"/>
  <c r="H175" i="17"/>
  <c r="I175" i="17"/>
  <c r="G176" i="17"/>
  <c r="AC11" i="29" s="1"/>
  <c r="H176" i="17"/>
  <c r="I176" i="17"/>
  <c r="G177" i="17"/>
  <c r="H177" i="17"/>
  <c r="I177" i="17"/>
  <c r="G178" i="17"/>
  <c r="H178" i="17"/>
  <c r="I178" i="17"/>
  <c r="G179" i="17"/>
  <c r="H179" i="17"/>
  <c r="I179" i="17"/>
  <c r="G181" i="17"/>
  <c r="H181" i="17"/>
  <c r="I181" i="17"/>
  <c r="G182" i="17"/>
  <c r="H182" i="17"/>
  <c r="I182" i="17"/>
  <c r="G183" i="17"/>
  <c r="H183" i="17"/>
  <c r="I183" i="17"/>
  <c r="G184" i="17"/>
  <c r="H184" i="17"/>
  <c r="I184" i="17"/>
  <c r="G185" i="17"/>
  <c r="H185" i="17"/>
  <c r="I185" i="17"/>
  <c r="G186" i="17"/>
  <c r="H186" i="17"/>
  <c r="I186" i="17"/>
  <c r="G188" i="17"/>
  <c r="H188" i="17"/>
  <c r="I188" i="17"/>
  <c r="G189" i="17"/>
  <c r="H189" i="17"/>
  <c r="I189" i="17"/>
  <c r="G190" i="17"/>
  <c r="H190" i="17"/>
  <c r="I190" i="17"/>
  <c r="G191" i="17"/>
  <c r="H191" i="17"/>
  <c r="I191" i="17"/>
  <c r="G192" i="17"/>
  <c r="H192" i="17"/>
  <c r="I192" i="17"/>
  <c r="G193" i="17"/>
  <c r="H193" i="17"/>
  <c r="I193" i="17"/>
  <c r="G195" i="17"/>
  <c r="AE11" i="29" s="1"/>
  <c r="H195" i="17"/>
  <c r="I195" i="17"/>
  <c r="G196" i="17"/>
  <c r="AF11" i="29" s="1"/>
  <c r="H196" i="17"/>
  <c r="I196" i="17"/>
  <c r="G197" i="17"/>
  <c r="AG11" i="29" s="1"/>
  <c r="H197" i="17"/>
  <c r="I197" i="17"/>
  <c r="G198" i="17"/>
  <c r="H198" i="17"/>
  <c r="I198" i="17"/>
  <c r="G199" i="17"/>
  <c r="H199" i="17"/>
  <c r="I199" i="17"/>
  <c r="G200" i="17"/>
  <c r="H200" i="17"/>
  <c r="I200" i="17"/>
  <c r="G201" i="17"/>
  <c r="H201" i="17"/>
  <c r="I201" i="17"/>
  <c r="G202" i="17"/>
  <c r="H202" i="17"/>
  <c r="I202" i="17"/>
  <c r="G203" i="17"/>
  <c r="H203" i="17"/>
  <c r="I203" i="17"/>
  <c r="G205" i="17"/>
  <c r="H205" i="17"/>
  <c r="I205" i="17"/>
  <c r="G206" i="17"/>
  <c r="H206" i="17"/>
  <c r="I206" i="17"/>
  <c r="G207" i="17"/>
  <c r="AI11" i="29" s="1"/>
  <c r="H207" i="17"/>
  <c r="I207" i="17"/>
  <c r="G208" i="17"/>
  <c r="AJ11" i="29" s="1"/>
  <c r="H208" i="17"/>
  <c r="I208" i="17"/>
  <c r="H30" i="17"/>
  <c r="I30" i="17"/>
  <c r="G30" i="17"/>
  <c r="C14" i="29" s="1"/>
  <c r="AB186" i="40" l="1"/>
  <c r="AB188" i="40" s="1"/>
  <c r="AB187" i="40"/>
  <c r="AB190" i="40" s="1"/>
  <c r="AD187" i="40"/>
  <c r="J188" i="40"/>
  <c r="J187" i="40"/>
  <c r="J189" i="40" s="1"/>
  <c r="H186" i="40"/>
  <c r="H188" i="40" s="1"/>
  <c r="AD186" i="40"/>
  <c r="AD188" i="40" s="1"/>
  <c r="AA180" i="40"/>
  <c r="AA182" i="40" s="1"/>
  <c r="D185" i="40"/>
  <c r="D186" i="40"/>
  <c r="C186" i="40" s="1"/>
  <c r="C183" i="40"/>
  <c r="H187" i="40"/>
  <c r="L185" i="40"/>
  <c r="L186" i="40"/>
  <c r="AD191" i="40"/>
  <c r="G183" i="40"/>
  <c r="K180" i="40"/>
  <c r="F190" i="40"/>
  <c r="K182" i="40"/>
  <c r="F189" i="40"/>
  <c r="K181" i="40"/>
  <c r="M180" i="40"/>
  <c r="AC178" i="40"/>
  <c r="AC179" i="40"/>
  <c r="N189" i="40"/>
  <c r="E179" i="40"/>
  <c r="N188" i="40"/>
  <c r="E178" i="40"/>
  <c r="I178" i="40"/>
  <c r="I181" i="40" s="1"/>
  <c r="G182" i="40"/>
  <c r="AA181" i="40"/>
  <c r="M179" i="40"/>
  <c r="P64" i="32"/>
  <c r="Q64" i="32" s="1"/>
  <c r="D64" i="32" s="1"/>
  <c r="H61" i="32"/>
  <c r="H62" i="32" s="1"/>
  <c r="R63" i="32"/>
  <c r="M63" i="32"/>
  <c r="E63" i="32"/>
  <c r="E64" i="32" s="1"/>
  <c r="S64" i="32"/>
  <c r="P65" i="32"/>
  <c r="Q65" i="32" s="1"/>
  <c r="D65" i="32" s="1"/>
  <c r="M64" i="32"/>
  <c r="M65" i="32" s="1"/>
  <c r="G62" i="32"/>
  <c r="G63" i="32" s="1"/>
  <c r="I62" i="32"/>
  <c r="N63" i="32"/>
  <c r="L61" i="32"/>
  <c r="L62" i="32" s="1"/>
  <c r="L63" i="32" s="1"/>
  <c r="U60" i="32"/>
  <c r="U61" i="32" s="1"/>
  <c r="K66" i="32"/>
  <c r="V61" i="32"/>
  <c r="T62" i="32"/>
  <c r="F61" i="32"/>
  <c r="J65" i="32"/>
  <c r="C60" i="32"/>
  <c r="U17" i="29"/>
  <c r="T17" i="29"/>
  <c r="S17" i="29"/>
  <c r="E17" i="29"/>
  <c r="D17" i="29"/>
  <c r="C17" i="29"/>
  <c r="AJ2" i="29"/>
  <c r="AI2" i="29"/>
  <c r="AG2" i="29"/>
  <c r="AF2" i="29"/>
  <c r="AE2" i="29"/>
  <c r="AC2" i="29"/>
  <c r="AB2" i="29"/>
  <c r="AA2" i="29"/>
  <c r="Y2" i="29"/>
  <c r="X2" i="29"/>
  <c r="W2" i="29"/>
  <c r="U2" i="29"/>
  <c r="T2" i="29"/>
  <c r="S2" i="29"/>
  <c r="Q2" i="29"/>
  <c r="P2" i="29"/>
  <c r="O2" i="29"/>
  <c r="M2" i="29"/>
  <c r="L2" i="29"/>
  <c r="K2" i="29"/>
  <c r="I2" i="29"/>
  <c r="H2" i="29"/>
  <c r="G2" i="29"/>
  <c r="I17" i="29"/>
  <c r="H17" i="29"/>
  <c r="G17" i="29"/>
  <c r="Q17" i="29"/>
  <c r="P17" i="29"/>
  <c r="O17" i="29"/>
  <c r="AJ5" i="29"/>
  <c r="AI5" i="29"/>
  <c r="AG5" i="29"/>
  <c r="AF5" i="29"/>
  <c r="AE5" i="29"/>
  <c r="AC5" i="29"/>
  <c r="AB5" i="29"/>
  <c r="AA5" i="29"/>
  <c r="Y5" i="29"/>
  <c r="X5" i="29"/>
  <c r="W5" i="29"/>
  <c r="U5" i="29"/>
  <c r="T5" i="29"/>
  <c r="S5" i="29"/>
  <c r="Q5" i="29"/>
  <c r="P5" i="29"/>
  <c r="O5" i="29"/>
  <c r="M5" i="29"/>
  <c r="L5" i="29"/>
  <c r="K5" i="29"/>
  <c r="AJ8" i="29"/>
  <c r="AI8" i="29"/>
  <c r="AG8" i="29"/>
  <c r="AF8" i="29"/>
  <c r="AE8" i="29"/>
  <c r="AC8" i="29"/>
  <c r="AB8" i="29"/>
  <c r="AA8" i="29"/>
  <c r="Y8" i="29"/>
  <c r="X8" i="29"/>
  <c r="W8" i="29"/>
  <c r="U8" i="29"/>
  <c r="T8" i="29"/>
  <c r="S8" i="29"/>
  <c r="Q8" i="29"/>
  <c r="P8" i="29"/>
  <c r="O8" i="29"/>
  <c r="M8" i="29"/>
  <c r="L8" i="29"/>
  <c r="K8" i="29"/>
  <c r="AJ14" i="29"/>
  <c r="AI14" i="29"/>
  <c r="AG14" i="29"/>
  <c r="AF14" i="29"/>
  <c r="AE14" i="29"/>
  <c r="AC14" i="29"/>
  <c r="AB14" i="29"/>
  <c r="AA14" i="29"/>
  <c r="Y14" i="29"/>
  <c r="X14" i="29"/>
  <c r="W14" i="29"/>
  <c r="U14" i="29"/>
  <c r="T14" i="29"/>
  <c r="S14" i="29"/>
  <c r="Q14" i="29"/>
  <c r="P14" i="29"/>
  <c r="O14" i="29"/>
  <c r="M14" i="29"/>
  <c r="L14" i="29"/>
  <c r="K14" i="29"/>
  <c r="M3" i="33"/>
  <c r="M4" i="33"/>
  <c r="M6" i="33"/>
  <c r="M7" i="33"/>
  <c r="M8" i="33"/>
  <c r="M9" i="33"/>
  <c r="M10" i="33"/>
  <c r="M11" i="33"/>
  <c r="M13" i="33"/>
  <c r="M14" i="33"/>
  <c r="M15" i="33"/>
  <c r="M16" i="33"/>
  <c r="M17" i="33"/>
  <c r="M18" i="33"/>
  <c r="M20" i="33"/>
  <c r="M21" i="33"/>
  <c r="M24" i="33"/>
  <c r="M25" i="33"/>
  <c r="M27" i="33"/>
  <c r="M28" i="33"/>
  <c r="M29" i="33"/>
  <c r="M30" i="33"/>
  <c r="M31" i="33"/>
  <c r="M32" i="33"/>
  <c r="M34" i="33"/>
  <c r="M35" i="33"/>
  <c r="M36" i="33"/>
  <c r="M37" i="33"/>
  <c r="M38" i="33"/>
  <c r="M39" i="33"/>
  <c r="M41" i="33"/>
  <c r="M42" i="33"/>
  <c r="M43" i="33"/>
  <c r="M44" i="33"/>
  <c r="M45" i="33"/>
  <c r="M46" i="33"/>
  <c r="M48" i="33"/>
  <c r="M49" i="33"/>
  <c r="M50" i="33"/>
  <c r="M51" i="33"/>
  <c r="M52" i="33"/>
  <c r="M53" i="33"/>
  <c r="M55" i="33"/>
  <c r="M56" i="33"/>
  <c r="M57" i="33"/>
  <c r="M58" i="33"/>
  <c r="M59" i="33"/>
  <c r="M60" i="33"/>
  <c r="M62" i="33"/>
  <c r="M63" i="33"/>
  <c r="M64" i="33"/>
  <c r="M65" i="33"/>
  <c r="M66" i="33"/>
  <c r="M67" i="33"/>
  <c r="M69" i="33"/>
  <c r="M70" i="33"/>
  <c r="M71" i="33"/>
  <c r="M72" i="33"/>
  <c r="M73" i="33"/>
  <c r="M74" i="33"/>
  <c r="M76" i="33"/>
  <c r="M77" i="33"/>
  <c r="M78" i="33"/>
  <c r="M79" i="33"/>
  <c r="M80" i="33"/>
  <c r="M81" i="33"/>
  <c r="M86" i="33"/>
  <c r="M87" i="33"/>
  <c r="M88" i="33"/>
  <c r="M90" i="33"/>
  <c r="M91" i="33"/>
  <c r="M92" i="33"/>
  <c r="M93" i="33"/>
  <c r="M94" i="33"/>
  <c r="M95" i="33"/>
  <c r="M97" i="33"/>
  <c r="M98" i="33"/>
  <c r="M99" i="33"/>
  <c r="M100" i="33"/>
  <c r="M101" i="33"/>
  <c r="M102" i="33"/>
  <c r="M104" i="33"/>
  <c r="M105" i="33"/>
  <c r="M106" i="33"/>
  <c r="M107" i="33"/>
  <c r="M108" i="33"/>
  <c r="M109" i="33"/>
  <c r="M111" i="33"/>
  <c r="M112" i="33"/>
  <c r="M113" i="33"/>
  <c r="M114" i="33"/>
  <c r="M115" i="33"/>
  <c r="M116" i="33"/>
  <c r="M117" i="33"/>
  <c r="M118" i="33"/>
  <c r="M119" i="33"/>
  <c r="M121" i="33"/>
  <c r="M122" i="33"/>
  <c r="M123" i="33"/>
  <c r="M125" i="33"/>
  <c r="M126" i="33"/>
  <c r="M128" i="33"/>
  <c r="M129" i="33"/>
  <c r="M130" i="33"/>
  <c r="M132" i="33"/>
  <c r="M133" i="33"/>
  <c r="M134" i="33"/>
  <c r="M135" i="33"/>
  <c r="M136" i="33"/>
  <c r="M137" i="33"/>
  <c r="M139" i="33"/>
  <c r="M140" i="33"/>
  <c r="M141" i="33"/>
  <c r="M142" i="33"/>
  <c r="M143" i="33"/>
  <c r="M144" i="33"/>
  <c r="M146" i="33"/>
  <c r="M147" i="33"/>
  <c r="M148" i="33"/>
  <c r="M149" i="33"/>
  <c r="M150" i="33"/>
  <c r="M151" i="33"/>
  <c r="M153" i="33"/>
  <c r="M154" i="33"/>
  <c r="M155" i="33"/>
  <c r="M156" i="33"/>
  <c r="M157" i="33"/>
  <c r="M158" i="33"/>
  <c r="M160" i="33"/>
  <c r="M161" i="33"/>
  <c r="M162" i="33"/>
  <c r="M163" i="33"/>
  <c r="M164" i="33"/>
  <c r="M165" i="33"/>
  <c r="M167" i="33"/>
  <c r="M168" i="33"/>
  <c r="M169" i="33"/>
  <c r="M170" i="33"/>
  <c r="M171" i="33"/>
  <c r="M172" i="33"/>
  <c r="M173" i="33"/>
  <c r="M174" i="33"/>
  <c r="M175" i="33"/>
  <c r="M177" i="33"/>
  <c r="M178" i="33"/>
  <c r="M179" i="33"/>
  <c r="M180" i="33"/>
  <c r="M2" i="33"/>
  <c r="D39" i="5"/>
  <c r="S39" i="5"/>
  <c r="T39" i="5"/>
  <c r="Z39" i="5"/>
  <c r="AA39" i="5"/>
  <c r="V39" i="5" s="1"/>
  <c r="D40" i="5"/>
  <c r="S40" i="5"/>
  <c r="T40" i="5"/>
  <c r="Z40" i="5"/>
  <c r="AA40" i="5"/>
  <c r="D41" i="5"/>
  <c r="S41" i="5"/>
  <c r="T41" i="5"/>
  <c r="Z41" i="5"/>
  <c r="AA41" i="5"/>
  <c r="W41" i="5" s="1"/>
  <c r="D42" i="5"/>
  <c r="S42" i="5"/>
  <c r="T42" i="5"/>
  <c r="Z42" i="5"/>
  <c r="AA42" i="5"/>
  <c r="W42" i="5" s="1"/>
  <c r="D43" i="5"/>
  <c r="S43" i="5"/>
  <c r="T43" i="5"/>
  <c r="Z43" i="5"/>
  <c r="AA43" i="5"/>
  <c r="W43" i="5" s="1"/>
  <c r="D44" i="5"/>
  <c r="S44" i="5"/>
  <c r="T44" i="5"/>
  <c r="Z44" i="5"/>
  <c r="AA44" i="5"/>
  <c r="W44" i="5" s="1"/>
  <c r="D45" i="5"/>
  <c r="S45" i="5"/>
  <c r="T45" i="5"/>
  <c r="Z45" i="5"/>
  <c r="AA45" i="5"/>
  <c r="W45" i="5" s="1"/>
  <c r="D46" i="5"/>
  <c r="S46" i="5"/>
  <c r="T46" i="5"/>
  <c r="Z46" i="5"/>
  <c r="AA46" i="5"/>
  <c r="W46" i="5" s="1"/>
  <c r="D47" i="5"/>
  <c r="S47" i="5"/>
  <c r="T47" i="5"/>
  <c r="Z47" i="5"/>
  <c r="AA47" i="5"/>
  <c r="W47" i="5" s="1"/>
  <c r="D48" i="5"/>
  <c r="S48" i="5"/>
  <c r="T48" i="5"/>
  <c r="Z48" i="5"/>
  <c r="AA48" i="5"/>
  <c r="W48" i="5" s="1"/>
  <c r="D49" i="5"/>
  <c r="S49" i="5"/>
  <c r="T49" i="5"/>
  <c r="Z49" i="5"/>
  <c r="AA49" i="5"/>
  <c r="W49" i="5" s="1"/>
  <c r="D50" i="5"/>
  <c r="S50" i="5"/>
  <c r="T50" i="5"/>
  <c r="Z50" i="5"/>
  <c r="AA50" i="5"/>
  <c r="W50" i="5" s="1"/>
  <c r="D51" i="5"/>
  <c r="S51" i="5"/>
  <c r="T51" i="5"/>
  <c r="Z51" i="5"/>
  <c r="AA51" i="5"/>
  <c r="W51" i="5" s="1"/>
  <c r="D52" i="5"/>
  <c r="S52" i="5"/>
  <c r="T52" i="5"/>
  <c r="Z52" i="5"/>
  <c r="AA52" i="5"/>
  <c r="W52" i="5" s="1"/>
  <c r="D53" i="5"/>
  <c r="S53" i="5"/>
  <c r="T53" i="5"/>
  <c r="Z53" i="5"/>
  <c r="AA53" i="5"/>
  <c r="W53" i="5" s="1"/>
  <c r="D54" i="5"/>
  <c r="S54" i="5"/>
  <c r="T54" i="5"/>
  <c r="Z54" i="5"/>
  <c r="AA54" i="5"/>
  <c r="W54" i="5" s="1"/>
  <c r="D55" i="5"/>
  <c r="S55" i="5"/>
  <c r="T55" i="5"/>
  <c r="Z55" i="5"/>
  <c r="AA55" i="5"/>
  <c r="W55" i="5" s="1"/>
  <c r="D56" i="5"/>
  <c r="S56" i="5"/>
  <c r="T56" i="5"/>
  <c r="Z56" i="5"/>
  <c r="AA56" i="5"/>
  <c r="W56" i="5" s="1"/>
  <c r="D57" i="5"/>
  <c r="S57" i="5"/>
  <c r="T57" i="5"/>
  <c r="Z57" i="5"/>
  <c r="AA57" i="5"/>
  <c r="W57" i="5" s="1"/>
  <c r="D58" i="5"/>
  <c r="S58" i="5"/>
  <c r="T58" i="5"/>
  <c r="Z58" i="5"/>
  <c r="AA58" i="5"/>
  <c r="W58" i="5" s="1"/>
  <c r="D59" i="5"/>
  <c r="S59" i="5"/>
  <c r="T59" i="5"/>
  <c r="Z59" i="5"/>
  <c r="AA59" i="5"/>
  <c r="W59" i="5" s="1"/>
  <c r="D60" i="5"/>
  <c r="S60" i="5"/>
  <c r="T60" i="5"/>
  <c r="Z60" i="5"/>
  <c r="AA60" i="5"/>
  <c r="W60" i="5" s="1"/>
  <c r="D61" i="5"/>
  <c r="S61" i="5"/>
  <c r="T61" i="5"/>
  <c r="Z61" i="5"/>
  <c r="AA61" i="5"/>
  <c r="W61" i="5" s="1"/>
  <c r="D62" i="5"/>
  <c r="S62" i="5"/>
  <c r="T62" i="5"/>
  <c r="Z62" i="5"/>
  <c r="AA62" i="5"/>
  <c r="W62" i="5" s="1"/>
  <c r="D63" i="5"/>
  <c r="S63" i="5"/>
  <c r="T63" i="5"/>
  <c r="Z63" i="5"/>
  <c r="AA63" i="5"/>
  <c r="W63" i="5" s="1"/>
  <c r="D64" i="5"/>
  <c r="S64" i="5"/>
  <c r="T64" i="5"/>
  <c r="Z64" i="5"/>
  <c r="AA64" i="5"/>
  <c r="W64" i="5" s="1"/>
  <c r="D65" i="5"/>
  <c r="S65" i="5"/>
  <c r="T65" i="5"/>
  <c r="Z65" i="5"/>
  <c r="AA65" i="5"/>
  <c r="W65" i="5" s="1"/>
  <c r="D66" i="5"/>
  <c r="S66" i="5"/>
  <c r="T66" i="5"/>
  <c r="Z66" i="5"/>
  <c r="AA66" i="5"/>
  <c r="W66" i="5" s="1"/>
  <c r="D67" i="5"/>
  <c r="S67" i="5"/>
  <c r="T67" i="5"/>
  <c r="Z67" i="5"/>
  <c r="AA67" i="5"/>
  <c r="W67" i="5" s="1"/>
  <c r="D68" i="5"/>
  <c r="S68" i="5"/>
  <c r="T68" i="5"/>
  <c r="Z68" i="5"/>
  <c r="AA68" i="5"/>
  <c r="W68" i="5" s="1"/>
  <c r="D69" i="5"/>
  <c r="S69" i="5"/>
  <c r="T69" i="5"/>
  <c r="Z69" i="5"/>
  <c r="AA69" i="5"/>
  <c r="W69" i="5" s="1"/>
  <c r="D70" i="5"/>
  <c r="S70" i="5"/>
  <c r="T70" i="5"/>
  <c r="Z70" i="5"/>
  <c r="AA70" i="5"/>
  <c r="W70" i="5" s="1"/>
  <c r="D71" i="5"/>
  <c r="S71" i="5"/>
  <c r="T71" i="5"/>
  <c r="Z71" i="5"/>
  <c r="AA71" i="5"/>
  <c r="W71" i="5" s="1"/>
  <c r="D72" i="5"/>
  <c r="S72" i="5"/>
  <c r="T72" i="5"/>
  <c r="Z72" i="5"/>
  <c r="AA72" i="5"/>
  <c r="W72" i="5" s="1"/>
  <c r="D73" i="5"/>
  <c r="S73" i="5"/>
  <c r="T73" i="5"/>
  <c r="Z73" i="5"/>
  <c r="AA73" i="5"/>
  <c r="W73" i="5" s="1"/>
  <c r="D74" i="5"/>
  <c r="S74" i="5"/>
  <c r="T74" i="5"/>
  <c r="Z74" i="5"/>
  <c r="AA74" i="5"/>
  <c r="W74" i="5" s="1"/>
  <c r="D75" i="5"/>
  <c r="S75" i="5"/>
  <c r="T75" i="5"/>
  <c r="Z75" i="5"/>
  <c r="AA75" i="5"/>
  <c r="W75" i="5" s="1"/>
  <c r="D76" i="5"/>
  <c r="S76" i="5"/>
  <c r="T76" i="5"/>
  <c r="Z76" i="5"/>
  <c r="AA76" i="5"/>
  <c r="W76" i="5" s="1"/>
  <c r="D77" i="5"/>
  <c r="S77" i="5"/>
  <c r="T77" i="5"/>
  <c r="Z77" i="5"/>
  <c r="AA77" i="5"/>
  <c r="W77" i="5" s="1"/>
  <c r="AD60" i="5"/>
  <c r="O145" i="27"/>
  <c r="N145" i="27"/>
  <c r="M145" i="27"/>
  <c r="L145" i="27"/>
  <c r="J145" i="27"/>
  <c r="W133" i="27"/>
  <c r="W124" i="27" s="1"/>
  <c r="V133" i="27"/>
  <c r="V124" i="27" s="1"/>
  <c r="U133" i="27"/>
  <c r="U124" i="27" s="1"/>
  <c r="T133" i="27"/>
  <c r="T124" i="27" s="1"/>
  <c r="S133" i="27"/>
  <c r="R133" i="27"/>
  <c r="O133" i="27"/>
  <c r="O124" i="27" s="1"/>
  <c r="N133" i="27"/>
  <c r="N124" i="27" s="1"/>
  <c r="M133" i="27"/>
  <c r="L133" i="27"/>
  <c r="J133" i="27"/>
  <c r="J124" i="27" s="1"/>
  <c r="O136" i="27"/>
  <c r="N136" i="27"/>
  <c r="M136" i="27"/>
  <c r="L136" i="27"/>
  <c r="J136" i="27"/>
  <c r="L124" i="27"/>
  <c r="R124" i="27"/>
  <c r="R125" i="27" s="1"/>
  <c r="N397" i="8"/>
  <c r="M397" i="8"/>
  <c r="L397" i="8"/>
  <c r="L398" i="8" s="1"/>
  <c r="K397" i="8"/>
  <c r="K398" i="8" s="1"/>
  <c r="I397" i="8"/>
  <c r="I398" i="8" s="1"/>
  <c r="H397" i="8"/>
  <c r="G397" i="8"/>
  <c r="F397" i="8"/>
  <c r="F398" i="8" s="1"/>
  <c r="E397" i="8"/>
  <c r="E398" i="8" s="1"/>
  <c r="D397" i="8"/>
  <c r="D398" i="8" s="1"/>
  <c r="C397" i="8"/>
  <c r="AA36" i="5"/>
  <c r="Z36" i="5"/>
  <c r="Y36" i="5"/>
  <c r="T36" i="5"/>
  <c r="AD36" i="5" s="1"/>
  <c r="S36" i="5"/>
  <c r="J397" i="8" s="1"/>
  <c r="D36" i="5"/>
  <c r="M391" i="8"/>
  <c r="M392" i="8" s="1"/>
  <c r="L391" i="8"/>
  <c r="L392" i="8" s="1"/>
  <c r="K391" i="8"/>
  <c r="K392" i="8" s="1"/>
  <c r="I391" i="8"/>
  <c r="I392" i="8" s="1"/>
  <c r="H391" i="8"/>
  <c r="H392" i="8" s="1"/>
  <c r="G391" i="8"/>
  <c r="G392" i="8" s="1"/>
  <c r="F391" i="8"/>
  <c r="F392" i="8" s="1"/>
  <c r="E391" i="8"/>
  <c r="E392" i="8" s="1"/>
  <c r="D391" i="8"/>
  <c r="D392" i="8" s="1"/>
  <c r="C391" i="8"/>
  <c r="C392" i="8" s="1"/>
  <c r="N383" i="8"/>
  <c r="M383" i="8"/>
  <c r="L383" i="8"/>
  <c r="K383" i="8"/>
  <c r="I383" i="8"/>
  <c r="H383" i="8"/>
  <c r="G383" i="8"/>
  <c r="F383" i="8"/>
  <c r="E383" i="8"/>
  <c r="D383" i="8"/>
  <c r="C383" i="8"/>
  <c r="N375" i="8"/>
  <c r="M375" i="8"/>
  <c r="M376" i="8" s="1"/>
  <c r="L375" i="8"/>
  <c r="L376" i="8" s="1"/>
  <c r="K375" i="8"/>
  <c r="K376" i="8" s="1"/>
  <c r="I375" i="8"/>
  <c r="I376" i="8" s="1"/>
  <c r="H375" i="8"/>
  <c r="H376" i="8" s="1"/>
  <c r="G375" i="8"/>
  <c r="G376" i="8" s="1"/>
  <c r="F375" i="8"/>
  <c r="F376" i="8" s="1"/>
  <c r="E375" i="8"/>
  <c r="E376" i="8" s="1"/>
  <c r="D375" i="8"/>
  <c r="D376" i="8" s="1"/>
  <c r="C375" i="8"/>
  <c r="C376" i="8" s="1"/>
  <c r="N320" i="8"/>
  <c r="M320" i="8"/>
  <c r="L320" i="8"/>
  <c r="K320" i="8"/>
  <c r="I320" i="8"/>
  <c r="H320" i="8"/>
  <c r="G320" i="8"/>
  <c r="F320" i="8"/>
  <c r="E320" i="8"/>
  <c r="D320" i="8"/>
  <c r="C320" i="8"/>
  <c r="O320" i="8"/>
  <c r="D32" i="5"/>
  <c r="S32" i="5"/>
  <c r="J368" i="8" s="1"/>
  <c r="J369" i="8" s="1"/>
  <c r="N368" i="8"/>
  <c r="N369" i="8" s="1"/>
  <c r="M368" i="8"/>
  <c r="M369" i="8" s="1"/>
  <c r="L368" i="8"/>
  <c r="L369" i="8" s="1"/>
  <c r="K368" i="8"/>
  <c r="K369" i="8" s="1"/>
  <c r="I368" i="8"/>
  <c r="I369" i="8" s="1"/>
  <c r="H368" i="8"/>
  <c r="H369" i="8" s="1"/>
  <c r="G368" i="8"/>
  <c r="G369" i="8" s="1"/>
  <c r="F368" i="8"/>
  <c r="F369" i="8" s="1"/>
  <c r="E368" i="8"/>
  <c r="E369" i="8" s="1"/>
  <c r="D368" i="8"/>
  <c r="D369" i="8" s="1"/>
  <c r="C368" i="8"/>
  <c r="C369" i="8" s="1"/>
  <c r="D31" i="5"/>
  <c r="S31" i="5"/>
  <c r="D30" i="5"/>
  <c r="S30" i="5"/>
  <c r="J353" i="8" s="1"/>
  <c r="J354" i="8" s="1"/>
  <c r="N353" i="8"/>
  <c r="N354" i="8" s="1"/>
  <c r="M353" i="8"/>
  <c r="M354" i="8" s="1"/>
  <c r="L353" i="8"/>
  <c r="L354" i="8" s="1"/>
  <c r="K353" i="8"/>
  <c r="K354" i="8" s="1"/>
  <c r="I353" i="8"/>
  <c r="I354" i="8" s="1"/>
  <c r="H353" i="8"/>
  <c r="H354" i="8" s="1"/>
  <c r="G353" i="8"/>
  <c r="G354" i="8" s="1"/>
  <c r="F353" i="8"/>
  <c r="F354" i="8" s="1"/>
  <c r="E353" i="8"/>
  <c r="E354" i="8" s="1"/>
  <c r="D353" i="8"/>
  <c r="D354" i="8" s="1"/>
  <c r="C353" i="8"/>
  <c r="C354" i="8" s="1"/>
  <c r="D29" i="5"/>
  <c r="S29" i="5"/>
  <c r="J341" i="8" s="1"/>
  <c r="J342" i="8" s="1"/>
  <c r="N341" i="8"/>
  <c r="M341" i="8"/>
  <c r="M342" i="8" s="1"/>
  <c r="L341" i="8"/>
  <c r="L342" i="8" s="1"/>
  <c r="K341" i="8"/>
  <c r="K342" i="8" s="1"/>
  <c r="I341" i="8"/>
  <c r="I342" i="8" s="1"/>
  <c r="H341" i="8"/>
  <c r="H342" i="8" s="1"/>
  <c r="G341" i="8"/>
  <c r="F341" i="8"/>
  <c r="F342" i="8" s="1"/>
  <c r="E341" i="8"/>
  <c r="E342" i="8" s="1"/>
  <c r="D341" i="8"/>
  <c r="D342" i="8" s="1"/>
  <c r="C341" i="8"/>
  <c r="C342" i="8" s="1"/>
  <c r="D28" i="5"/>
  <c r="S28" i="5"/>
  <c r="J333" i="8" s="1"/>
  <c r="J334" i="8" s="1"/>
  <c r="N333" i="8"/>
  <c r="N334" i="8" s="1"/>
  <c r="M333" i="8"/>
  <c r="M334" i="8" s="1"/>
  <c r="L333" i="8"/>
  <c r="L334" i="8" s="1"/>
  <c r="K333" i="8"/>
  <c r="K334" i="8" s="1"/>
  <c r="I333" i="8"/>
  <c r="I334" i="8" s="1"/>
  <c r="H333" i="8"/>
  <c r="H334" i="8" s="1"/>
  <c r="G333" i="8"/>
  <c r="G334" i="8" s="1"/>
  <c r="F333" i="8"/>
  <c r="F334" i="8" s="1"/>
  <c r="E333" i="8"/>
  <c r="E334" i="8" s="1"/>
  <c r="D333" i="8"/>
  <c r="D334" i="8" s="1"/>
  <c r="C333" i="8"/>
  <c r="C334" i="8" s="1"/>
  <c r="D26" i="5"/>
  <c r="S26" i="5"/>
  <c r="J320" i="8" s="1"/>
  <c r="N391" i="8"/>
  <c r="N392" i="8" s="1"/>
  <c r="N398" i="8"/>
  <c r="H398" i="8"/>
  <c r="D25" i="5"/>
  <c r="S25" i="5"/>
  <c r="J311" i="8" s="1"/>
  <c r="J312" i="8" s="1"/>
  <c r="N311" i="8"/>
  <c r="N312" i="8" s="1"/>
  <c r="M311" i="8"/>
  <c r="L311" i="8"/>
  <c r="L312" i="8" s="1"/>
  <c r="K311" i="8"/>
  <c r="K312" i="8" s="1"/>
  <c r="I311" i="8"/>
  <c r="I312" i="8" s="1"/>
  <c r="H311" i="8"/>
  <c r="H312" i="8" s="1"/>
  <c r="G311" i="8"/>
  <c r="G312" i="8" s="1"/>
  <c r="F311" i="8"/>
  <c r="E311" i="8"/>
  <c r="E312" i="8" s="1"/>
  <c r="D311" i="8"/>
  <c r="D312" i="8" s="1"/>
  <c r="C311" i="8"/>
  <c r="C312" i="8" s="1"/>
  <c r="D23" i="5"/>
  <c r="S23" i="5"/>
  <c r="D24" i="5"/>
  <c r="S24" i="5"/>
  <c r="J302" i="8" s="1"/>
  <c r="N302" i="8"/>
  <c r="M302" i="8"/>
  <c r="L302" i="8"/>
  <c r="K302" i="8"/>
  <c r="I302" i="8"/>
  <c r="H302" i="8"/>
  <c r="G302" i="8"/>
  <c r="F302" i="8"/>
  <c r="E302" i="8"/>
  <c r="D302" i="8"/>
  <c r="C302" i="8"/>
  <c r="N282" i="8"/>
  <c r="N283" i="8" s="1"/>
  <c r="M282" i="8"/>
  <c r="L282" i="8"/>
  <c r="L283" i="8" s="1"/>
  <c r="K282" i="8"/>
  <c r="K283" i="8" s="1"/>
  <c r="J282" i="8"/>
  <c r="J283" i="8" s="1"/>
  <c r="I282" i="8"/>
  <c r="I283" i="8" s="1"/>
  <c r="H282" i="8"/>
  <c r="H283" i="8" s="1"/>
  <c r="G282" i="8"/>
  <c r="F282" i="8"/>
  <c r="F283" i="8" s="1"/>
  <c r="E282" i="8"/>
  <c r="E283" i="8" s="1"/>
  <c r="D282" i="8"/>
  <c r="D283" i="8" s="1"/>
  <c r="C282" i="8"/>
  <c r="C283" i="8" s="1"/>
  <c r="S282" i="8"/>
  <c r="G97" i="27"/>
  <c r="G88" i="27" s="1"/>
  <c r="F97" i="27"/>
  <c r="F88" i="27" s="1"/>
  <c r="E97" i="27"/>
  <c r="E88" i="27" s="1"/>
  <c r="D97" i="27"/>
  <c r="D88" i="27" s="1"/>
  <c r="B97" i="27"/>
  <c r="B88" i="27" s="1"/>
  <c r="W85" i="27"/>
  <c r="W76" i="27" s="1"/>
  <c r="V85" i="27"/>
  <c r="V76" i="27" s="1"/>
  <c r="U85" i="27"/>
  <c r="U76" i="27" s="1"/>
  <c r="T85" i="27"/>
  <c r="T76" i="27" s="1"/>
  <c r="R85" i="27"/>
  <c r="R76" i="27" s="1"/>
  <c r="N274" i="8"/>
  <c r="N275" i="8" s="1"/>
  <c r="M274" i="8"/>
  <c r="L274" i="8"/>
  <c r="L275" i="8" s="1"/>
  <c r="K274" i="8"/>
  <c r="K275" i="8" s="1"/>
  <c r="I274" i="8"/>
  <c r="I275" i="8" s="1"/>
  <c r="H274" i="8"/>
  <c r="H275" i="8" s="1"/>
  <c r="G274" i="8"/>
  <c r="F274" i="8"/>
  <c r="F275" i="8" s="1"/>
  <c r="E274" i="8"/>
  <c r="E275" i="8" s="1"/>
  <c r="D274" i="8"/>
  <c r="D275" i="8" s="1"/>
  <c r="C274" i="8"/>
  <c r="AA22" i="5"/>
  <c r="X22" i="5" s="1"/>
  <c r="Z22" i="5"/>
  <c r="Y22" i="5"/>
  <c r="T22" i="5"/>
  <c r="S22" i="5"/>
  <c r="J274" i="8" s="1"/>
  <c r="D22" i="5"/>
  <c r="D21" i="5"/>
  <c r="S21" i="5"/>
  <c r="J268" i="8" s="1"/>
  <c r="J269" i="8" s="1"/>
  <c r="N268" i="8"/>
  <c r="N269" i="8" s="1"/>
  <c r="M268" i="8"/>
  <c r="L268" i="8"/>
  <c r="L269" i="8" s="1"/>
  <c r="K268" i="8"/>
  <c r="K269" i="8" s="1"/>
  <c r="I268" i="8"/>
  <c r="I269" i="8" s="1"/>
  <c r="H268" i="8"/>
  <c r="H269" i="8" s="1"/>
  <c r="G268" i="8"/>
  <c r="F268" i="8"/>
  <c r="F269" i="8" s="1"/>
  <c r="E268" i="8"/>
  <c r="E269" i="8" s="1"/>
  <c r="D268" i="8"/>
  <c r="D269" i="8" s="1"/>
  <c r="C268" i="8"/>
  <c r="C269" i="8" s="1"/>
  <c r="D19" i="5"/>
  <c r="S19" i="5"/>
  <c r="J253" i="8" s="1"/>
  <c r="J254" i="8" s="1"/>
  <c r="N253" i="8"/>
  <c r="N254" i="8" s="1"/>
  <c r="M253" i="8"/>
  <c r="M254" i="8" s="1"/>
  <c r="L253" i="8"/>
  <c r="L254" i="8" s="1"/>
  <c r="K253" i="8"/>
  <c r="K254" i="8" s="1"/>
  <c r="I253" i="8"/>
  <c r="I254" i="8" s="1"/>
  <c r="H253" i="8"/>
  <c r="H254" i="8" s="1"/>
  <c r="G253" i="8"/>
  <c r="G254" i="8" s="1"/>
  <c r="F253" i="8"/>
  <c r="F254" i="8" s="1"/>
  <c r="E253" i="8"/>
  <c r="E254" i="8" s="1"/>
  <c r="D253" i="8"/>
  <c r="D254" i="8" s="1"/>
  <c r="C253" i="8"/>
  <c r="C254" i="8" s="1"/>
  <c r="D18" i="5"/>
  <c r="S18" i="5"/>
  <c r="J244" i="8" s="1"/>
  <c r="J245" i="8" s="1"/>
  <c r="N244" i="8"/>
  <c r="N245" i="8" s="1"/>
  <c r="M244" i="8"/>
  <c r="M245" i="8" s="1"/>
  <c r="L244" i="8"/>
  <c r="L245" i="8" s="1"/>
  <c r="K244" i="8"/>
  <c r="K245" i="8" s="1"/>
  <c r="I244" i="8"/>
  <c r="I245" i="8" s="1"/>
  <c r="H244" i="8"/>
  <c r="H245" i="8" s="1"/>
  <c r="G244" i="8"/>
  <c r="G245" i="8" s="1"/>
  <c r="F244" i="8"/>
  <c r="F245" i="8" s="1"/>
  <c r="E244" i="8"/>
  <c r="E245" i="8" s="1"/>
  <c r="D244" i="8"/>
  <c r="D245" i="8" s="1"/>
  <c r="C244" i="8"/>
  <c r="C245" i="8" s="1"/>
  <c r="D17" i="5"/>
  <c r="S17" i="5"/>
  <c r="J235" i="8" s="1"/>
  <c r="J236" i="8" s="1"/>
  <c r="N235" i="8"/>
  <c r="N236" i="8" s="1"/>
  <c r="M235" i="8"/>
  <c r="M236" i="8" s="1"/>
  <c r="L235" i="8"/>
  <c r="L236" i="8" s="1"/>
  <c r="K235" i="8"/>
  <c r="K236" i="8" s="1"/>
  <c r="I235" i="8"/>
  <c r="I236" i="8" s="1"/>
  <c r="H235" i="8"/>
  <c r="H236" i="8" s="1"/>
  <c r="G235" i="8"/>
  <c r="G236" i="8" s="1"/>
  <c r="F235" i="8"/>
  <c r="F236" i="8" s="1"/>
  <c r="E235" i="8"/>
  <c r="E236" i="8" s="1"/>
  <c r="D235" i="8"/>
  <c r="D236" i="8" s="1"/>
  <c r="C235" i="8"/>
  <c r="C236" i="8" s="1"/>
  <c r="N218" i="8"/>
  <c r="N219" i="8" s="1"/>
  <c r="M218" i="8"/>
  <c r="M219" i="8" s="1"/>
  <c r="L218" i="8"/>
  <c r="L219" i="8" s="1"/>
  <c r="K218" i="8"/>
  <c r="K219" i="8" s="1"/>
  <c r="I218" i="8"/>
  <c r="I219" i="8" s="1"/>
  <c r="H218" i="8"/>
  <c r="H219" i="8" s="1"/>
  <c r="G218" i="8"/>
  <c r="F218" i="8"/>
  <c r="F219" i="8" s="1"/>
  <c r="E218" i="8"/>
  <c r="E219" i="8" s="1"/>
  <c r="D218" i="8"/>
  <c r="D219" i="8" s="1"/>
  <c r="C218" i="8"/>
  <c r="C219" i="8" s="1"/>
  <c r="D16" i="5"/>
  <c r="S16" i="5"/>
  <c r="J218" i="8" s="1"/>
  <c r="J219" i="8" s="1"/>
  <c r="D15" i="5"/>
  <c r="S15" i="5"/>
  <c r="J210" i="8" s="1"/>
  <c r="J211" i="8" s="1"/>
  <c r="N210" i="8"/>
  <c r="N211" i="8" s="1"/>
  <c r="M210" i="8"/>
  <c r="M211" i="8" s="1"/>
  <c r="L210" i="8"/>
  <c r="L211" i="8" s="1"/>
  <c r="K210" i="8"/>
  <c r="K211" i="8" s="1"/>
  <c r="I210" i="8"/>
  <c r="I211" i="8" s="1"/>
  <c r="H210" i="8"/>
  <c r="H211" i="8" s="1"/>
  <c r="G210" i="8"/>
  <c r="G211" i="8" s="1"/>
  <c r="F210" i="8"/>
  <c r="F211" i="8" s="1"/>
  <c r="E210" i="8"/>
  <c r="E211" i="8" s="1"/>
  <c r="D210" i="8"/>
  <c r="D211" i="8" s="1"/>
  <c r="C210" i="8"/>
  <c r="C211" i="8" s="1"/>
  <c r="O210" i="8"/>
  <c r="D14" i="5"/>
  <c r="S14" i="5"/>
  <c r="T196" i="8"/>
  <c r="S196" i="8"/>
  <c r="O196" i="8"/>
  <c r="R196" i="8"/>
  <c r="D13" i="5"/>
  <c r="S13" i="5"/>
  <c r="J182" i="8" s="1"/>
  <c r="J183" i="8" s="1"/>
  <c r="N182" i="8"/>
  <c r="N183" i="8" s="1"/>
  <c r="M182" i="8"/>
  <c r="L182" i="8"/>
  <c r="L183" i="8" s="1"/>
  <c r="K182" i="8"/>
  <c r="K183" i="8" s="1"/>
  <c r="I182" i="8"/>
  <c r="I183" i="8" s="1"/>
  <c r="H182" i="8"/>
  <c r="H183" i="8" s="1"/>
  <c r="G182" i="8"/>
  <c r="G183" i="8" s="1"/>
  <c r="F182" i="8"/>
  <c r="F183" i="8" s="1"/>
  <c r="E182" i="8"/>
  <c r="E183" i="8" s="1"/>
  <c r="D182" i="8"/>
  <c r="D183" i="8" s="1"/>
  <c r="C182" i="8"/>
  <c r="C183" i="8" s="1"/>
  <c r="O182" i="8"/>
  <c r="N166" i="8"/>
  <c r="M166" i="8"/>
  <c r="L166" i="8"/>
  <c r="K166" i="8"/>
  <c r="I166" i="8"/>
  <c r="H166" i="8"/>
  <c r="G166" i="8"/>
  <c r="F166" i="8"/>
  <c r="E166" i="8"/>
  <c r="D166" i="8"/>
  <c r="C166" i="8"/>
  <c r="D11" i="5"/>
  <c r="S11" i="5"/>
  <c r="J142" i="8" s="1"/>
  <c r="N142" i="8"/>
  <c r="M142" i="8"/>
  <c r="L142" i="8"/>
  <c r="K142" i="8"/>
  <c r="I142" i="8"/>
  <c r="H142" i="8"/>
  <c r="G142" i="8"/>
  <c r="F142" i="8"/>
  <c r="E142" i="8"/>
  <c r="D142" i="8"/>
  <c r="C142" i="8"/>
  <c r="D10" i="5"/>
  <c r="S10" i="5"/>
  <c r="J131" i="8" s="1"/>
  <c r="N131" i="8"/>
  <c r="M131" i="8"/>
  <c r="L131" i="8"/>
  <c r="K131" i="8"/>
  <c r="I131" i="8"/>
  <c r="H131" i="8"/>
  <c r="G131" i="8"/>
  <c r="F131" i="8"/>
  <c r="E131" i="8"/>
  <c r="D131" i="8"/>
  <c r="C131" i="8"/>
  <c r="AB191" i="40" l="1"/>
  <c r="J191" i="40"/>
  <c r="AB189" i="40"/>
  <c r="J190" i="40"/>
  <c r="J192" i="40" s="1"/>
  <c r="AB192" i="40"/>
  <c r="H189" i="40"/>
  <c r="H191" i="40" s="1"/>
  <c r="K183" i="40"/>
  <c r="AD189" i="40"/>
  <c r="AD190" i="40"/>
  <c r="H190" i="40"/>
  <c r="L187" i="40"/>
  <c r="L188" i="40"/>
  <c r="D187" i="40"/>
  <c r="D189" i="40" s="1"/>
  <c r="C189" i="40" s="1"/>
  <c r="C185" i="40"/>
  <c r="D188" i="40"/>
  <c r="C188" i="40" s="1"/>
  <c r="E181" i="40"/>
  <c r="F192" i="40"/>
  <c r="AC181" i="40"/>
  <c r="F191" i="40"/>
  <c r="K185" i="40"/>
  <c r="K184" i="40"/>
  <c r="J193" i="40"/>
  <c r="G185" i="40"/>
  <c r="I180" i="40"/>
  <c r="I183" i="40" s="1"/>
  <c r="E180" i="40"/>
  <c r="E182" i="40" s="1"/>
  <c r="AA183" i="40"/>
  <c r="AA185" i="40" s="1"/>
  <c r="N190" i="40"/>
  <c r="N192" i="40" s="1"/>
  <c r="AA184" i="40"/>
  <c r="M181" i="40"/>
  <c r="N191" i="40"/>
  <c r="M182" i="40"/>
  <c r="G184" i="40"/>
  <c r="AC180" i="40"/>
  <c r="H192" i="40"/>
  <c r="AB193" i="40"/>
  <c r="P66" i="32"/>
  <c r="Q66" i="32" s="1"/>
  <c r="D66" i="32" s="1"/>
  <c r="H63" i="32"/>
  <c r="R64" i="32"/>
  <c r="R65" i="32" s="1"/>
  <c r="F62" i="32"/>
  <c r="U62" i="32"/>
  <c r="N64" i="32"/>
  <c r="T63" i="32"/>
  <c r="L64" i="32"/>
  <c r="L65" i="32" s="1"/>
  <c r="P67" i="32"/>
  <c r="Q67" i="32" s="1"/>
  <c r="D67" i="32" s="1"/>
  <c r="V62" i="32"/>
  <c r="G64" i="32"/>
  <c r="G65" i="32" s="1"/>
  <c r="S65" i="32"/>
  <c r="S66" i="32" s="1"/>
  <c r="M66" i="32"/>
  <c r="E65" i="32"/>
  <c r="K67" i="32"/>
  <c r="I63" i="32"/>
  <c r="J66" i="32"/>
  <c r="U22" i="5"/>
  <c r="V77" i="5"/>
  <c r="X77" i="5"/>
  <c r="Y77" i="5"/>
  <c r="U77" i="5"/>
  <c r="V76" i="5"/>
  <c r="X76" i="5"/>
  <c r="Y76" i="5"/>
  <c r="U76" i="5"/>
  <c r="V75" i="5"/>
  <c r="X75" i="5"/>
  <c r="Y75" i="5"/>
  <c r="U75" i="5"/>
  <c r="V74" i="5"/>
  <c r="X74" i="5"/>
  <c r="Y74" i="5"/>
  <c r="U74" i="5"/>
  <c r="V73" i="5"/>
  <c r="X73" i="5"/>
  <c r="Y73" i="5"/>
  <c r="U73" i="5"/>
  <c r="V72" i="5"/>
  <c r="X72" i="5"/>
  <c r="Y72" i="5"/>
  <c r="U72" i="5"/>
  <c r="V71" i="5"/>
  <c r="X71" i="5"/>
  <c r="Y71" i="5"/>
  <c r="U71" i="5"/>
  <c r="V70" i="5"/>
  <c r="X70" i="5"/>
  <c r="Y70" i="5"/>
  <c r="U70" i="5"/>
  <c r="V69" i="5"/>
  <c r="X69" i="5"/>
  <c r="Y69" i="5"/>
  <c r="U69" i="5"/>
  <c r="V68" i="5"/>
  <c r="X68" i="5"/>
  <c r="Y68" i="5"/>
  <c r="U68" i="5"/>
  <c r="V67" i="5"/>
  <c r="X67" i="5"/>
  <c r="Y67" i="5"/>
  <c r="U67" i="5"/>
  <c r="V66" i="5"/>
  <c r="X66" i="5"/>
  <c r="Y66" i="5"/>
  <c r="U66" i="5"/>
  <c r="V65" i="5"/>
  <c r="X65" i="5"/>
  <c r="Y65" i="5"/>
  <c r="U65" i="5"/>
  <c r="V64" i="5"/>
  <c r="X64" i="5"/>
  <c r="Y64" i="5"/>
  <c r="U64" i="5"/>
  <c r="V63" i="5"/>
  <c r="X63" i="5"/>
  <c r="Y63" i="5"/>
  <c r="U63" i="5"/>
  <c r="V62" i="5"/>
  <c r="X62" i="5"/>
  <c r="Y62" i="5"/>
  <c r="U62" i="5"/>
  <c r="V61" i="5"/>
  <c r="X61" i="5"/>
  <c r="Y61" i="5"/>
  <c r="U61" i="5"/>
  <c r="V60" i="5"/>
  <c r="X60" i="5"/>
  <c r="Y60" i="5"/>
  <c r="U60" i="5"/>
  <c r="V59" i="5"/>
  <c r="X59" i="5"/>
  <c r="Y59" i="5"/>
  <c r="U59" i="5"/>
  <c r="V58" i="5"/>
  <c r="X58" i="5"/>
  <c r="Y58" i="5"/>
  <c r="U58" i="5"/>
  <c r="V57" i="5"/>
  <c r="X57" i="5"/>
  <c r="Y57" i="5"/>
  <c r="U57" i="5"/>
  <c r="V56" i="5"/>
  <c r="X56" i="5"/>
  <c r="Y56" i="5"/>
  <c r="U56" i="5"/>
  <c r="V55" i="5"/>
  <c r="X55" i="5"/>
  <c r="Y55" i="5"/>
  <c r="U55" i="5"/>
  <c r="V54" i="5"/>
  <c r="X54" i="5"/>
  <c r="Y54" i="5"/>
  <c r="U54" i="5"/>
  <c r="V53" i="5"/>
  <c r="X53" i="5"/>
  <c r="Y53" i="5"/>
  <c r="U53" i="5"/>
  <c r="V52" i="5"/>
  <c r="X52" i="5"/>
  <c r="Y52" i="5"/>
  <c r="U52" i="5"/>
  <c r="V51" i="5"/>
  <c r="X51" i="5"/>
  <c r="Y51" i="5"/>
  <c r="U51" i="5"/>
  <c r="V50" i="5"/>
  <c r="X50" i="5"/>
  <c r="Y50" i="5"/>
  <c r="U50" i="5"/>
  <c r="V49" i="5"/>
  <c r="X49" i="5"/>
  <c r="Y49" i="5"/>
  <c r="U49" i="5"/>
  <c r="V48" i="5"/>
  <c r="X48" i="5"/>
  <c r="Y48" i="5"/>
  <c r="U48" i="5"/>
  <c r="V47" i="5"/>
  <c r="X47" i="5"/>
  <c r="Y47" i="5"/>
  <c r="U47" i="5"/>
  <c r="V46" i="5"/>
  <c r="X46" i="5"/>
  <c r="Y46" i="5"/>
  <c r="U46" i="5"/>
  <c r="V45" i="5"/>
  <c r="X45" i="5"/>
  <c r="Y45" i="5"/>
  <c r="U45" i="5"/>
  <c r="V44" i="5"/>
  <c r="X44" i="5"/>
  <c r="Y44" i="5"/>
  <c r="U44" i="5"/>
  <c r="V43" i="5"/>
  <c r="X43" i="5"/>
  <c r="Y43" i="5"/>
  <c r="U43" i="5"/>
  <c r="V42" i="5"/>
  <c r="X42" i="5"/>
  <c r="Y42" i="5"/>
  <c r="U42" i="5"/>
  <c r="V41" i="5"/>
  <c r="X41" i="5"/>
  <c r="Y41" i="5"/>
  <c r="U41" i="5"/>
  <c r="V40" i="5"/>
  <c r="X40" i="5"/>
  <c r="U40" i="5"/>
  <c r="W40" i="5"/>
  <c r="Y40" i="5"/>
  <c r="Y39" i="5"/>
  <c r="W39" i="5"/>
  <c r="U39" i="5"/>
  <c r="X39" i="5"/>
  <c r="U36" i="5"/>
  <c r="AD22" i="5"/>
  <c r="O341" i="8"/>
  <c r="W36" i="5"/>
  <c r="K133" i="27"/>
  <c r="R320" i="8"/>
  <c r="S320" i="8"/>
  <c r="V36" i="5"/>
  <c r="X36" i="5"/>
  <c r="R77" i="27"/>
  <c r="R78" i="27" s="1"/>
  <c r="B89" i="27"/>
  <c r="M124" i="27"/>
  <c r="K124" i="27" s="1"/>
  <c r="J137" i="27"/>
  <c r="J138" i="27" s="1"/>
  <c r="K136" i="27"/>
  <c r="L137" i="27"/>
  <c r="L138" i="27" s="1"/>
  <c r="N137" i="27"/>
  <c r="M137" i="27"/>
  <c r="K137" i="27" s="1"/>
  <c r="O137" i="27"/>
  <c r="M138" i="27"/>
  <c r="O138" i="27"/>
  <c r="M139" i="27"/>
  <c r="O139" i="27"/>
  <c r="M140" i="27"/>
  <c r="O140" i="27"/>
  <c r="M141" i="27"/>
  <c r="O141" i="27"/>
  <c r="M142" i="27"/>
  <c r="O142" i="27"/>
  <c r="J125" i="27"/>
  <c r="J126" i="27" s="1"/>
  <c r="J127" i="27" s="1"/>
  <c r="L125" i="27"/>
  <c r="L126" i="27" s="1"/>
  <c r="N125" i="27"/>
  <c r="N126" i="27" s="1"/>
  <c r="N127" i="27" s="1"/>
  <c r="M125" i="27"/>
  <c r="K125" i="27" s="1"/>
  <c r="O125" i="27"/>
  <c r="M126" i="27"/>
  <c r="O126" i="27"/>
  <c r="M127" i="27"/>
  <c r="O127" i="27"/>
  <c r="M128" i="27"/>
  <c r="O128" i="27"/>
  <c r="M129" i="27"/>
  <c r="O129" i="27"/>
  <c r="M130" i="27"/>
  <c r="O130" i="27"/>
  <c r="S124" i="27"/>
  <c r="V125" i="27"/>
  <c r="V126" i="27" s="1"/>
  <c r="V127" i="27" s="1"/>
  <c r="T125" i="27"/>
  <c r="R126" i="27"/>
  <c r="U125" i="27"/>
  <c r="S125" i="27" s="1"/>
  <c r="W125" i="27"/>
  <c r="U126" i="27"/>
  <c r="W126" i="27"/>
  <c r="U127" i="27"/>
  <c r="W127" i="27"/>
  <c r="U128" i="27"/>
  <c r="W128" i="27"/>
  <c r="U129" i="27"/>
  <c r="W129" i="27"/>
  <c r="U130" i="27"/>
  <c r="W130" i="27"/>
  <c r="C88" i="27"/>
  <c r="F89" i="27"/>
  <c r="F90" i="27" s="1"/>
  <c r="F91" i="27" s="1"/>
  <c r="D89" i="27"/>
  <c r="B90" i="27"/>
  <c r="E89" i="27"/>
  <c r="C89" i="27" s="1"/>
  <c r="G89" i="27"/>
  <c r="E90" i="27"/>
  <c r="G90" i="27"/>
  <c r="E91" i="27"/>
  <c r="G91" i="27"/>
  <c r="E92" i="27"/>
  <c r="G92" i="27"/>
  <c r="E93" i="27"/>
  <c r="G93" i="27"/>
  <c r="E94" i="27"/>
  <c r="G94" i="27"/>
  <c r="S76" i="27"/>
  <c r="V77" i="27"/>
  <c r="T77" i="27"/>
  <c r="V78" i="27"/>
  <c r="V79" i="27" s="1"/>
  <c r="U77" i="27"/>
  <c r="W77" i="27"/>
  <c r="U78" i="27"/>
  <c r="W78" i="27"/>
  <c r="U79" i="27"/>
  <c r="W79" i="27"/>
  <c r="U80" i="27"/>
  <c r="W80" i="27"/>
  <c r="U81" i="27"/>
  <c r="W81" i="27"/>
  <c r="U82" i="27"/>
  <c r="W82" i="27"/>
  <c r="S218" i="8"/>
  <c r="T320" i="8"/>
  <c r="W22" i="5"/>
  <c r="Q320" i="8"/>
  <c r="T341" i="8"/>
  <c r="R341" i="8"/>
  <c r="S341" i="8"/>
  <c r="N342" i="8"/>
  <c r="O353" i="8"/>
  <c r="G342" i="8"/>
  <c r="O368" i="8"/>
  <c r="S353" i="8"/>
  <c r="R353" i="8"/>
  <c r="T353" i="8"/>
  <c r="O333" i="8"/>
  <c r="S368" i="8"/>
  <c r="Q341" i="8"/>
  <c r="R368" i="8"/>
  <c r="T368" i="8"/>
  <c r="O391" i="8"/>
  <c r="S333" i="8"/>
  <c r="Q353" i="8"/>
  <c r="R333" i="8"/>
  <c r="T333" i="8"/>
  <c r="O383" i="8"/>
  <c r="S391" i="8"/>
  <c r="Q368" i="8"/>
  <c r="R391" i="8"/>
  <c r="T391" i="8"/>
  <c r="O375" i="8"/>
  <c r="S383" i="8"/>
  <c r="Q333" i="8"/>
  <c r="R383" i="8"/>
  <c r="T383" i="8"/>
  <c r="S375" i="8"/>
  <c r="Q391" i="8"/>
  <c r="R375" i="8"/>
  <c r="T375" i="8"/>
  <c r="Q383" i="8"/>
  <c r="R397" i="8"/>
  <c r="T397" i="8"/>
  <c r="O397" i="8"/>
  <c r="Q375" i="8"/>
  <c r="S397" i="8"/>
  <c r="O398" i="8"/>
  <c r="S398" i="8"/>
  <c r="Q397" i="8"/>
  <c r="C398" i="8"/>
  <c r="G398" i="8"/>
  <c r="M398" i="8"/>
  <c r="T398" i="8" s="1"/>
  <c r="S302" i="8"/>
  <c r="S311" i="8"/>
  <c r="O311" i="8"/>
  <c r="T311" i="8"/>
  <c r="F312" i="8"/>
  <c r="O302" i="8"/>
  <c r="R311" i="8"/>
  <c r="M312" i="8"/>
  <c r="T302" i="8"/>
  <c r="Q311" i="8"/>
  <c r="R302" i="8"/>
  <c r="O282" i="8"/>
  <c r="R282" i="8"/>
  <c r="T282" i="8"/>
  <c r="M283" i="8"/>
  <c r="G283" i="8"/>
  <c r="Q302" i="8"/>
  <c r="S268" i="8"/>
  <c r="Q282" i="8"/>
  <c r="V22" i="5"/>
  <c r="T268" i="8"/>
  <c r="C97" i="27"/>
  <c r="O268" i="8"/>
  <c r="R268" i="8"/>
  <c r="M269" i="8"/>
  <c r="G269" i="8"/>
  <c r="Q268" i="8"/>
  <c r="O253" i="8"/>
  <c r="R274" i="8"/>
  <c r="T274" i="8"/>
  <c r="O274" i="8"/>
  <c r="S253" i="8"/>
  <c r="O218" i="8"/>
  <c r="R253" i="8"/>
  <c r="T253" i="8"/>
  <c r="S274" i="8"/>
  <c r="O275" i="8"/>
  <c r="S275" i="8"/>
  <c r="Q274" i="8"/>
  <c r="C275" i="8"/>
  <c r="G275" i="8"/>
  <c r="M275" i="8"/>
  <c r="T275" i="8" s="1"/>
  <c r="O244" i="8"/>
  <c r="S244" i="8"/>
  <c r="Q253" i="8"/>
  <c r="T218" i="8"/>
  <c r="R218" i="8"/>
  <c r="R235" i="8"/>
  <c r="T235" i="8"/>
  <c r="R244" i="8"/>
  <c r="T244" i="8"/>
  <c r="Q244" i="8"/>
  <c r="S210" i="8"/>
  <c r="O235" i="8"/>
  <c r="S235" i="8"/>
  <c r="G219" i="8"/>
  <c r="Q235" i="8"/>
  <c r="R210" i="8"/>
  <c r="Q218" i="8"/>
  <c r="S166" i="8"/>
  <c r="T210" i="8"/>
  <c r="Q210" i="8"/>
  <c r="O166" i="8"/>
  <c r="Q196" i="8"/>
  <c r="S142" i="8"/>
  <c r="S182" i="8"/>
  <c r="T182" i="8"/>
  <c r="R182" i="8"/>
  <c r="M183" i="8"/>
  <c r="T166" i="8"/>
  <c r="Q182" i="8"/>
  <c r="R166" i="8"/>
  <c r="O142" i="8"/>
  <c r="T142" i="8"/>
  <c r="Q166" i="8"/>
  <c r="R142" i="8"/>
  <c r="Q142" i="8"/>
  <c r="J194" i="40" l="1"/>
  <c r="AD193" i="40"/>
  <c r="J196" i="40"/>
  <c r="AD192" i="40"/>
  <c r="AD194" i="40" s="1"/>
  <c r="K187" i="40"/>
  <c r="H193" i="40"/>
  <c r="H196" i="40" s="1"/>
  <c r="C187" i="40"/>
  <c r="D190" i="40"/>
  <c r="L190" i="40"/>
  <c r="D191" i="40"/>
  <c r="C191" i="40" s="1"/>
  <c r="L189" i="40"/>
  <c r="F194" i="40"/>
  <c r="J195" i="40"/>
  <c r="F193" i="40"/>
  <c r="F195" i="40" s="1"/>
  <c r="N193" i="40"/>
  <c r="N195" i="40" s="1"/>
  <c r="F197" i="40"/>
  <c r="G187" i="40"/>
  <c r="M184" i="40"/>
  <c r="I182" i="40"/>
  <c r="I184" i="40" s="1"/>
  <c r="E184" i="40"/>
  <c r="E183" i="40"/>
  <c r="E185" i="40" s="1"/>
  <c r="K186" i="40"/>
  <c r="AB196" i="40"/>
  <c r="AB194" i="40"/>
  <c r="AB197" i="40" s="1"/>
  <c r="H194" i="40"/>
  <c r="AA187" i="40"/>
  <c r="AA186" i="40"/>
  <c r="N194" i="40"/>
  <c r="N196" i="40"/>
  <c r="AD196" i="40"/>
  <c r="AC182" i="40"/>
  <c r="AC183" i="40"/>
  <c r="G186" i="40"/>
  <c r="G188" i="40" s="1"/>
  <c r="M183" i="40"/>
  <c r="J198" i="40"/>
  <c r="J197" i="40"/>
  <c r="J199" i="40"/>
  <c r="P68" i="32"/>
  <c r="Q68" i="32" s="1"/>
  <c r="D68" i="32" s="1"/>
  <c r="H64" i="32"/>
  <c r="R66" i="32"/>
  <c r="R67" i="32" s="1"/>
  <c r="I64" i="32"/>
  <c r="V63" i="32"/>
  <c r="J67" i="32"/>
  <c r="P69" i="32"/>
  <c r="Q69" i="32" s="1"/>
  <c r="D69" i="32" s="1"/>
  <c r="K68" i="32"/>
  <c r="M67" i="32"/>
  <c r="M68" i="32" s="1"/>
  <c r="L66" i="32"/>
  <c r="L67" i="32" s="1"/>
  <c r="L68" i="32" s="1"/>
  <c r="P70" i="32"/>
  <c r="Q70" i="32" s="1"/>
  <c r="D70" i="32" s="1"/>
  <c r="E66" i="32"/>
  <c r="S67" i="32"/>
  <c r="S68" i="32" s="1"/>
  <c r="G66" i="32"/>
  <c r="T64" i="32"/>
  <c r="U63" i="32"/>
  <c r="F63" i="32"/>
  <c r="F64" i="32" s="1"/>
  <c r="N65" i="32"/>
  <c r="C61" i="32"/>
  <c r="C62" i="32"/>
  <c r="C63" i="32"/>
  <c r="S77" i="27"/>
  <c r="G95" i="27"/>
  <c r="W83" i="27"/>
  <c r="K138" i="27"/>
  <c r="O143" i="27"/>
  <c r="W131" i="27"/>
  <c r="O131" i="27"/>
  <c r="N138" i="27"/>
  <c r="N139" i="27" s="1"/>
  <c r="N140" i="27" s="1"/>
  <c r="N141" i="27" s="1"/>
  <c r="L139" i="27"/>
  <c r="K139" i="27" s="1"/>
  <c r="J139" i="27"/>
  <c r="J140" i="27" s="1"/>
  <c r="M143" i="27"/>
  <c r="J128" i="27"/>
  <c r="J129" i="27" s="1"/>
  <c r="L127" i="27"/>
  <c r="N128" i="27"/>
  <c r="K126" i="27"/>
  <c r="M131" i="27"/>
  <c r="U131" i="27"/>
  <c r="V128" i="27"/>
  <c r="V129" i="27" s="1"/>
  <c r="R127" i="27"/>
  <c r="T126" i="27"/>
  <c r="F92" i="27"/>
  <c r="F93" i="27" s="1"/>
  <c r="B91" i="27"/>
  <c r="B92" i="27" s="1"/>
  <c r="B93" i="27" s="1"/>
  <c r="E95" i="27"/>
  <c r="D90" i="27"/>
  <c r="C90" i="27" s="1"/>
  <c r="U83" i="27"/>
  <c r="V80" i="27"/>
  <c r="V81" i="27" s="1"/>
  <c r="R79" i="27"/>
  <c r="T78" i="27"/>
  <c r="R398" i="8"/>
  <c r="Q398" i="8"/>
  <c r="R275" i="8"/>
  <c r="Q275" i="8"/>
  <c r="H195" i="40" l="1"/>
  <c r="AD197" i="40"/>
  <c r="AD195" i="40"/>
  <c r="AD198" i="40" s="1"/>
  <c r="D193" i="40"/>
  <c r="C193" i="40" s="1"/>
  <c r="D192" i="40"/>
  <c r="C190" i="40"/>
  <c r="F196" i="40"/>
  <c r="F199" i="40" s="1"/>
  <c r="L192" i="40"/>
  <c r="L191" i="40"/>
  <c r="G190" i="40"/>
  <c r="I185" i="40"/>
  <c r="I187" i="40" s="1"/>
  <c r="E186" i="40"/>
  <c r="E188" i="40" s="1"/>
  <c r="J200" i="40"/>
  <c r="J202" i="40" s="1"/>
  <c r="H198" i="40"/>
  <c r="K188" i="40"/>
  <c r="K189" i="40"/>
  <c r="M185" i="40"/>
  <c r="M187" i="40" s="1"/>
  <c r="I186" i="40"/>
  <c r="M186" i="40"/>
  <c r="M188" i="40" s="1"/>
  <c r="M190" i="40" s="1"/>
  <c r="AC185" i="40"/>
  <c r="AC184" i="40"/>
  <c r="AA190" i="40"/>
  <c r="AA189" i="40"/>
  <c r="J201" i="40"/>
  <c r="E187" i="40"/>
  <c r="N199" i="40"/>
  <c r="N197" i="40"/>
  <c r="N198" i="40"/>
  <c r="AA188" i="40"/>
  <c r="AA191" i="40" s="1"/>
  <c r="H199" i="40"/>
  <c r="H197" i="40"/>
  <c r="G189" i="40"/>
  <c r="G191" i="40" s="1"/>
  <c r="G193" i="40" s="1"/>
  <c r="AB195" i="40"/>
  <c r="AB199" i="40" s="1"/>
  <c r="R68" i="32"/>
  <c r="R69" i="32" s="1"/>
  <c r="R70" i="32" s="1"/>
  <c r="H65" i="32"/>
  <c r="H66" i="32" s="1"/>
  <c r="P71" i="32"/>
  <c r="Q71" i="32" s="1"/>
  <c r="D71" i="32" s="1"/>
  <c r="M69" i="32"/>
  <c r="M70" i="32" s="1"/>
  <c r="T65" i="32"/>
  <c r="K69" i="32"/>
  <c r="K70" i="32" s="1"/>
  <c r="K71" i="32" s="1"/>
  <c r="V64" i="32"/>
  <c r="I65" i="32"/>
  <c r="I66" i="32" s="1"/>
  <c r="J68" i="32"/>
  <c r="N66" i="32"/>
  <c r="L69" i="32"/>
  <c r="F65" i="32"/>
  <c r="F66" i="32" s="1"/>
  <c r="U64" i="32"/>
  <c r="G67" i="32"/>
  <c r="G68" i="32" s="1"/>
  <c r="S69" i="32"/>
  <c r="S70" i="32" s="1"/>
  <c r="E67" i="32"/>
  <c r="L140" i="27"/>
  <c r="K140" i="27" s="1"/>
  <c r="L128" i="27"/>
  <c r="N129" i="27"/>
  <c r="K127" i="27"/>
  <c r="J141" i="27"/>
  <c r="J142" i="27" s="1"/>
  <c r="L141" i="27"/>
  <c r="K141" i="27" s="1"/>
  <c r="N142" i="27"/>
  <c r="N143" i="27" s="1"/>
  <c r="J130" i="27"/>
  <c r="J131" i="27" s="1"/>
  <c r="T127" i="27"/>
  <c r="S127" i="27" s="1"/>
  <c r="V130" i="27"/>
  <c r="V131" i="27" s="1"/>
  <c r="R128" i="27"/>
  <c r="T128" i="27"/>
  <c r="S128" i="27" s="1"/>
  <c r="S126" i="27"/>
  <c r="D91" i="27"/>
  <c r="B94" i="27"/>
  <c r="B95" i="27" s="1"/>
  <c r="F94" i="27"/>
  <c r="F95" i="27" s="1"/>
  <c r="T79" i="27"/>
  <c r="S79" i="27" s="1"/>
  <c r="V82" i="27"/>
  <c r="V83" i="27" s="1"/>
  <c r="R80" i="27"/>
  <c r="T80" i="27"/>
  <c r="S80" i="27" s="1"/>
  <c r="S78" i="27"/>
  <c r="D195" i="40" l="1"/>
  <c r="C195" i="40" s="1"/>
  <c r="F198" i="40"/>
  <c r="F201" i="40" s="1"/>
  <c r="AD199" i="40"/>
  <c r="C192" i="40"/>
  <c r="D196" i="40"/>
  <c r="C196" i="40" s="1"/>
  <c r="L193" i="40"/>
  <c r="L196" i="40" s="1"/>
  <c r="L194" i="40"/>
  <c r="D194" i="40"/>
  <c r="I189" i="40"/>
  <c r="J203" i="40"/>
  <c r="J205" i="40" s="1"/>
  <c r="AC186" i="40"/>
  <c r="AC188" i="40" s="1"/>
  <c r="AD201" i="40"/>
  <c r="K190" i="40"/>
  <c r="K192" i="40" s="1"/>
  <c r="AC187" i="40"/>
  <c r="I188" i="40"/>
  <c r="I190" i="40" s="1"/>
  <c r="I192" i="40" s="1"/>
  <c r="AD200" i="40"/>
  <c r="AA193" i="40"/>
  <c r="K191" i="40"/>
  <c r="AB198" i="40"/>
  <c r="AB201" i="40" s="1"/>
  <c r="H200" i="40"/>
  <c r="H202" i="40" s="1"/>
  <c r="E189" i="40"/>
  <c r="E191" i="40" s="1"/>
  <c r="H201" i="40"/>
  <c r="M189" i="40"/>
  <c r="M191" i="40" s="1"/>
  <c r="M193" i="40" s="1"/>
  <c r="F200" i="40"/>
  <c r="N201" i="40"/>
  <c r="N200" i="40"/>
  <c r="N202" i="40" s="1"/>
  <c r="AA192" i="40"/>
  <c r="G192" i="40"/>
  <c r="G194" i="40" s="1"/>
  <c r="G197" i="40" s="1"/>
  <c r="J204" i="40"/>
  <c r="E190" i="40"/>
  <c r="P72" i="32"/>
  <c r="Q72" i="32" s="1"/>
  <c r="D72" i="32" s="1"/>
  <c r="H67" i="32"/>
  <c r="H68" i="32" s="1"/>
  <c r="M71" i="32"/>
  <c r="M72" i="32" s="1"/>
  <c r="M73" i="32" s="1"/>
  <c r="E68" i="32"/>
  <c r="G69" i="32"/>
  <c r="U65" i="32"/>
  <c r="U66" i="32" s="1"/>
  <c r="L70" i="32"/>
  <c r="N67" i="32"/>
  <c r="N68" i="32" s="1"/>
  <c r="N69" i="32" s="1"/>
  <c r="N70" i="32" s="1"/>
  <c r="N71" i="32" s="1"/>
  <c r="N72" i="32" s="1"/>
  <c r="N73" i="32" s="1"/>
  <c r="N74" i="32" s="1"/>
  <c r="N75" i="32" s="1"/>
  <c r="N76" i="32" s="1"/>
  <c r="N77" i="32" s="1"/>
  <c r="N78" i="32" s="1"/>
  <c r="N79" i="32" s="1"/>
  <c r="N80" i="32" s="1"/>
  <c r="N81" i="32" s="1"/>
  <c r="N82" i="32" s="1"/>
  <c r="N83" i="32" s="1"/>
  <c r="N84" i="32" s="1"/>
  <c r="N85" i="32" s="1"/>
  <c r="N86" i="32" s="1"/>
  <c r="N87" i="32" s="1"/>
  <c r="N88" i="32" s="1"/>
  <c r="N89" i="32" s="1"/>
  <c r="N90" i="32" s="1"/>
  <c r="N91" i="32" s="1"/>
  <c r="N92" i="32" s="1"/>
  <c r="N93" i="32" s="1"/>
  <c r="N94" i="32" s="1"/>
  <c r="N95" i="32" s="1"/>
  <c r="N96" i="32" s="1"/>
  <c r="J69" i="32"/>
  <c r="J70" i="32" s="1"/>
  <c r="J71" i="32" s="1"/>
  <c r="J72" i="32" s="1"/>
  <c r="I67" i="32"/>
  <c r="I68" i="32" s="1"/>
  <c r="I69" i="32" s="1"/>
  <c r="I70" i="32" s="1"/>
  <c r="I71" i="32" s="1"/>
  <c r="I72" i="32" s="1"/>
  <c r="G70" i="32"/>
  <c r="V65" i="32"/>
  <c r="K72" i="32"/>
  <c r="K73" i="32" s="1"/>
  <c r="S71" i="32"/>
  <c r="T66" i="32"/>
  <c r="F67" i="32"/>
  <c r="R71" i="32"/>
  <c r="C64" i="32"/>
  <c r="J143" i="27"/>
  <c r="N130" i="27"/>
  <c r="N131" i="27" s="1"/>
  <c r="K128" i="27"/>
  <c r="L129" i="27"/>
  <c r="K129" i="27" s="1"/>
  <c r="L142" i="27"/>
  <c r="K142" i="27" s="1"/>
  <c r="R129" i="27"/>
  <c r="R130" i="27" s="1"/>
  <c r="T129" i="27"/>
  <c r="C91" i="27"/>
  <c r="D92" i="27"/>
  <c r="R81" i="27"/>
  <c r="R82" i="27" s="1"/>
  <c r="T81" i="27"/>
  <c r="P73" i="32" l="1"/>
  <c r="Q73" i="32" s="1"/>
  <c r="D73" i="32" s="1"/>
  <c r="D199" i="40"/>
  <c r="C199" i="40" s="1"/>
  <c r="D197" i="40"/>
  <c r="C194" i="40"/>
  <c r="D198" i="40"/>
  <c r="C198" i="40" s="1"/>
  <c r="L197" i="40"/>
  <c r="L195" i="40"/>
  <c r="AC189" i="40"/>
  <c r="AD204" i="40"/>
  <c r="J206" i="40"/>
  <c r="J208" i="40" s="1"/>
  <c r="I191" i="40"/>
  <c r="I193" i="40" s="1"/>
  <c r="I195" i="40" s="1"/>
  <c r="AC190" i="40"/>
  <c r="AA194" i="40"/>
  <c r="AA195" i="40" s="1"/>
  <c r="E192" i="40"/>
  <c r="E194" i="40" s="1"/>
  <c r="J207" i="40"/>
  <c r="N203" i="40"/>
  <c r="N205" i="40" s="1"/>
  <c r="AC191" i="40"/>
  <c r="AB200" i="40"/>
  <c r="AB202" i="40" s="1"/>
  <c r="H203" i="40"/>
  <c r="H205" i="40" s="1"/>
  <c r="K193" i="40"/>
  <c r="K194" i="40"/>
  <c r="K195" i="40"/>
  <c r="AD202" i="40"/>
  <c r="AD203" i="40"/>
  <c r="I194" i="40"/>
  <c r="M192" i="40"/>
  <c r="M194" i="40" s="1"/>
  <c r="M197" i="40" s="1"/>
  <c r="N204" i="40"/>
  <c r="F203" i="40"/>
  <c r="AA196" i="40"/>
  <c r="H204" i="40"/>
  <c r="G196" i="40"/>
  <c r="F202" i="40"/>
  <c r="E193" i="40"/>
  <c r="G195" i="40"/>
  <c r="M74" i="32"/>
  <c r="M75" i="32" s="1"/>
  <c r="M76" i="32" s="1"/>
  <c r="H69" i="32"/>
  <c r="J73" i="32"/>
  <c r="J74" i="32" s="1"/>
  <c r="H70" i="32"/>
  <c r="I73" i="32"/>
  <c r="I74" i="32" s="1"/>
  <c r="I75" i="32" s="1"/>
  <c r="I76" i="32" s="1"/>
  <c r="I77" i="32" s="1"/>
  <c r="I78" i="32" s="1"/>
  <c r="S72" i="32"/>
  <c r="S73" i="32" s="1"/>
  <c r="V66" i="32"/>
  <c r="V67" i="32" s="1"/>
  <c r="V68" i="32" s="1"/>
  <c r="V69" i="32" s="1"/>
  <c r="V70" i="32" s="1"/>
  <c r="V71" i="32" s="1"/>
  <c r="V72" i="32" s="1"/>
  <c r="V73" i="32" s="1"/>
  <c r="V74" i="32" s="1"/>
  <c r="V75" i="32" s="1"/>
  <c r="V76" i="32" s="1"/>
  <c r="V77" i="32" s="1"/>
  <c r="V78" i="32" s="1"/>
  <c r="V79" i="32" s="1"/>
  <c r="G71" i="32"/>
  <c r="L71" i="32"/>
  <c r="F68" i="32"/>
  <c r="F69" i="32" s="1"/>
  <c r="F70" i="32" s="1"/>
  <c r="F71" i="32" s="1"/>
  <c r="F72" i="32" s="1"/>
  <c r="F73" i="32" s="1"/>
  <c r="F74" i="32" s="1"/>
  <c r="F75" i="32" s="1"/>
  <c r="F76" i="32" s="1"/>
  <c r="F77" i="32" s="1"/>
  <c r="F78" i="32" s="1"/>
  <c r="F79" i="32" s="1"/>
  <c r="F80" i="32" s="1"/>
  <c r="F81" i="32" s="1"/>
  <c r="F82" i="32" s="1"/>
  <c r="F83" i="32" s="1"/>
  <c r="T67" i="32"/>
  <c r="K74" i="32"/>
  <c r="R72" i="32"/>
  <c r="U67" i="32"/>
  <c r="U68" i="32" s="1"/>
  <c r="U69" i="32" s="1"/>
  <c r="U70" i="32" s="1"/>
  <c r="U71" i="32" s="1"/>
  <c r="U72" i="32" s="1"/>
  <c r="U73" i="32" s="1"/>
  <c r="U74" i="32" s="1"/>
  <c r="U75" i="32" s="1"/>
  <c r="U76" i="32" s="1"/>
  <c r="U77" i="32" s="1"/>
  <c r="U78" i="32" s="1"/>
  <c r="U79" i="32" s="1"/>
  <c r="U80" i="32" s="1"/>
  <c r="U81" i="32" s="1"/>
  <c r="U82" i="32" s="1"/>
  <c r="U83" i="32" s="1"/>
  <c r="U84" i="32" s="1"/>
  <c r="U85" i="32" s="1"/>
  <c r="U86" i="32" s="1"/>
  <c r="U87" i="32" s="1"/>
  <c r="U88" i="32" s="1"/>
  <c r="U89" i="32" s="1"/>
  <c r="U90" i="32" s="1"/>
  <c r="U91" i="32" s="1"/>
  <c r="U92" i="32" s="1"/>
  <c r="U93" i="32" s="1"/>
  <c r="U94" i="32" s="1"/>
  <c r="U95" i="32" s="1"/>
  <c r="U96" i="32" s="1"/>
  <c r="E69" i="32"/>
  <c r="C65" i="32"/>
  <c r="L130" i="27"/>
  <c r="K130" i="27" s="1"/>
  <c r="L143" i="27"/>
  <c r="K143" i="27" s="1"/>
  <c r="S129" i="27"/>
  <c r="T130" i="27"/>
  <c r="S130" i="27" s="1"/>
  <c r="R131" i="27"/>
  <c r="C92" i="27"/>
  <c r="D93" i="27"/>
  <c r="C93" i="27" s="1"/>
  <c r="S81" i="27"/>
  <c r="T82" i="27"/>
  <c r="S82" i="27" s="1"/>
  <c r="R83" i="27"/>
  <c r="P74" i="32" l="1"/>
  <c r="Q74" i="32" s="1"/>
  <c r="D74" i="32" s="1"/>
  <c r="AC192" i="40"/>
  <c r="AA197" i="40"/>
  <c r="L199" i="40"/>
  <c r="L198" i="40"/>
  <c r="C197" i="40"/>
  <c r="D200" i="40"/>
  <c r="D201" i="40"/>
  <c r="C201" i="40" s="1"/>
  <c r="AB203" i="40"/>
  <c r="J209" i="40"/>
  <c r="J211" i="40" s="1"/>
  <c r="I197" i="40"/>
  <c r="AC193" i="40"/>
  <c r="AC196" i="40" s="1"/>
  <c r="I196" i="40"/>
  <c r="I199" i="40" s="1"/>
  <c r="K197" i="40"/>
  <c r="M195" i="40"/>
  <c r="M77" i="32"/>
  <c r="M78" i="32" s="1"/>
  <c r="M79" i="32" s="1"/>
  <c r="M80" i="32" s="1"/>
  <c r="M81" i="32" s="1"/>
  <c r="M82" i="32" s="1"/>
  <c r="M83" i="32" s="1"/>
  <c r="M84" i="32" s="1"/>
  <c r="M85" i="32" s="1"/>
  <c r="M86" i="32" s="1"/>
  <c r="M87" i="32" s="1"/>
  <c r="M88" i="32" s="1"/>
  <c r="M89" i="32" s="1"/>
  <c r="M90" i="32" s="1"/>
  <c r="M91" i="32" s="1"/>
  <c r="M92" i="32" s="1"/>
  <c r="M93" i="32" s="1"/>
  <c r="M94" i="32" s="1"/>
  <c r="M95" i="32" s="1"/>
  <c r="M96" i="32" s="1"/>
  <c r="J210" i="40"/>
  <c r="AB205" i="40"/>
  <c r="N207" i="40"/>
  <c r="H206" i="40"/>
  <c r="H208" i="40" s="1"/>
  <c r="N206" i="40"/>
  <c r="N208" i="40" s="1"/>
  <c r="AB204" i="40"/>
  <c r="AD205" i="40"/>
  <c r="AD207" i="40" s="1"/>
  <c r="M196" i="40"/>
  <c r="M198" i="40" s="1"/>
  <c r="H207" i="40"/>
  <c r="AD206" i="40"/>
  <c r="K196" i="40"/>
  <c r="E195" i="40"/>
  <c r="E196" i="40"/>
  <c r="F204" i="40"/>
  <c r="E197" i="40"/>
  <c r="G198" i="40"/>
  <c r="G199" i="40"/>
  <c r="F205" i="40"/>
  <c r="AA198" i="40"/>
  <c r="AA199" i="40"/>
  <c r="H71" i="32"/>
  <c r="H72" i="32" s="1"/>
  <c r="V80" i="32"/>
  <c r="V81" i="32" s="1"/>
  <c r="V82" i="32" s="1"/>
  <c r="V83" i="32" s="1"/>
  <c r="V84" i="32" s="1"/>
  <c r="V85" i="32" s="1"/>
  <c r="V86" i="32" s="1"/>
  <c r="V87" i="32" s="1"/>
  <c r="V88" i="32" s="1"/>
  <c r="V89" i="32" s="1"/>
  <c r="V90" i="32" s="1"/>
  <c r="V91" i="32" s="1"/>
  <c r="V92" i="32" s="1"/>
  <c r="V93" i="32" s="1"/>
  <c r="V94" i="32" s="1"/>
  <c r="V95" i="32" s="1"/>
  <c r="V96" i="32" s="1"/>
  <c r="S74" i="32"/>
  <c r="I79" i="32"/>
  <c r="I80" i="32" s="1"/>
  <c r="I81" i="32" s="1"/>
  <c r="I82" i="32" s="1"/>
  <c r="I83" i="32" s="1"/>
  <c r="I84" i="32" s="1"/>
  <c r="I85" i="32" s="1"/>
  <c r="I86" i="32" s="1"/>
  <c r="I87" i="32" s="1"/>
  <c r="I88" i="32" s="1"/>
  <c r="I89" i="32" s="1"/>
  <c r="I90" i="32" s="1"/>
  <c r="I91" i="32" s="1"/>
  <c r="I92" i="32" s="1"/>
  <c r="I93" i="32" s="1"/>
  <c r="I94" i="32" s="1"/>
  <c r="I95" i="32" s="1"/>
  <c r="I96" i="32" s="1"/>
  <c r="P75" i="32"/>
  <c r="Q75" i="32" s="1"/>
  <c r="D75" i="32" s="1"/>
  <c r="T68" i="32"/>
  <c r="T69" i="32" s="1"/>
  <c r="T70" i="32" s="1"/>
  <c r="F84" i="32"/>
  <c r="F85" i="32" s="1"/>
  <c r="F86" i="32" s="1"/>
  <c r="F87" i="32" s="1"/>
  <c r="F88" i="32" s="1"/>
  <c r="E70" i="32"/>
  <c r="E71" i="32" s="1"/>
  <c r="E72" i="32" s="1"/>
  <c r="E73" i="32" s="1"/>
  <c r="E74" i="32" s="1"/>
  <c r="E75" i="32" s="1"/>
  <c r="E76" i="32" s="1"/>
  <c r="E77" i="32" s="1"/>
  <c r="R73" i="32"/>
  <c r="K75" i="32"/>
  <c r="K76" i="32" s="1"/>
  <c r="F89" i="32"/>
  <c r="F90" i="32" s="1"/>
  <c r="F91" i="32" s="1"/>
  <c r="F92" i="32" s="1"/>
  <c r="F93" i="32" s="1"/>
  <c r="F94" i="32" s="1"/>
  <c r="F95" i="32" s="1"/>
  <c r="F96" i="32" s="1"/>
  <c r="L72" i="32"/>
  <c r="L73" i="32" s="1"/>
  <c r="L74" i="32" s="1"/>
  <c r="L75" i="32" s="1"/>
  <c r="L76" i="32" s="1"/>
  <c r="L77" i="32" s="1"/>
  <c r="L78" i="32" s="1"/>
  <c r="L79" i="32" s="1"/>
  <c r="L80" i="32" s="1"/>
  <c r="L81" i="32" s="1"/>
  <c r="L82" i="32" s="1"/>
  <c r="L83" i="32" s="1"/>
  <c r="L84" i="32" s="1"/>
  <c r="L85" i="32" s="1"/>
  <c r="L86" i="32" s="1"/>
  <c r="L87" i="32" s="1"/>
  <c r="L88" i="32" s="1"/>
  <c r="L89" i="32" s="1"/>
  <c r="J75" i="32"/>
  <c r="G72" i="32"/>
  <c r="G73" i="32" s="1"/>
  <c r="G74" i="32" s="1"/>
  <c r="G75" i="32" s="1"/>
  <c r="G76" i="32" s="1"/>
  <c r="G77" i="32" s="1"/>
  <c r="G78" i="32" s="1"/>
  <c r="G79" i="32" s="1"/>
  <c r="G80" i="32" s="1"/>
  <c r="G81" i="32" s="1"/>
  <c r="G82" i="32" s="1"/>
  <c r="G83" i="32" s="1"/>
  <c r="G84" i="32" s="1"/>
  <c r="G85" i="32" s="1"/>
  <c r="G86" i="32" s="1"/>
  <c r="G87" i="32" s="1"/>
  <c r="G88" i="32" s="1"/>
  <c r="G89" i="32" s="1"/>
  <c r="G90" i="32" s="1"/>
  <c r="G91" i="32" s="1"/>
  <c r="G92" i="32" s="1"/>
  <c r="G93" i="32" s="1"/>
  <c r="G94" i="32" s="1"/>
  <c r="G95" i="32" s="1"/>
  <c r="G96" i="32" s="1"/>
  <c r="C66" i="32"/>
  <c r="T83" i="27"/>
  <c r="S83" i="27" s="1"/>
  <c r="D94" i="27"/>
  <c r="C94" i="27" s="1"/>
  <c r="T131" i="27"/>
  <c r="S131" i="27" s="1"/>
  <c r="L131" i="27"/>
  <c r="K131" i="27" s="1"/>
  <c r="AC194" i="40" l="1"/>
  <c r="J212" i="40"/>
  <c r="AC197" i="40"/>
  <c r="L200" i="40"/>
  <c r="L202" i="40" s="1"/>
  <c r="AD208" i="40"/>
  <c r="AB207" i="40"/>
  <c r="D202" i="40"/>
  <c r="D204" i="40" s="1"/>
  <c r="C204" i="40" s="1"/>
  <c r="D203" i="40"/>
  <c r="C200" i="40"/>
  <c r="L201" i="40"/>
  <c r="L203" i="40" s="1"/>
  <c r="I198" i="40"/>
  <c r="I201" i="40" s="1"/>
  <c r="M199" i="40"/>
  <c r="M200" i="40" s="1"/>
  <c r="M202" i="40" s="1"/>
  <c r="AC195" i="40"/>
  <c r="AC199" i="40" s="1"/>
  <c r="AB206" i="40"/>
  <c r="AB208" i="40" s="1"/>
  <c r="J213" i="40"/>
  <c r="J215" i="40" s="1"/>
  <c r="J214" i="40"/>
  <c r="N210" i="40"/>
  <c r="L205" i="40"/>
  <c r="H209" i="40"/>
  <c r="H211" i="40" s="1"/>
  <c r="N209" i="40"/>
  <c r="N211" i="40" s="1"/>
  <c r="AD209" i="40"/>
  <c r="AD211" i="40" s="1"/>
  <c r="H210" i="40"/>
  <c r="K199" i="40"/>
  <c r="K198" i="40"/>
  <c r="AD210" i="40"/>
  <c r="AA201" i="40"/>
  <c r="AA200" i="40"/>
  <c r="AA202" i="40" s="1"/>
  <c r="F206" i="40"/>
  <c r="E198" i="40"/>
  <c r="E199" i="40"/>
  <c r="F207" i="40"/>
  <c r="G200" i="40"/>
  <c r="G202" i="40" s="1"/>
  <c r="G201" i="40"/>
  <c r="L90" i="32"/>
  <c r="L91" i="32" s="1"/>
  <c r="L92" i="32" s="1"/>
  <c r="L93" i="32" s="1"/>
  <c r="L94" i="32" s="1"/>
  <c r="L95" i="32" s="1"/>
  <c r="L96" i="32" s="1"/>
  <c r="H73" i="32"/>
  <c r="H74" i="32" s="1"/>
  <c r="H75" i="32" s="1"/>
  <c r="H76" i="32" s="1"/>
  <c r="H77" i="32" s="1"/>
  <c r="H78" i="32" s="1"/>
  <c r="E78" i="32"/>
  <c r="E79" i="32" s="1"/>
  <c r="E80" i="32" s="1"/>
  <c r="E81" i="32" s="1"/>
  <c r="E82" i="32" s="1"/>
  <c r="E83" i="32" s="1"/>
  <c r="E84" i="32" s="1"/>
  <c r="E85" i="32" s="1"/>
  <c r="E86" i="32" s="1"/>
  <c r="E87" i="32" s="1"/>
  <c r="E88" i="32" s="1"/>
  <c r="E89" i="32" s="1"/>
  <c r="E90" i="32" s="1"/>
  <c r="E91" i="32" s="1"/>
  <c r="E92" i="32" s="1"/>
  <c r="E93" i="32" s="1"/>
  <c r="T71" i="32"/>
  <c r="T72" i="32" s="1"/>
  <c r="T73" i="32" s="1"/>
  <c r="T74" i="32" s="1"/>
  <c r="T75" i="32" s="1"/>
  <c r="T76" i="32" s="1"/>
  <c r="T77" i="32" s="1"/>
  <c r="T78" i="32" s="1"/>
  <c r="T79" i="32" s="1"/>
  <c r="T80" i="32" s="1"/>
  <c r="T81" i="32" s="1"/>
  <c r="T82" i="32" s="1"/>
  <c r="T83" i="32" s="1"/>
  <c r="T84" i="32" s="1"/>
  <c r="T85" i="32" s="1"/>
  <c r="T86" i="32" s="1"/>
  <c r="T87" i="32" s="1"/>
  <c r="T88" i="32" s="1"/>
  <c r="T89" i="32" s="1"/>
  <c r="T90" i="32" s="1"/>
  <c r="T91" i="32" s="1"/>
  <c r="T92" i="32" s="1"/>
  <c r="T93" i="32" s="1"/>
  <c r="T94" i="32" s="1"/>
  <c r="T95" i="32" s="1"/>
  <c r="T96" i="32" s="1"/>
  <c r="J76" i="32"/>
  <c r="J77" i="32" s="1"/>
  <c r="S75" i="32"/>
  <c r="S76" i="32" s="1"/>
  <c r="S77" i="32" s="1"/>
  <c r="S78" i="32" s="1"/>
  <c r="S79" i="32" s="1"/>
  <c r="S80" i="32" s="1"/>
  <c r="S81" i="32" s="1"/>
  <c r="S82" i="32" s="1"/>
  <c r="S83" i="32" s="1"/>
  <c r="S84" i="32" s="1"/>
  <c r="S85" i="32" s="1"/>
  <c r="S86" i="32" s="1"/>
  <c r="S87" i="32" s="1"/>
  <c r="S88" i="32" s="1"/>
  <c r="S89" i="32" s="1"/>
  <c r="S90" i="32" s="1"/>
  <c r="S91" i="32" s="1"/>
  <c r="S92" i="32" s="1"/>
  <c r="S93" i="32" s="1"/>
  <c r="S94" i="32" s="1"/>
  <c r="S95" i="32" s="1"/>
  <c r="S96" i="32" s="1"/>
  <c r="K77" i="32"/>
  <c r="R74" i="32"/>
  <c r="P76" i="32"/>
  <c r="Q76" i="32" s="1"/>
  <c r="D76" i="32" s="1"/>
  <c r="C69" i="32"/>
  <c r="C67" i="32"/>
  <c r="D95" i="27"/>
  <c r="C95" i="27" s="1"/>
  <c r="T130" i="8"/>
  <c r="S131" i="8"/>
  <c r="O131" i="8"/>
  <c r="T131" i="8"/>
  <c r="R131" i="8"/>
  <c r="O130" i="8"/>
  <c r="S130" i="8"/>
  <c r="R130" i="8"/>
  <c r="D9" i="5"/>
  <c r="S9" i="5"/>
  <c r="J110" i="8" s="1"/>
  <c r="J111" i="8" s="1"/>
  <c r="N110" i="8"/>
  <c r="M110" i="8"/>
  <c r="L110" i="8"/>
  <c r="L111" i="8" s="1"/>
  <c r="K110" i="8"/>
  <c r="K111" i="8" s="1"/>
  <c r="I110" i="8"/>
  <c r="I111" i="8" s="1"/>
  <c r="H110" i="8"/>
  <c r="H111" i="8" s="1"/>
  <c r="G110" i="8"/>
  <c r="F110" i="8"/>
  <c r="F111" i="8" s="1"/>
  <c r="E110" i="8"/>
  <c r="E111" i="8" s="1"/>
  <c r="D110" i="8"/>
  <c r="D111" i="8" s="1"/>
  <c r="C110" i="8"/>
  <c r="C111" i="8" s="1"/>
  <c r="O110" i="8"/>
  <c r="D6" i="5"/>
  <c r="S6" i="5"/>
  <c r="D7" i="5"/>
  <c r="S7" i="5"/>
  <c r="J94" i="8" s="1"/>
  <c r="D8" i="5"/>
  <c r="S8" i="5"/>
  <c r="N94" i="8"/>
  <c r="M94" i="8"/>
  <c r="L94" i="8"/>
  <c r="K94" i="8"/>
  <c r="I94" i="8"/>
  <c r="H94" i="8"/>
  <c r="G94" i="8"/>
  <c r="F94" i="8"/>
  <c r="E94" i="8"/>
  <c r="D94" i="8"/>
  <c r="C94" i="8"/>
  <c r="N76" i="8"/>
  <c r="N77" i="8" s="1"/>
  <c r="M76" i="8"/>
  <c r="L76" i="8"/>
  <c r="L77" i="8" s="1"/>
  <c r="K76" i="8"/>
  <c r="K77" i="8" s="1"/>
  <c r="J76" i="8"/>
  <c r="J77" i="8" s="1"/>
  <c r="I76" i="8"/>
  <c r="H76" i="8"/>
  <c r="G76" i="8"/>
  <c r="F76" i="8"/>
  <c r="F77" i="8" s="1"/>
  <c r="E76" i="8"/>
  <c r="E77" i="8" s="1"/>
  <c r="D76" i="8"/>
  <c r="D77" i="8" s="1"/>
  <c r="C76" i="8"/>
  <c r="S76" i="8"/>
  <c r="D5" i="5"/>
  <c r="N56" i="8"/>
  <c r="M56" i="8"/>
  <c r="L56" i="8"/>
  <c r="K56" i="8"/>
  <c r="I56" i="8"/>
  <c r="H56" i="8"/>
  <c r="G56" i="8"/>
  <c r="F56" i="8"/>
  <c r="E56" i="8"/>
  <c r="D56" i="8"/>
  <c r="C56" i="8"/>
  <c r="D4" i="5"/>
  <c r="N38" i="8"/>
  <c r="M38" i="8"/>
  <c r="L38" i="8"/>
  <c r="K38" i="8"/>
  <c r="I38" i="8"/>
  <c r="H38" i="8"/>
  <c r="G38" i="8"/>
  <c r="F38" i="8"/>
  <c r="E38" i="8"/>
  <c r="D38" i="8"/>
  <c r="C38" i="8"/>
  <c r="D3" i="5"/>
  <c r="N24" i="8"/>
  <c r="M24" i="8"/>
  <c r="L24" i="8"/>
  <c r="K24" i="8"/>
  <c r="I24" i="8"/>
  <c r="H24" i="8"/>
  <c r="G24" i="8"/>
  <c r="F24" i="8"/>
  <c r="E24" i="8"/>
  <c r="D24" i="8"/>
  <c r="C24" i="8"/>
  <c r="O4" i="8"/>
  <c r="N9" i="8"/>
  <c r="N10" i="8" s="1"/>
  <c r="M9" i="8"/>
  <c r="M10" i="8" s="1"/>
  <c r="L9" i="8"/>
  <c r="L10" i="8" s="1"/>
  <c r="K9" i="8"/>
  <c r="K10" i="8" s="1"/>
  <c r="I9" i="8"/>
  <c r="I10" i="8" s="1"/>
  <c r="H9" i="8"/>
  <c r="H10" i="8" s="1"/>
  <c r="G9" i="8"/>
  <c r="G10" i="8" s="1"/>
  <c r="F9" i="8"/>
  <c r="F10" i="8" s="1"/>
  <c r="E9" i="8"/>
  <c r="E10" i="8" s="1"/>
  <c r="D9" i="8"/>
  <c r="D10" i="8" s="1"/>
  <c r="C9" i="8"/>
  <c r="C10" i="8" s="1"/>
  <c r="O305" i="27"/>
  <c r="O296" i="27" s="1"/>
  <c r="N305" i="27"/>
  <c r="N296" i="27" s="1"/>
  <c r="M305" i="27"/>
  <c r="L305" i="27"/>
  <c r="L296" i="27" s="1"/>
  <c r="K305" i="27"/>
  <c r="K296" i="27" s="1"/>
  <c r="J305" i="27"/>
  <c r="G305" i="27"/>
  <c r="G296" i="27" s="1"/>
  <c r="F305" i="27"/>
  <c r="F296" i="27" s="1"/>
  <c r="E305" i="27"/>
  <c r="E296" i="27" s="1"/>
  <c r="D305" i="27"/>
  <c r="D296" i="27" s="1"/>
  <c r="C305" i="27"/>
  <c r="C296" i="27" s="1"/>
  <c r="B305" i="27"/>
  <c r="M413" i="7"/>
  <c r="L413" i="7"/>
  <c r="K413" i="7"/>
  <c r="I413" i="7"/>
  <c r="H413" i="7"/>
  <c r="H414" i="7" s="1"/>
  <c r="G413" i="7"/>
  <c r="F413" i="7"/>
  <c r="E413" i="7"/>
  <c r="D413" i="7"/>
  <c r="D414" i="7" s="1"/>
  <c r="C413" i="7"/>
  <c r="I407" i="7"/>
  <c r="H407" i="7"/>
  <c r="G407" i="7"/>
  <c r="F407" i="7"/>
  <c r="E407" i="7"/>
  <c r="D407" i="7"/>
  <c r="C407" i="7"/>
  <c r="M407" i="7"/>
  <c r="L407" i="7"/>
  <c r="K407" i="7"/>
  <c r="G317" i="27"/>
  <c r="G308" i="27" s="1"/>
  <c r="F317" i="27"/>
  <c r="F308" i="27" s="1"/>
  <c r="E317" i="27"/>
  <c r="E308" i="27" s="1"/>
  <c r="E309" i="27" s="1"/>
  <c r="D317" i="27"/>
  <c r="D308" i="27" s="1"/>
  <c r="C317" i="27"/>
  <c r="C308" i="27" s="1"/>
  <c r="C309" i="27" s="1"/>
  <c r="B317" i="27"/>
  <c r="B308" i="27" s="1"/>
  <c r="H315" i="27"/>
  <c r="W305" i="27"/>
  <c r="V305" i="27"/>
  <c r="U305" i="27"/>
  <c r="U296" i="27" s="1"/>
  <c r="T305" i="27"/>
  <c r="T296" i="27" s="1"/>
  <c r="T297" i="27" s="1"/>
  <c r="S305" i="27"/>
  <c r="S296" i="27" s="1"/>
  <c r="R305" i="27"/>
  <c r="X305" i="27"/>
  <c r="X303" i="27"/>
  <c r="W296" i="27"/>
  <c r="J296" i="27"/>
  <c r="B296" i="27"/>
  <c r="P303" i="27"/>
  <c r="H303" i="27"/>
  <c r="M296" i="27"/>
  <c r="M401" i="7"/>
  <c r="L401" i="7"/>
  <c r="K401" i="7"/>
  <c r="K402" i="7" s="1"/>
  <c r="I401" i="7"/>
  <c r="H401" i="7"/>
  <c r="H402" i="7" s="1"/>
  <c r="G401" i="7"/>
  <c r="F401" i="7"/>
  <c r="E401" i="7"/>
  <c r="D401" i="7"/>
  <c r="C401" i="7"/>
  <c r="C402" i="7" s="1"/>
  <c r="S401" i="7"/>
  <c r="M385" i="7"/>
  <c r="L385" i="7"/>
  <c r="K385" i="7"/>
  <c r="I385" i="7"/>
  <c r="H385" i="7"/>
  <c r="G385" i="7"/>
  <c r="F385" i="7"/>
  <c r="E385" i="7"/>
  <c r="D385" i="7"/>
  <c r="C385" i="7"/>
  <c r="P291" i="27"/>
  <c r="X291" i="27"/>
  <c r="W293" i="27"/>
  <c r="V293" i="27"/>
  <c r="V284" i="27" s="1"/>
  <c r="U293" i="27"/>
  <c r="T293" i="27"/>
  <c r="T284" i="27" s="1"/>
  <c r="S293" i="27"/>
  <c r="R293" i="27"/>
  <c r="R284" i="27" s="1"/>
  <c r="M379" i="7"/>
  <c r="M380" i="7" s="1"/>
  <c r="L379" i="7"/>
  <c r="L380" i="7" s="1"/>
  <c r="K379" i="7"/>
  <c r="K380" i="7" s="1"/>
  <c r="I379" i="7"/>
  <c r="I380" i="7" s="1"/>
  <c r="H379" i="7"/>
  <c r="H380" i="7" s="1"/>
  <c r="G379" i="7"/>
  <c r="G380" i="7" s="1"/>
  <c r="F379" i="7"/>
  <c r="F380" i="7" s="1"/>
  <c r="E379" i="7"/>
  <c r="E380" i="7" s="1"/>
  <c r="D379" i="7"/>
  <c r="D380" i="7" s="1"/>
  <c r="C379" i="7"/>
  <c r="S379" i="7" s="1"/>
  <c r="N379" i="7"/>
  <c r="H36" i="4"/>
  <c r="M372" i="7"/>
  <c r="L372" i="7"/>
  <c r="L373" i="7" s="1"/>
  <c r="K372" i="7"/>
  <c r="K373" i="7" s="1"/>
  <c r="I372" i="7"/>
  <c r="I373" i="7" s="1"/>
  <c r="H372" i="7"/>
  <c r="H373" i="7" s="1"/>
  <c r="G372" i="7"/>
  <c r="G373" i="7" s="1"/>
  <c r="F372" i="7"/>
  <c r="E372" i="7"/>
  <c r="E373" i="7" s="1"/>
  <c r="D372" i="7"/>
  <c r="D373" i="7" s="1"/>
  <c r="C372" i="7"/>
  <c r="C373" i="7" s="1"/>
  <c r="H291" i="27"/>
  <c r="H34" i="4"/>
  <c r="H35" i="4"/>
  <c r="M364" i="7"/>
  <c r="M365" i="7" s="1"/>
  <c r="L364" i="7"/>
  <c r="L365" i="7" s="1"/>
  <c r="K364" i="7"/>
  <c r="I364" i="7"/>
  <c r="I365" i="7" s="1"/>
  <c r="H364" i="7"/>
  <c r="H365" i="7" s="1"/>
  <c r="G364" i="7"/>
  <c r="G365" i="7" s="1"/>
  <c r="F364" i="7"/>
  <c r="F365" i="7" s="1"/>
  <c r="E364" i="7"/>
  <c r="D364" i="7"/>
  <c r="C364" i="7"/>
  <c r="S364" i="7" s="1"/>
  <c r="N364" i="7"/>
  <c r="W281" i="27"/>
  <c r="W272" i="27" s="1"/>
  <c r="V281" i="27"/>
  <c r="V272" i="27" s="1"/>
  <c r="U281" i="27"/>
  <c r="T281" i="27"/>
  <c r="T272" i="27" s="1"/>
  <c r="S281" i="27"/>
  <c r="S272" i="27" s="1"/>
  <c r="S273" i="27" s="1"/>
  <c r="R281" i="27"/>
  <c r="R272" i="27" s="1"/>
  <c r="X279" i="27"/>
  <c r="U272" i="27"/>
  <c r="U273" i="27" s="1"/>
  <c r="M354" i="7"/>
  <c r="M355" i="7" s="1"/>
  <c r="L354" i="7"/>
  <c r="L355" i="7" s="1"/>
  <c r="K354" i="7"/>
  <c r="I354" i="7"/>
  <c r="H354" i="7"/>
  <c r="G354" i="7"/>
  <c r="F354" i="7"/>
  <c r="E354" i="7"/>
  <c r="D354" i="7"/>
  <c r="C354" i="7"/>
  <c r="S378" i="7"/>
  <c r="AK41" i="4"/>
  <c r="AJ41" i="4"/>
  <c r="AE41" i="4"/>
  <c r="Y41" i="4"/>
  <c r="X41" i="4"/>
  <c r="W41" i="4"/>
  <c r="V41" i="4"/>
  <c r="U41" i="4"/>
  <c r="T41" i="4"/>
  <c r="P279" i="27"/>
  <c r="H33" i="4"/>
  <c r="M348" i="7"/>
  <c r="M349" i="7" s="1"/>
  <c r="L348" i="7"/>
  <c r="L349" i="7" s="1"/>
  <c r="K348" i="7"/>
  <c r="I348" i="7"/>
  <c r="I349" i="7" s="1"/>
  <c r="H348" i="7"/>
  <c r="H349" i="7" s="1"/>
  <c r="G348" i="7"/>
  <c r="G349" i="7" s="1"/>
  <c r="F348" i="7"/>
  <c r="E348" i="7"/>
  <c r="E349" i="7" s="1"/>
  <c r="D348" i="7"/>
  <c r="D349" i="7" s="1"/>
  <c r="C348" i="7"/>
  <c r="C349" i="7" s="1"/>
  <c r="N348" i="7"/>
  <c r="S348" i="7"/>
  <c r="H279" i="27"/>
  <c r="H32" i="4"/>
  <c r="M334" i="7"/>
  <c r="M335" i="7" s="1"/>
  <c r="L334" i="7"/>
  <c r="L335" i="7" s="1"/>
  <c r="K334" i="7"/>
  <c r="I334" i="7"/>
  <c r="I335" i="7" s="1"/>
  <c r="H334" i="7"/>
  <c r="H335" i="7" s="1"/>
  <c r="G334" i="7"/>
  <c r="G335" i="7" s="1"/>
  <c r="F334" i="7"/>
  <c r="E334" i="7"/>
  <c r="D334" i="7"/>
  <c r="C334" i="7"/>
  <c r="C335" i="7" s="1"/>
  <c r="N334" i="7"/>
  <c r="S334" i="7"/>
  <c r="W269" i="27"/>
  <c r="V269" i="27"/>
  <c r="U269" i="27"/>
  <c r="U260" i="27" s="1"/>
  <c r="T269" i="27"/>
  <c r="T260" i="27" s="1"/>
  <c r="T261" i="27" s="1"/>
  <c r="S269" i="27"/>
  <c r="S260" i="27" s="1"/>
  <c r="R269" i="27"/>
  <c r="X269" i="27"/>
  <c r="X267" i="27"/>
  <c r="W260" i="27"/>
  <c r="H24" i="4"/>
  <c r="H25" i="4"/>
  <c r="H26" i="4"/>
  <c r="H27" i="4"/>
  <c r="H28" i="4"/>
  <c r="H29" i="4"/>
  <c r="H30" i="4"/>
  <c r="H31" i="4"/>
  <c r="M324" i="7"/>
  <c r="M325" i="7" s="1"/>
  <c r="L324" i="7"/>
  <c r="L325" i="7" s="1"/>
  <c r="K324" i="7"/>
  <c r="I324" i="7"/>
  <c r="I325" i="7" s="1"/>
  <c r="H324" i="7"/>
  <c r="H325" i="7" s="1"/>
  <c r="G324" i="7"/>
  <c r="G325" i="7" s="1"/>
  <c r="F324" i="7"/>
  <c r="E324" i="7"/>
  <c r="E325" i="7" s="1"/>
  <c r="D324" i="7"/>
  <c r="D325" i="7" s="1"/>
  <c r="C324" i="7"/>
  <c r="C325" i="7" s="1"/>
  <c r="N324" i="7"/>
  <c r="S324" i="7"/>
  <c r="P267" i="27"/>
  <c r="M316" i="7"/>
  <c r="M317" i="7" s="1"/>
  <c r="L316" i="7"/>
  <c r="L317" i="7" s="1"/>
  <c r="K316" i="7"/>
  <c r="K317" i="7" s="1"/>
  <c r="I316" i="7"/>
  <c r="I317" i="7" s="1"/>
  <c r="H316" i="7"/>
  <c r="H317" i="7" s="1"/>
  <c r="G316" i="7"/>
  <c r="G317" i="7" s="1"/>
  <c r="F316" i="7"/>
  <c r="F317" i="7" s="1"/>
  <c r="E316" i="7"/>
  <c r="E317" i="7" s="1"/>
  <c r="D316" i="7"/>
  <c r="D317" i="7" s="1"/>
  <c r="C316" i="7"/>
  <c r="S316" i="7" s="1"/>
  <c r="H267" i="27"/>
  <c r="M306" i="7"/>
  <c r="M307" i="7" s="1"/>
  <c r="L306" i="7"/>
  <c r="L307" i="7" s="1"/>
  <c r="K306" i="7"/>
  <c r="K307" i="7" s="1"/>
  <c r="I306" i="7"/>
  <c r="I307" i="7" s="1"/>
  <c r="H306" i="7"/>
  <c r="H307" i="7" s="1"/>
  <c r="G306" i="7"/>
  <c r="G307" i="7" s="1"/>
  <c r="F306" i="7"/>
  <c r="E306" i="7"/>
  <c r="E307" i="7" s="1"/>
  <c r="D306" i="7"/>
  <c r="D307" i="7" s="1"/>
  <c r="C306" i="7"/>
  <c r="C307" i="7" s="1"/>
  <c r="N306" i="7"/>
  <c r="N305" i="7"/>
  <c r="S306" i="7"/>
  <c r="M297" i="7"/>
  <c r="M298" i="7" s="1"/>
  <c r="L297" i="7"/>
  <c r="L298" i="7" s="1"/>
  <c r="K297" i="7"/>
  <c r="K298" i="7" s="1"/>
  <c r="I297" i="7"/>
  <c r="I298" i="7" s="1"/>
  <c r="H297" i="7"/>
  <c r="H298" i="7" s="1"/>
  <c r="G297" i="7"/>
  <c r="F297" i="7"/>
  <c r="F298" i="7" s="1"/>
  <c r="E297" i="7"/>
  <c r="E298" i="7" s="1"/>
  <c r="D297" i="7"/>
  <c r="D298" i="7" s="1"/>
  <c r="C297" i="7"/>
  <c r="S297" i="7" s="1"/>
  <c r="X255" i="27"/>
  <c r="H255" i="27"/>
  <c r="M290" i="7"/>
  <c r="L290" i="7"/>
  <c r="K290" i="7"/>
  <c r="H290" i="7"/>
  <c r="H291" i="7" s="1"/>
  <c r="G290" i="7"/>
  <c r="G291" i="7" s="1"/>
  <c r="F290" i="7"/>
  <c r="F291" i="7" s="1"/>
  <c r="E290" i="7"/>
  <c r="E291" i="7" s="1"/>
  <c r="D290" i="7"/>
  <c r="D291" i="7" s="1"/>
  <c r="C290" i="7"/>
  <c r="S290" i="7" s="1"/>
  <c r="I290" i="7"/>
  <c r="I291" i="7" s="1"/>
  <c r="M269" i="7"/>
  <c r="L269" i="7"/>
  <c r="K269" i="7"/>
  <c r="I269" i="7"/>
  <c r="I270" i="7" s="1"/>
  <c r="H269" i="7"/>
  <c r="H270" i="7" s="1"/>
  <c r="G269" i="7"/>
  <c r="F269" i="7"/>
  <c r="F270" i="7" s="1"/>
  <c r="E269" i="7"/>
  <c r="E270" i="7" s="1"/>
  <c r="D269" i="7"/>
  <c r="D270" i="7" s="1"/>
  <c r="C269" i="7"/>
  <c r="C270" i="7" s="1"/>
  <c r="W245" i="27"/>
  <c r="V245" i="27"/>
  <c r="U245" i="27"/>
  <c r="T245" i="27"/>
  <c r="S245" i="27"/>
  <c r="R245" i="27"/>
  <c r="M257" i="7"/>
  <c r="L257" i="7"/>
  <c r="K257" i="7"/>
  <c r="I257" i="7"/>
  <c r="H257" i="7"/>
  <c r="G257" i="7"/>
  <c r="F257" i="7"/>
  <c r="E257" i="7"/>
  <c r="D257" i="7"/>
  <c r="C257" i="7"/>
  <c r="S257" i="7" s="1"/>
  <c r="N257" i="7"/>
  <c r="L258" i="7"/>
  <c r="I258" i="7"/>
  <c r="H258" i="7"/>
  <c r="G258" i="7"/>
  <c r="F258" i="7"/>
  <c r="E258" i="7"/>
  <c r="D258" i="7"/>
  <c r="AK25" i="4"/>
  <c r="AJ25" i="4"/>
  <c r="AE25" i="4"/>
  <c r="Y25" i="4"/>
  <c r="X25" i="4"/>
  <c r="W25" i="4"/>
  <c r="V25" i="4"/>
  <c r="U25" i="4"/>
  <c r="T25" i="4"/>
  <c r="O245" i="27"/>
  <c r="N245" i="27"/>
  <c r="M245" i="27"/>
  <c r="M236" i="27" s="1"/>
  <c r="L245" i="27"/>
  <c r="L236" i="27" s="1"/>
  <c r="L237" i="27" s="1"/>
  <c r="K245" i="27"/>
  <c r="K236" i="27" s="1"/>
  <c r="J245" i="27"/>
  <c r="P245" i="27"/>
  <c r="P243" i="27"/>
  <c r="O236" i="27"/>
  <c r="P255" i="27"/>
  <c r="M279" i="7"/>
  <c r="M280" i="7" s="1"/>
  <c r="L279" i="7"/>
  <c r="L280" i="7" s="1"/>
  <c r="K279" i="7"/>
  <c r="K280" i="7" s="1"/>
  <c r="I279" i="7"/>
  <c r="H279" i="7"/>
  <c r="G279" i="7"/>
  <c r="F279" i="7"/>
  <c r="F280" i="7" s="1"/>
  <c r="E279" i="7"/>
  <c r="D279" i="7"/>
  <c r="C279" i="7"/>
  <c r="S279" i="7" s="1"/>
  <c r="N279" i="7"/>
  <c r="X243" i="27"/>
  <c r="H243" i="27"/>
  <c r="H23" i="4"/>
  <c r="M251" i="7"/>
  <c r="M252" i="7" s="1"/>
  <c r="L251" i="7"/>
  <c r="L252" i="7" s="1"/>
  <c r="K251" i="7"/>
  <c r="I251" i="7"/>
  <c r="I252" i="7" s="1"/>
  <c r="H251" i="7"/>
  <c r="H252" i="7" s="1"/>
  <c r="G251" i="7"/>
  <c r="G252" i="7" s="1"/>
  <c r="F251" i="7"/>
  <c r="F252" i="7" s="1"/>
  <c r="E251" i="7"/>
  <c r="E252" i="7" s="1"/>
  <c r="D251" i="7"/>
  <c r="D252" i="7" s="1"/>
  <c r="C251" i="7"/>
  <c r="C252" i="7" s="1"/>
  <c r="N251" i="7"/>
  <c r="S251" i="7"/>
  <c r="X231" i="27"/>
  <c r="P231" i="27"/>
  <c r="H22" i="4"/>
  <c r="H21" i="4"/>
  <c r="M236" i="7"/>
  <c r="M237" i="7" s="1"/>
  <c r="L236" i="7"/>
  <c r="L237" i="7" s="1"/>
  <c r="K236" i="7"/>
  <c r="I236" i="7"/>
  <c r="I237" i="7" s="1"/>
  <c r="H236" i="7"/>
  <c r="H237" i="7" s="1"/>
  <c r="G236" i="7"/>
  <c r="F236" i="7"/>
  <c r="F237" i="7" s="1"/>
  <c r="E236" i="7"/>
  <c r="E237" i="7" s="1"/>
  <c r="D236" i="7"/>
  <c r="D237" i="7" s="1"/>
  <c r="C236" i="7"/>
  <c r="C237" i="7" s="1"/>
  <c r="N236" i="7"/>
  <c r="S236" i="7"/>
  <c r="H20" i="4"/>
  <c r="H231" i="27"/>
  <c r="M225" i="7"/>
  <c r="M226" i="7" s="1"/>
  <c r="L225" i="7"/>
  <c r="L226" i="7" s="1"/>
  <c r="K225" i="7"/>
  <c r="K226" i="7" s="1"/>
  <c r="I225" i="7"/>
  <c r="I226" i="7" s="1"/>
  <c r="H225" i="7"/>
  <c r="H226" i="7" s="1"/>
  <c r="G225" i="7"/>
  <c r="G226" i="7" s="1"/>
  <c r="F225" i="7"/>
  <c r="E225" i="7"/>
  <c r="E226" i="7" s="1"/>
  <c r="D225" i="7"/>
  <c r="D226" i="7" s="1"/>
  <c r="C225" i="7"/>
  <c r="S225" i="7" s="1"/>
  <c r="N225" i="7"/>
  <c r="H19" i="4"/>
  <c r="J204" i="7"/>
  <c r="J191" i="7"/>
  <c r="N204" i="7"/>
  <c r="M205" i="7"/>
  <c r="M206" i="7" s="1"/>
  <c r="L205" i="7"/>
  <c r="L206" i="7" s="1"/>
  <c r="K205" i="7"/>
  <c r="K206" i="7" s="1"/>
  <c r="I205" i="7"/>
  <c r="I206" i="7" s="1"/>
  <c r="H205" i="7"/>
  <c r="H206" i="7" s="1"/>
  <c r="G205" i="7"/>
  <c r="G206" i="7" s="1"/>
  <c r="F205" i="7"/>
  <c r="F206" i="7" s="1"/>
  <c r="E205" i="7"/>
  <c r="E206" i="7" s="1"/>
  <c r="D205" i="7"/>
  <c r="D206" i="7" s="1"/>
  <c r="C205" i="7"/>
  <c r="C206" i="7" s="1"/>
  <c r="P219" i="27"/>
  <c r="H18" i="4"/>
  <c r="S205" i="7"/>
  <c r="Q205" i="7"/>
  <c r="S221" i="7"/>
  <c r="Q221" i="7"/>
  <c r="P221" i="7"/>
  <c r="O221" i="7"/>
  <c r="I192" i="7"/>
  <c r="H192" i="7"/>
  <c r="G192" i="7"/>
  <c r="F192" i="7"/>
  <c r="F193" i="7" s="1"/>
  <c r="E192" i="7"/>
  <c r="D192" i="7"/>
  <c r="C192" i="7"/>
  <c r="S192" i="7" s="1"/>
  <c r="S120" i="7"/>
  <c r="Q120" i="7"/>
  <c r="N120" i="7"/>
  <c r="J120" i="7"/>
  <c r="S20" i="7"/>
  <c r="Q20" i="7"/>
  <c r="N20" i="7"/>
  <c r="J20" i="7"/>
  <c r="M192" i="7"/>
  <c r="L192" i="7"/>
  <c r="K192" i="7"/>
  <c r="K193" i="7" s="1"/>
  <c r="L193" i="7"/>
  <c r="I191" i="7"/>
  <c r="I193" i="7" s="1"/>
  <c r="H191" i="7"/>
  <c r="G193" i="7"/>
  <c r="E191" i="7"/>
  <c r="D191" i="7"/>
  <c r="H219" i="27"/>
  <c r="H17" i="4"/>
  <c r="M181" i="7"/>
  <c r="M182" i="7" s="1"/>
  <c r="L181" i="7"/>
  <c r="L182" i="7" s="1"/>
  <c r="K181" i="7"/>
  <c r="K182" i="7" s="1"/>
  <c r="I181" i="7"/>
  <c r="I182" i="7" s="1"/>
  <c r="H181" i="7"/>
  <c r="H182" i="7" s="1"/>
  <c r="G181" i="7"/>
  <c r="G182" i="7" s="1"/>
  <c r="F181" i="7"/>
  <c r="F182" i="7" s="1"/>
  <c r="E181" i="7"/>
  <c r="E182" i="7" s="1"/>
  <c r="D181" i="7"/>
  <c r="D182" i="7" s="1"/>
  <c r="C181" i="7"/>
  <c r="C182" i="7" s="1"/>
  <c r="S181" i="7"/>
  <c r="Q181" i="7"/>
  <c r="X207" i="27"/>
  <c r="H16" i="4"/>
  <c r="M165" i="7"/>
  <c r="M166" i="7" s="1"/>
  <c r="L165" i="7"/>
  <c r="L166" i="7" s="1"/>
  <c r="K165" i="7"/>
  <c r="I165" i="7"/>
  <c r="I166" i="7" s="1"/>
  <c r="H165" i="7"/>
  <c r="H166" i="7" s="1"/>
  <c r="G165" i="7"/>
  <c r="G166" i="7" s="1"/>
  <c r="F165" i="7"/>
  <c r="E165" i="7"/>
  <c r="E166" i="7" s="1"/>
  <c r="D165" i="7"/>
  <c r="D166" i="7" s="1"/>
  <c r="C165" i="7"/>
  <c r="C166" i="7" s="1"/>
  <c r="N165" i="7"/>
  <c r="P207" i="27"/>
  <c r="H15" i="4"/>
  <c r="M155" i="7"/>
  <c r="M156" i="7" s="1"/>
  <c r="L155" i="7"/>
  <c r="L156" i="7" s="1"/>
  <c r="K155" i="7"/>
  <c r="K156" i="7" s="1"/>
  <c r="I155" i="7"/>
  <c r="I156" i="7" s="1"/>
  <c r="H155" i="7"/>
  <c r="H156" i="7" s="1"/>
  <c r="G155" i="7"/>
  <c r="G156" i="7" s="1"/>
  <c r="F155" i="7"/>
  <c r="F156" i="7" s="1"/>
  <c r="E155" i="7"/>
  <c r="E156" i="7" s="1"/>
  <c r="D155" i="7"/>
  <c r="D156" i="7" s="1"/>
  <c r="C155" i="7"/>
  <c r="C156" i="7" s="1"/>
  <c r="W197" i="27"/>
  <c r="V197" i="27"/>
  <c r="U197" i="27"/>
  <c r="U188" i="27" s="1"/>
  <c r="T197" i="27"/>
  <c r="T188" i="27" s="1"/>
  <c r="T189" i="27" s="1"/>
  <c r="S197" i="27"/>
  <c r="S188" i="27" s="1"/>
  <c r="R197" i="27"/>
  <c r="X197" i="27"/>
  <c r="X195" i="27"/>
  <c r="W188" i="27"/>
  <c r="M125" i="7"/>
  <c r="L125" i="7"/>
  <c r="K125" i="7"/>
  <c r="I125" i="7"/>
  <c r="H125" i="7"/>
  <c r="H126" i="7" s="1"/>
  <c r="G125" i="7"/>
  <c r="G126" i="7" s="1"/>
  <c r="F125" i="7"/>
  <c r="F126" i="7" s="1"/>
  <c r="E125" i="7"/>
  <c r="E126" i="7" s="1"/>
  <c r="D125" i="7"/>
  <c r="D126" i="7" s="1"/>
  <c r="C125" i="7"/>
  <c r="S125" i="7" s="1"/>
  <c r="AK13" i="4"/>
  <c r="AJ13" i="4"/>
  <c r="AE13" i="4"/>
  <c r="Y13" i="4"/>
  <c r="X13" i="4"/>
  <c r="W13" i="4"/>
  <c r="V13" i="4"/>
  <c r="U13" i="4"/>
  <c r="T13" i="4"/>
  <c r="H13" i="4"/>
  <c r="L126" i="7"/>
  <c r="I126" i="7"/>
  <c r="H207" i="27"/>
  <c r="H14" i="4"/>
  <c r="I144" i="7"/>
  <c r="H144" i="7"/>
  <c r="H145" i="7" s="1"/>
  <c r="G144" i="7"/>
  <c r="G145" i="7" s="1"/>
  <c r="F144" i="7"/>
  <c r="E144" i="7"/>
  <c r="D144" i="7"/>
  <c r="M144" i="7"/>
  <c r="M145" i="7" s="1"/>
  <c r="L144" i="7"/>
  <c r="L145" i="7" s="1"/>
  <c r="K144" i="7"/>
  <c r="K145" i="7" s="1"/>
  <c r="C144" i="7"/>
  <c r="C145" i="7" s="1"/>
  <c r="P195" i="27"/>
  <c r="H195" i="27"/>
  <c r="X183" i="27"/>
  <c r="P183" i="27"/>
  <c r="H183" i="27"/>
  <c r="X171" i="27"/>
  <c r="P171" i="27"/>
  <c r="H171" i="27"/>
  <c r="X159" i="27"/>
  <c r="P159" i="27"/>
  <c r="L152" i="27"/>
  <c r="H120" i="7"/>
  <c r="H3" i="4"/>
  <c r="H4" i="4"/>
  <c r="H5" i="4"/>
  <c r="H6" i="4"/>
  <c r="H7" i="4"/>
  <c r="H8" i="4"/>
  <c r="H9" i="4"/>
  <c r="H10" i="4"/>
  <c r="H11" i="4"/>
  <c r="H12" i="4"/>
  <c r="L119" i="7"/>
  <c r="M119" i="7"/>
  <c r="K119" i="7"/>
  <c r="D119" i="7"/>
  <c r="D120" i="7" s="1"/>
  <c r="E119" i="7"/>
  <c r="E120" i="7" s="1"/>
  <c r="F119" i="7"/>
  <c r="G119" i="7"/>
  <c r="G120" i="7" s="1"/>
  <c r="I119" i="7"/>
  <c r="C119" i="7"/>
  <c r="S119" i="7" s="1"/>
  <c r="T4" i="4"/>
  <c r="U4" i="4"/>
  <c r="V4" i="4"/>
  <c r="W4" i="4"/>
  <c r="X4" i="4"/>
  <c r="Y4" i="4"/>
  <c r="M106" i="7"/>
  <c r="M107" i="7" s="1"/>
  <c r="L106" i="7"/>
  <c r="L107" i="7" s="1"/>
  <c r="K106" i="7"/>
  <c r="P106" i="7" s="1"/>
  <c r="I106" i="7"/>
  <c r="I107" i="7" s="1"/>
  <c r="H106" i="7"/>
  <c r="H107" i="7" s="1"/>
  <c r="G106" i="7"/>
  <c r="G107" i="7" s="1"/>
  <c r="F106" i="7"/>
  <c r="E106" i="7"/>
  <c r="E107" i="7" s="1"/>
  <c r="D106" i="7"/>
  <c r="D107" i="7" s="1"/>
  <c r="C106" i="7"/>
  <c r="C107" i="7" s="1"/>
  <c r="N106" i="7"/>
  <c r="S106" i="7"/>
  <c r="M89" i="7"/>
  <c r="L89" i="7"/>
  <c r="K89" i="7"/>
  <c r="I89" i="7"/>
  <c r="H89" i="7"/>
  <c r="G89" i="7"/>
  <c r="F89" i="7"/>
  <c r="E89" i="7"/>
  <c r="D89" i="7"/>
  <c r="C89" i="7"/>
  <c r="S89" i="7" s="1"/>
  <c r="L82" i="7"/>
  <c r="M82" i="7"/>
  <c r="M83" i="7" s="1"/>
  <c r="K82" i="7"/>
  <c r="K83" i="7" s="1"/>
  <c r="C82" i="7"/>
  <c r="C83" i="7" s="1"/>
  <c r="N81" i="7"/>
  <c r="Q81" i="7"/>
  <c r="I82" i="7"/>
  <c r="I83" i="7" s="1"/>
  <c r="H82" i="7"/>
  <c r="H83" i="7" s="1"/>
  <c r="G82" i="7"/>
  <c r="G83" i="7" s="1"/>
  <c r="F82" i="7"/>
  <c r="E82" i="7"/>
  <c r="E83" i="7" s="1"/>
  <c r="D82" i="7"/>
  <c r="D83" i="7" s="1"/>
  <c r="M66" i="7"/>
  <c r="M67" i="7" s="1"/>
  <c r="L66" i="7"/>
  <c r="L67" i="7" s="1"/>
  <c r="K66" i="7"/>
  <c r="I66" i="7"/>
  <c r="I67" i="7" s="1"/>
  <c r="H66" i="7"/>
  <c r="H67" i="7" s="1"/>
  <c r="G66" i="7"/>
  <c r="G67" i="7" s="1"/>
  <c r="F66" i="7"/>
  <c r="F67" i="7" s="1"/>
  <c r="E66" i="7"/>
  <c r="E67" i="7" s="1"/>
  <c r="D66" i="7"/>
  <c r="D67" i="7" s="1"/>
  <c r="C66" i="7"/>
  <c r="C67" i="7" s="1"/>
  <c r="N66" i="7"/>
  <c r="S66" i="7"/>
  <c r="M58" i="7"/>
  <c r="M59" i="7" s="1"/>
  <c r="L58" i="7"/>
  <c r="L59" i="7" s="1"/>
  <c r="K58" i="7"/>
  <c r="K59" i="7" s="1"/>
  <c r="I58" i="7"/>
  <c r="I59" i="7" s="1"/>
  <c r="H58" i="7"/>
  <c r="H59" i="7" s="1"/>
  <c r="G58" i="7"/>
  <c r="G59" i="7" s="1"/>
  <c r="F58" i="7"/>
  <c r="E58" i="7"/>
  <c r="E59" i="7" s="1"/>
  <c r="D58" i="7"/>
  <c r="D59" i="7" s="1"/>
  <c r="C58" i="7"/>
  <c r="C59" i="7" s="1"/>
  <c r="Q397" i="7"/>
  <c r="S394" i="7"/>
  <c r="Q394" i="7"/>
  <c r="N394" i="7"/>
  <c r="J394" i="7"/>
  <c r="S393" i="7"/>
  <c r="Q393" i="7"/>
  <c r="N393" i="7"/>
  <c r="J393" i="7"/>
  <c r="S392" i="7"/>
  <c r="Q392" i="7"/>
  <c r="N392" i="7"/>
  <c r="S391" i="7"/>
  <c r="Q391" i="7"/>
  <c r="N391" i="7"/>
  <c r="M414" i="7"/>
  <c r="F414" i="7"/>
  <c r="S248" i="7"/>
  <c r="Q248" i="7"/>
  <c r="N248" i="7"/>
  <c r="S141" i="7"/>
  <c r="Q141" i="7"/>
  <c r="N141" i="7"/>
  <c r="S140" i="7"/>
  <c r="Q140" i="7"/>
  <c r="N140" i="7"/>
  <c r="M41" i="7"/>
  <c r="L41" i="7"/>
  <c r="K41" i="7"/>
  <c r="I41" i="7"/>
  <c r="H41" i="7"/>
  <c r="G41" i="7"/>
  <c r="F41" i="7"/>
  <c r="E41" i="7"/>
  <c r="D41" i="7"/>
  <c r="C41" i="7"/>
  <c r="Q40" i="7"/>
  <c r="J40" i="7"/>
  <c r="Q39" i="7"/>
  <c r="N39" i="7"/>
  <c r="M40" i="7"/>
  <c r="N40" i="7" s="1"/>
  <c r="L40" i="7"/>
  <c r="K40" i="7"/>
  <c r="I40" i="7"/>
  <c r="H40" i="7"/>
  <c r="G40" i="7"/>
  <c r="F40" i="7"/>
  <c r="E40" i="7"/>
  <c r="D40" i="7"/>
  <c r="C40" i="7"/>
  <c r="D26" i="7"/>
  <c r="D27" i="7" s="1"/>
  <c r="M26" i="7"/>
  <c r="M27" i="7" s="1"/>
  <c r="L26" i="7"/>
  <c r="L27" i="7" s="1"/>
  <c r="K26" i="7"/>
  <c r="K27" i="7" s="1"/>
  <c r="I26" i="7"/>
  <c r="I27" i="7" s="1"/>
  <c r="H26" i="7"/>
  <c r="H27" i="7" s="1"/>
  <c r="G26" i="7"/>
  <c r="G27" i="7" s="1"/>
  <c r="F26" i="7"/>
  <c r="F27" i="7" s="1"/>
  <c r="C26" i="7"/>
  <c r="S26" i="7" s="1"/>
  <c r="N26" i="7"/>
  <c r="J26" i="7"/>
  <c r="E26" i="7"/>
  <c r="E27" i="7" s="1"/>
  <c r="R237" i="7"/>
  <c r="S206" i="7"/>
  <c r="Q206" i="7"/>
  <c r="S204" i="7"/>
  <c r="Q204" i="7"/>
  <c r="S199" i="7"/>
  <c r="Q199" i="7"/>
  <c r="P199" i="7"/>
  <c r="O199" i="7"/>
  <c r="S189" i="7"/>
  <c r="Q188" i="7"/>
  <c r="P188" i="7"/>
  <c r="Q177" i="7"/>
  <c r="N177" i="7"/>
  <c r="S176" i="7"/>
  <c r="Q176" i="7"/>
  <c r="N176" i="7"/>
  <c r="Q115" i="7"/>
  <c r="S114" i="7"/>
  <c r="Q114" i="7"/>
  <c r="P114" i="7"/>
  <c r="O114" i="7"/>
  <c r="N114" i="7"/>
  <c r="S113" i="7"/>
  <c r="Q113" i="7"/>
  <c r="P113" i="7"/>
  <c r="O113" i="7"/>
  <c r="S18" i="7"/>
  <c r="Q18" i="7"/>
  <c r="N18" i="7"/>
  <c r="J18" i="7"/>
  <c r="C19" i="7"/>
  <c r="C20" i="7" s="1"/>
  <c r="M19" i="7"/>
  <c r="M20" i="7" s="1"/>
  <c r="L19" i="7"/>
  <c r="K19" i="7"/>
  <c r="N19" i="7" s="1"/>
  <c r="I19" i="7"/>
  <c r="I20" i="7" s="1"/>
  <c r="H19" i="7"/>
  <c r="H20" i="7" s="1"/>
  <c r="G19" i="7"/>
  <c r="F19" i="7"/>
  <c r="F20" i="7" s="1"/>
  <c r="E19" i="7"/>
  <c r="E20" i="7" s="1"/>
  <c r="D19" i="7"/>
  <c r="D20" i="7" s="1"/>
  <c r="H159" i="27"/>
  <c r="M12" i="7"/>
  <c r="L12" i="7"/>
  <c r="K12" i="7"/>
  <c r="N12" i="7" s="1"/>
  <c r="I12" i="7"/>
  <c r="I13" i="7" s="1"/>
  <c r="H12" i="7"/>
  <c r="H13" i="7" s="1"/>
  <c r="G12" i="7"/>
  <c r="G13" i="7" s="1"/>
  <c r="F12" i="7"/>
  <c r="F13" i="7" s="1"/>
  <c r="E12" i="7"/>
  <c r="E13" i="7" s="1"/>
  <c r="D12" i="7"/>
  <c r="D13" i="7" s="1"/>
  <c r="C12" i="7"/>
  <c r="C13" i="7" s="1"/>
  <c r="J11" i="7"/>
  <c r="M13" i="7"/>
  <c r="L13" i="7"/>
  <c r="K13" i="7"/>
  <c r="R12" i="7"/>
  <c r="D20" i="2"/>
  <c r="E20" i="2"/>
  <c r="F20" i="2"/>
  <c r="C20" i="2" s="1"/>
  <c r="G20" i="2"/>
  <c r="H20" i="2"/>
  <c r="I20" i="2"/>
  <c r="J20" i="2"/>
  <c r="K20" i="2"/>
  <c r="L20" i="2"/>
  <c r="M20" i="2"/>
  <c r="N20" i="2"/>
  <c r="B3" i="33"/>
  <c r="B4"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0" i="33"/>
  <c r="B2" i="33"/>
  <c r="A3" i="33"/>
  <c r="C3" i="33"/>
  <c r="D3" i="33"/>
  <c r="E3" i="33"/>
  <c r="F3" i="33"/>
  <c r="G3" i="33"/>
  <c r="H3" i="33"/>
  <c r="I3" i="33"/>
  <c r="K3" i="33"/>
  <c r="AE3" i="33"/>
  <c r="AF3" i="33"/>
  <c r="A4" i="33"/>
  <c r="C4" i="33"/>
  <c r="D4" i="33"/>
  <c r="E4" i="33"/>
  <c r="F4" i="33"/>
  <c r="G4" i="33"/>
  <c r="H4" i="33"/>
  <c r="I4" i="33"/>
  <c r="K4" i="33"/>
  <c r="AE4" i="33"/>
  <c r="AF4" i="33"/>
  <c r="A5" i="33"/>
  <c r="C5" i="33"/>
  <c r="D5" i="33"/>
  <c r="A6" i="33"/>
  <c r="C6" i="33"/>
  <c r="D6" i="33"/>
  <c r="E6" i="33"/>
  <c r="F6" i="33"/>
  <c r="G6" i="33"/>
  <c r="H6" i="33"/>
  <c r="I6" i="33"/>
  <c r="K6" i="33"/>
  <c r="AE6" i="33"/>
  <c r="AF6" i="33"/>
  <c r="A7" i="33"/>
  <c r="C7" i="33"/>
  <c r="D7" i="33"/>
  <c r="E7" i="33"/>
  <c r="F7" i="33"/>
  <c r="G7" i="33"/>
  <c r="H7" i="33"/>
  <c r="I7" i="33"/>
  <c r="K7" i="33"/>
  <c r="AE7" i="33"/>
  <c r="AF7" i="33"/>
  <c r="A8" i="33"/>
  <c r="C8" i="33"/>
  <c r="D8" i="33"/>
  <c r="E8" i="33"/>
  <c r="F8" i="33"/>
  <c r="G8" i="33"/>
  <c r="H8" i="33"/>
  <c r="I8" i="33"/>
  <c r="K8" i="33"/>
  <c r="AE8" i="33"/>
  <c r="AF8" i="33"/>
  <c r="A9" i="33"/>
  <c r="C9" i="33"/>
  <c r="D9" i="33"/>
  <c r="E9" i="33"/>
  <c r="F9" i="33"/>
  <c r="G9" i="33"/>
  <c r="H9" i="33"/>
  <c r="I9" i="33"/>
  <c r="K9" i="33"/>
  <c r="AE9" i="33"/>
  <c r="AF9" i="33"/>
  <c r="A10" i="33"/>
  <c r="C10" i="33"/>
  <c r="D10" i="33"/>
  <c r="E10" i="33"/>
  <c r="F10" i="33"/>
  <c r="G10" i="33"/>
  <c r="H10" i="33"/>
  <c r="I10" i="33"/>
  <c r="K10" i="33"/>
  <c r="AE10" i="33"/>
  <c r="AF10" i="33"/>
  <c r="A11" i="33"/>
  <c r="C11" i="33"/>
  <c r="D11" i="33"/>
  <c r="E11" i="33"/>
  <c r="F11" i="33"/>
  <c r="G11" i="33"/>
  <c r="H11" i="33"/>
  <c r="I11" i="33"/>
  <c r="K11" i="33"/>
  <c r="AE11" i="33"/>
  <c r="AF11" i="33"/>
  <c r="A12" i="33"/>
  <c r="C12" i="33"/>
  <c r="D12" i="33"/>
  <c r="A13" i="33"/>
  <c r="C13" i="33"/>
  <c r="D13" i="33"/>
  <c r="E13" i="33"/>
  <c r="F13" i="33"/>
  <c r="G13" i="33"/>
  <c r="H13" i="33"/>
  <c r="I13" i="33"/>
  <c r="K13" i="33"/>
  <c r="AE13" i="33"/>
  <c r="AF13" i="33"/>
  <c r="A14" i="33"/>
  <c r="C14" i="33"/>
  <c r="D14" i="33"/>
  <c r="E14" i="33"/>
  <c r="F14" i="33"/>
  <c r="G14" i="33"/>
  <c r="H14" i="33"/>
  <c r="I14" i="33"/>
  <c r="K14" i="33"/>
  <c r="AE14" i="33"/>
  <c r="AF14" i="33"/>
  <c r="A15" i="33"/>
  <c r="C15" i="33"/>
  <c r="D15" i="33"/>
  <c r="E15" i="33"/>
  <c r="F15" i="33"/>
  <c r="G15" i="33"/>
  <c r="H15" i="33"/>
  <c r="I15" i="33"/>
  <c r="K15" i="33"/>
  <c r="AE15" i="33"/>
  <c r="AF15" i="33"/>
  <c r="A16" i="33"/>
  <c r="C16" i="33"/>
  <c r="D16" i="33"/>
  <c r="E16" i="33"/>
  <c r="F16" i="33"/>
  <c r="G16" i="33"/>
  <c r="H16" i="33"/>
  <c r="I16" i="33"/>
  <c r="K16" i="33"/>
  <c r="AE16" i="33"/>
  <c r="AF16" i="33"/>
  <c r="A17" i="33"/>
  <c r="C17" i="33"/>
  <c r="D17" i="33"/>
  <c r="E17" i="33"/>
  <c r="F17" i="33"/>
  <c r="G17" i="33"/>
  <c r="H17" i="33"/>
  <c r="I17" i="33"/>
  <c r="K17" i="33"/>
  <c r="AE17" i="33"/>
  <c r="AF17" i="33"/>
  <c r="A18" i="33"/>
  <c r="C18" i="33"/>
  <c r="D18" i="33"/>
  <c r="E18" i="33"/>
  <c r="F18" i="33"/>
  <c r="G18" i="33"/>
  <c r="H18" i="33"/>
  <c r="I18" i="33"/>
  <c r="K18" i="33"/>
  <c r="AE18" i="33"/>
  <c r="AF18" i="33"/>
  <c r="A19" i="33"/>
  <c r="C19" i="33"/>
  <c r="D19" i="33"/>
  <c r="A20" i="33"/>
  <c r="C20" i="33"/>
  <c r="D20" i="33"/>
  <c r="E20" i="33"/>
  <c r="F20" i="33"/>
  <c r="G20" i="33"/>
  <c r="H20" i="33"/>
  <c r="I20" i="33"/>
  <c r="K20" i="33"/>
  <c r="AE20" i="33"/>
  <c r="AF20" i="33"/>
  <c r="A21" i="33"/>
  <c r="C21" i="33"/>
  <c r="D21" i="33"/>
  <c r="E21" i="33"/>
  <c r="F21" i="33"/>
  <c r="G21" i="33"/>
  <c r="H21" i="33"/>
  <c r="I21" i="33"/>
  <c r="K21" i="33"/>
  <c r="AE21" i="33"/>
  <c r="AF21" i="33"/>
  <c r="A22" i="33"/>
  <c r="C22" i="33"/>
  <c r="D22" i="33"/>
  <c r="AE22" i="33"/>
  <c r="A23" i="33"/>
  <c r="C23" i="33"/>
  <c r="D23" i="33"/>
  <c r="AE23" i="33"/>
  <c r="AF23" i="33"/>
  <c r="A24" i="33"/>
  <c r="C24" i="33"/>
  <c r="D24" i="33"/>
  <c r="E24" i="33"/>
  <c r="F24" i="33"/>
  <c r="G24" i="33"/>
  <c r="H24" i="33"/>
  <c r="I24" i="33"/>
  <c r="K24" i="33"/>
  <c r="AE24" i="33"/>
  <c r="AF24" i="33"/>
  <c r="A25" i="33"/>
  <c r="C25" i="33"/>
  <c r="D25" i="33"/>
  <c r="E25" i="33"/>
  <c r="F25" i="33"/>
  <c r="G25" i="33"/>
  <c r="H25" i="33"/>
  <c r="I25" i="33"/>
  <c r="K25" i="33"/>
  <c r="AE25" i="33"/>
  <c r="AF25" i="33"/>
  <c r="A26" i="33"/>
  <c r="C26" i="33"/>
  <c r="D26" i="33"/>
  <c r="A27" i="33"/>
  <c r="C27" i="33"/>
  <c r="D27" i="33"/>
  <c r="E27" i="33"/>
  <c r="F27" i="33"/>
  <c r="G27" i="33"/>
  <c r="H27" i="33"/>
  <c r="I27" i="33"/>
  <c r="K27" i="33"/>
  <c r="AE27" i="33"/>
  <c r="AF27" i="33"/>
  <c r="A28" i="33"/>
  <c r="C28" i="33"/>
  <c r="D28" i="33"/>
  <c r="E28" i="33"/>
  <c r="F28" i="33"/>
  <c r="G28" i="33"/>
  <c r="H28" i="33"/>
  <c r="I28" i="33"/>
  <c r="K28" i="33"/>
  <c r="AE28" i="33"/>
  <c r="AF28" i="33"/>
  <c r="A29" i="33"/>
  <c r="C29" i="33"/>
  <c r="D29" i="33"/>
  <c r="E29" i="33"/>
  <c r="F29" i="33"/>
  <c r="G29" i="33"/>
  <c r="H29" i="33"/>
  <c r="I29" i="33"/>
  <c r="K29" i="33"/>
  <c r="AE29" i="33"/>
  <c r="A30" i="33"/>
  <c r="C30" i="33"/>
  <c r="D30" i="33"/>
  <c r="E30" i="33"/>
  <c r="F30" i="33"/>
  <c r="G30" i="33"/>
  <c r="H30" i="33"/>
  <c r="I30" i="33"/>
  <c r="K30" i="33"/>
  <c r="AE30" i="33"/>
  <c r="AF30" i="33"/>
  <c r="A31" i="33"/>
  <c r="C31" i="33"/>
  <c r="D31" i="33"/>
  <c r="E31" i="33"/>
  <c r="F31" i="33"/>
  <c r="G31" i="33"/>
  <c r="H31" i="33"/>
  <c r="I31" i="33"/>
  <c r="K31" i="33"/>
  <c r="AE31" i="33"/>
  <c r="AF31" i="33"/>
  <c r="A32" i="33"/>
  <c r="C32" i="33"/>
  <c r="D32" i="33"/>
  <c r="E32" i="33"/>
  <c r="F32" i="33"/>
  <c r="G32" i="33"/>
  <c r="H32" i="33"/>
  <c r="I32" i="33"/>
  <c r="K32" i="33"/>
  <c r="AE32" i="33"/>
  <c r="AF32" i="33"/>
  <c r="A33" i="33"/>
  <c r="C33" i="33"/>
  <c r="D33" i="33"/>
  <c r="A34" i="33"/>
  <c r="C34" i="33"/>
  <c r="D34" i="33"/>
  <c r="E34" i="33"/>
  <c r="F34" i="33"/>
  <c r="G34" i="33"/>
  <c r="H34" i="33"/>
  <c r="I34" i="33"/>
  <c r="K34" i="33"/>
  <c r="AE34" i="33"/>
  <c r="AF34" i="33"/>
  <c r="A35" i="33"/>
  <c r="C35" i="33"/>
  <c r="D35" i="33"/>
  <c r="E35" i="33"/>
  <c r="F35" i="33"/>
  <c r="G35" i="33"/>
  <c r="H35" i="33"/>
  <c r="I35" i="33"/>
  <c r="K35" i="33"/>
  <c r="AE35" i="33"/>
  <c r="AF35" i="33"/>
  <c r="A36" i="33"/>
  <c r="C36" i="33"/>
  <c r="D36" i="33"/>
  <c r="E36" i="33"/>
  <c r="F36" i="33"/>
  <c r="G36" i="33"/>
  <c r="H36" i="33"/>
  <c r="I36" i="33"/>
  <c r="K36" i="33"/>
  <c r="AE36" i="33"/>
  <c r="AF36" i="33"/>
  <c r="A37" i="33"/>
  <c r="C37" i="33"/>
  <c r="D37" i="33"/>
  <c r="E37" i="33"/>
  <c r="F37" i="33"/>
  <c r="G37" i="33"/>
  <c r="H37" i="33"/>
  <c r="I37" i="33"/>
  <c r="K37" i="33"/>
  <c r="AE37" i="33"/>
  <c r="AF37" i="33"/>
  <c r="A38" i="33"/>
  <c r="C38" i="33"/>
  <c r="D38" i="33"/>
  <c r="E38" i="33"/>
  <c r="F38" i="33"/>
  <c r="G38" i="33"/>
  <c r="H38" i="33"/>
  <c r="I38" i="33"/>
  <c r="K38" i="33"/>
  <c r="AE38" i="33"/>
  <c r="AF38" i="33"/>
  <c r="A39" i="33"/>
  <c r="C39" i="33"/>
  <c r="D39" i="33"/>
  <c r="E39" i="33"/>
  <c r="F39" i="33"/>
  <c r="G39" i="33"/>
  <c r="H39" i="33"/>
  <c r="I39" i="33"/>
  <c r="K39" i="33"/>
  <c r="AE39" i="33"/>
  <c r="AF39" i="33"/>
  <c r="A40" i="33"/>
  <c r="C40" i="33"/>
  <c r="D40" i="33"/>
  <c r="A41" i="33"/>
  <c r="C41" i="33"/>
  <c r="D41" i="33"/>
  <c r="E41" i="33"/>
  <c r="F41" i="33"/>
  <c r="G41" i="33"/>
  <c r="H41" i="33"/>
  <c r="I41" i="33"/>
  <c r="K41" i="33"/>
  <c r="AE41" i="33"/>
  <c r="AF41" i="33"/>
  <c r="A42" i="33"/>
  <c r="C42" i="33"/>
  <c r="D42" i="33"/>
  <c r="E42" i="33"/>
  <c r="F42" i="33"/>
  <c r="G42" i="33"/>
  <c r="H42" i="33"/>
  <c r="I42" i="33"/>
  <c r="K42" i="33"/>
  <c r="AE42" i="33"/>
  <c r="AF42" i="33"/>
  <c r="A43" i="33"/>
  <c r="C43" i="33"/>
  <c r="D43" i="33"/>
  <c r="E43" i="33"/>
  <c r="F43" i="33"/>
  <c r="G43" i="33"/>
  <c r="H43" i="33"/>
  <c r="I43" i="33"/>
  <c r="K43" i="33"/>
  <c r="AE43" i="33"/>
  <c r="AF43" i="33"/>
  <c r="A44" i="33"/>
  <c r="C44" i="33"/>
  <c r="D44" i="33"/>
  <c r="E44" i="33"/>
  <c r="F44" i="33"/>
  <c r="G44" i="33"/>
  <c r="H44" i="33"/>
  <c r="I44" i="33"/>
  <c r="K44" i="33"/>
  <c r="AE44" i="33"/>
  <c r="AF44" i="33"/>
  <c r="A45" i="33"/>
  <c r="C45" i="33"/>
  <c r="D45" i="33"/>
  <c r="E45" i="33"/>
  <c r="F45" i="33"/>
  <c r="G45" i="33"/>
  <c r="H45" i="33"/>
  <c r="I45" i="33"/>
  <c r="K45" i="33"/>
  <c r="AE45" i="33"/>
  <c r="AF45" i="33"/>
  <c r="A46" i="33"/>
  <c r="C46" i="33"/>
  <c r="D46" i="33"/>
  <c r="E46" i="33"/>
  <c r="F46" i="33"/>
  <c r="G46" i="33"/>
  <c r="H46" i="33"/>
  <c r="I46" i="33"/>
  <c r="K46" i="33"/>
  <c r="AE46" i="33"/>
  <c r="AF46" i="33"/>
  <c r="A47" i="33"/>
  <c r="C47" i="33"/>
  <c r="D47" i="33"/>
  <c r="A48" i="33"/>
  <c r="C48" i="33"/>
  <c r="D48" i="33"/>
  <c r="E48" i="33"/>
  <c r="F48" i="33"/>
  <c r="G48" i="33"/>
  <c r="H48" i="33"/>
  <c r="I48" i="33"/>
  <c r="K48" i="33"/>
  <c r="AE48" i="33"/>
  <c r="AF48" i="33"/>
  <c r="A49" i="33"/>
  <c r="C49" i="33"/>
  <c r="D49" i="33"/>
  <c r="E49" i="33"/>
  <c r="F49" i="33"/>
  <c r="G49" i="33"/>
  <c r="H49" i="33"/>
  <c r="I49" i="33"/>
  <c r="K49" i="33"/>
  <c r="AE49" i="33"/>
  <c r="AF49" i="33"/>
  <c r="A50" i="33"/>
  <c r="C50" i="33"/>
  <c r="D50" i="33"/>
  <c r="E50" i="33"/>
  <c r="F50" i="33"/>
  <c r="G50" i="33"/>
  <c r="H50" i="33"/>
  <c r="I50" i="33"/>
  <c r="K50" i="33"/>
  <c r="AE50" i="33"/>
  <c r="AF50" i="33"/>
  <c r="A51" i="33"/>
  <c r="C51" i="33"/>
  <c r="D51" i="33"/>
  <c r="E51" i="33"/>
  <c r="F51" i="33"/>
  <c r="G51" i="33"/>
  <c r="H51" i="33"/>
  <c r="I51" i="33"/>
  <c r="K51" i="33"/>
  <c r="AE51" i="33"/>
  <c r="AF51" i="33"/>
  <c r="A52" i="33"/>
  <c r="C52" i="33"/>
  <c r="D52" i="33"/>
  <c r="E52" i="33"/>
  <c r="F52" i="33"/>
  <c r="G52" i="33"/>
  <c r="H52" i="33"/>
  <c r="I52" i="33"/>
  <c r="K52" i="33"/>
  <c r="AE52" i="33"/>
  <c r="AF52" i="33"/>
  <c r="A53" i="33"/>
  <c r="C53" i="33"/>
  <c r="D53" i="33"/>
  <c r="E53" i="33"/>
  <c r="F53" i="33"/>
  <c r="G53" i="33"/>
  <c r="H53" i="33"/>
  <c r="I53" i="33"/>
  <c r="K53" i="33"/>
  <c r="AE53" i="33"/>
  <c r="AF53" i="33"/>
  <c r="A54" i="33"/>
  <c r="C54" i="33"/>
  <c r="D54" i="33"/>
  <c r="A55" i="33"/>
  <c r="C55" i="33"/>
  <c r="D55" i="33"/>
  <c r="E55" i="33"/>
  <c r="F55" i="33"/>
  <c r="G55" i="33"/>
  <c r="H55" i="33"/>
  <c r="I55" i="33"/>
  <c r="K55" i="33"/>
  <c r="AE55" i="33"/>
  <c r="AF55" i="33"/>
  <c r="A56" i="33"/>
  <c r="C56" i="33"/>
  <c r="D56" i="33"/>
  <c r="E56" i="33"/>
  <c r="F56" i="33"/>
  <c r="G56" i="33"/>
  <c r="H56" i="33"/>
  <c r="I56" i="33"/>
  <c r="K56" i="33"/>
  <c r="AE56" i="33"/>
  <c r="AF56" i="33"/>
  <c r="A57" i="33"/>
  <c r="C57" i="33"/>
  <c r="D57" i="33"/>
  <c r="E57" i="33"/>
  <c r="F57" i="33"/>
  <c r="G57" i="33"/>
  <c r="H57" i="33"/>
  <c r="I57" i="33"/>
  <c r="K57" i="33"/>
  <c r="AE57" i="33"/>
  <c r="A58" i="33"/>
  <c r="C58" i="33"/>
  <c r="D58" i="33"/>
  <c r="E58" i="33"/>
  <c r="F58" i="33"/>
  <c r="G58" i="33"/>
  <c r="H58" i="33"/>
  <c r="I58" i="33"/>
  <c r="K58" i="33"/>
  <c r="AE58" i="33"/>
  <c r="AF58" i="33"/>
  <c r="A59" i="33"/>
  <c r="C59" i="33"/>
  <c r="D59" i="33"/>
  <c r="E59" i="33"/>
  <c r="F59" i="33"/>
  <c r="G59" i="33"/>
  <c r="H59" i="33"/>
  <c r="I59" i="33"/>
  <c r="K59" i="33"/>
  <c r="AE59" i="33"/>
  <c r="AF59" i="33"/>
  <c r="A60" i="33"/>
  <c r="C60" i="33"/>
  <c r="D60" i="33"/>
  <c r="E60" i="33"/>
  <c r="F60" i="33"/>
  <c r="G60" i="33"/>
  <c r="H60" i="33"/>
  <c r="I60" i="33"/>
  <c r="K60" i="33"/>
  <c r="AE60" i="33"/>
  <c r="AF60" i="33"/>
  <c r="A61" i="33"/>
  <c r="C61" i="33"/>
  <c r="D61" i="33"/>
  <c r="A62" i="33"/>
  <c r="C62" i="33"/>
  <c r="D62" i="33"/>
  <c r="E62" i="33"/>
  <c r="F62" i="33"/>
  <c r="G62" i="33"/>
  <c r="H62" i="33"/>
  <c r="I62" i="33"/>
  <c r="K62" i="33"/>
  <c r="AE62" i="33"/>
  <c r="AF62" i="33"/>
  <c r="A63" i="33"/>
  <c r="C63" i="33"/>
  <c r="D63" i="33"/>
  <c r="E63" i="33"/>
  <c r="F63" i="33"/>
  <c r="G63" i="33"/>
  <c r="H63" i="33"/>
  <c r="I63" i="33"/>
  <c r="K63" i="33"/>
  <c r="AE63" i="33"/>
  <c r="AF63" i="33"/>
  <c r="A64" i="33"/>
  <c r="C64" i="33"/>
  <c r="D64" i="33"/>
  <c r="E64" i="33"/>
  <c r="F64" i="33"/>
  <c r="G64" i="33"/>
  <c r="H64" i="33"/>
  <c r="I64" i="33"/>
  <c r="K64" i="33"/>
  <c r="AE64" i="33"/>
  <c r="AF64" i="33"/>
  <c r="A65" i="33"/>
  <c r="C65" i="33"/>
  <c r="D65" i="33"/>
  <c r="E65" i="33"/>
  <c r="F65" i="33"/>
  <c r="G65" i="33"/>
  <c r="H65" i="33"/>
  <c r="I65" i="33"/>
  <c r="K65" i="33"/>
  <c r="AE65" i="33"/>
  <c r="AF65" i="33"/>
  <c r="A66" i="33"/>
  <c r="C66" i="33"/>
  <c r="D66" i="33"/>
  <c r="E66" i="33"/>
  <c r="F66" i="33"/>
  <c r="G66" i="33"/>
  <c r="H66" i="33"/>
  <c r="I66" i="33"/>
  <c r="K66" i="33"/>
  <c r="AE66" i="33"/>
  <c r="AF66" i="33"/>
  <c r="A67" i="33"/>
  <c r="C67" i="33"/>
  <c r="D67" i="33"/>
  <c r="E67" i="33"/>
  <c r="F67" i="33"/>
  <c r="G67" i="33"/>
  <c r="H67" i="33"/>
  <c r="I67" i="33"/>
  <c r="K67" i="33"/>
  <c r="AE67" i="33"/>
  <c r="AF67" i="33"/>
  <c r="A68" i="33"/>
  <c r="C68" i="33"/>
  <c r="D68" i="33"/>
  <c r="AE68" i="33"/>
  <c r="AF68" i="33"/>
  <c r="A69" i="33"/>
  <c r="C69" i="33"/>
  <c r="D69" i="33"/>
  <c r="E69" i="33"/>
  <c r="F69" i="33"/>
  <c r="G69" i="33"/>
  <c r="H69" i="33"/>
  <c r="I69" i="33"/>
  <c r="K69" i="33"/>
  <c r="AE69" i="33"/>
  <c r="AF69" i="33"/>
  <c r="A70" i="33"/>
  <c r="C70" i="33"/>
  <c r="D70" i="33"/>
  <c r="E70" i="33"/>
  <c r="F70" i="33"/>
  <c r="G70" i="33"/>
  <c r="H70" i="33"/>
  <c r="I70" i="33"/>
  <c r="K70" i="33"/>
  <c r="AE70" i="33"/>
  <c r="AF70" i="33"/>
  <c r="A71" i="33"/>
  <c r="C71" i="33"/>
  <c r="D71" i="33"/>
  <c r="E71" i="33"/>
  <c r="F71" i="33"/>
  <c r="G71" i="33"/>
  <c r="H71" i="33"/>
  <c r="I71" i="33"/>
  <c r="K71" i="33"/>
  <c r="AE71" i="33"/>
  <c r="AF71" i="33"/>
  <c r="A72" i="33"/>
  <c r="C72" i="33"/>
  <c r="D72" i="33"/>
  <c r="E72" i="33"/>
  <c r="F72" i="33"/>
  <c r="G72" i="33"/>
  <c r="H72" i="33"/>
  <c r="I72" i="33"/>
  <c r="K72" i="33"/>
  <c r="AE72" i="33"/>
  <c r="AF72" i="33"/>
  <c r="A73" i="33"/>
  <c r="C73" i="33"/>
  <c r="D73" i="33"/>
  <c r="E73" i="33"/>
  <c r="F73" i="33"/>
  <c r="G73" i="33"/>
  <c r="H73" i="33"/>
  <c r="I73" i="33"/>
  <c r="K73" i="33"/>
  <c r="AE73" i="33"/>
  <c r="AF73" i="33"/>
  <c r="A74" i="33"/>
  <c r="C74" i="33"/>
  <c r="D74" i="33"/>
  <c r="E74" i="33"/>
  <c r="F74" i="33"/>
  <c r="G74" i="33"/>
  <c r="H74" i="33"/>
  <c r="I74" i="33"/>
  <c r="K74" i="33"/>
  <c r="AE74" i="33"/>
  <c r="AF74" i="33"/>
  <c r="A75" i="33"/>
  <c r="C75" i="33"/>
  <c r="D75" i="33"/>
  <c r="AE75" i="33"/>
  <c r="AF75" i="33"/>
  <c r="A76" i="33"/>
  <c r="C76" i="33"/>
  <c r="D76" i="33"/>
  <c r="E76" i="33"/>
  <c r="F76" i="33"/>
  <c r="G76" i="33"/>
  <c r="H76" i="33"/>
  <c r="I76" i="33"/>
  <c r="K76" i="33"/>
  <c r="AE76" i="33"/>
  <c r="AF76" i="33"/>
  <c r="A77" i="33"/>
  <c r="C77" i="33"/>
  <c r="D77" i="33"/>
  <c r="E77" i="33"/>
  <c r="F77" i="33"/>
  <c r="G77" i="33"/>
  <c r="H77" i="33"/>
  <c r="I77" i="33"/>
  <c r="K77" i="33"/>
  <c r="AE77" i="33"/>
  <c r="AF77" i="33"/>
  <c r="A78" i="33"/>
  <c r="C78" i="33"/>
  <c r="D78" i="33"/>
  <c r="E78" i="33"/>
  <c r="F78" i="33"/>
  <c r="G78" i="33"/>
  <c r="H78" i="33"/>
  <c r="I78" i="33"/>
  <c r="K78" i="33"/>
  <c r="AE78" i="33"/>
  <c r="AF78" i="33"/>
  <c r="A79" i="33"/>
  <c r="C79" i="33"/>
  <c r="D79" i="33"/>
  <c r="E79" i="33"/>
  <c r="F79" i="33"/>
  <c r="G79" i="33"/>
  <c r="H79" i="33"/>
  <c r="I79" i="33"/>
  <c r="K79" i="33"/>
  <c r="AE79" i="33"/>
  <c r="AF79" i="33"/>
  <c r="A80" i="33"/>
  <c r="C80" i="33"/>
  <c r="D80" i="33"/>
  <c r="E80" i="33"/>
  <c r="F80" i="33"/>
  <c r="G80" i="33"/>
  <c r="H80" i="33"/>
  <c r="I80" i="33"/>
  <c r="K80" i="33"/>
  <c r="AE80" i="33"/>
  <c r="AF80" i="33"/>
  <c r="A81" i="33"/>
  <c r="C81" i="33"/>
  <c r="D81" i="33"/>
  <c r="E81" i="33"/>
  <c r="F81" i="33"/>
  <c r="G81" i="33"/>
  <c r="H81" i="33"/>
  <c r="I81" i="33"/>
  <c r="K81" i="33"/>
  <c r="AE81" i="33"/>
  <c r="AF81" i="33"/>
  <c r="A82" i="33"/>
  <c r="C82" i="33"/>
  <c r="D82" i="33"/>
  <c r="A83" i="33"/>
  <c r="C83" i="33"/>
  <c r="D83" i="33"/>
  <c r="A84" i="33"/>
  <c r="C84" i="33"/>
  <c r="D84" i="33"/>
  <c r="A85" i="33"/>
  <c r="C85" i="33"/>
  <c r="D85" i="33"/>
  <c r="A86" i="33"/>
  <c r="C86" i="33"/>
  <c r="D86" i="33"/>
  <c r="E86" i="33"/>
  <c r="F86" i="33"/>
  <c r="G86" i="33"/>
  <c r="H86" i="33"/>
  <c r="I86" i="33"/>
  <c r="K86" i="33"/>
  <c r="AE86" i="33"/>
  <c r="AF86" i="33"/>
  <c r="A87" i="33"/>
  <c r="C87" i="33"/>
  <c r="D87" i="33"/>
  <c r="E87" i="33"/>
  <c r="F87" i="33"/>
  <c r="G87" i="33"/>
  <c r="H87" i="33"/>
  <c r="I87" i="33"/>
  <c r="K87" i="33"/>
  <c r="AE87" i="33"/>
  <c r="AF87" i="33"/>
  <c r="A88" i="33"/>
  <c r="C88" i="33"/>
  <c r="D88" i="33"/>
  <c r="E88" i="33"/>
  <c r="F88" i="33"/>
  <c r="G88" i="33"/>
  <c r="H88" i="33"/>
  <c r="I88" i="33"/>
  <c r="K88" i="33"/>
  <c r="AE88" i="33"/>
  <c r="AF88" i="33"/>
  <c r="A89" i="33"/>
  <c r="C89" i="33"/>
  <c r="D89" i="33"/>
  <c r="A90" i="33"/>
  <c r="C90" i="33"/>
  <c r="D90" i="33"/>
  <c r="E90" i="33"/>
  <c r="F90" i="33"/>
  <c r="G90" i="33"/>
  <c r="H90" i="33"/>
  <c r="I90" i="33"/>
  <c r="K90" i="33"/>
  <c r="AE90" i="33"/>
  <c r="AF90" i="33"/>
  <c r="A91" i="33"/>
  <c r="C91" i="33"/>
  <c r="D91" i="33"/>
  <c r="E91" i="33"/>
  <c r="F91" i="33"/>
  <c r="G91" i="33"/>
  <c r="H91" i="33"/>
  <c r="I91" i="33"/>
  <c r="K91" i="33"/>
  <c r="AE91" i="33"/>
  <c r="AF91" i="33"/>
  <c r="A92" i="33"/>
  <c r="C92" i="33"/>
  <c r="D92" i="33"/>
  <c r="E92" i="33"/>
  <c r="F92" i="33"/>
  <c r="G92" i="33"/>
  <c r="H92" i="33"/>
  <c r="I92" i="33"/>
  <c r="K92" i="33"/>
  <c r="AE92" i="33"/>
  <c r="AF92" i="33"/>
  <c r="A93" i="33"/>
  <c r="C93" i="33"/>
  <c r="D93" i="33"/>
  <c r="E93" i="33"/>
  <c r="F93" i="33"/>
  <c r="G93" i="33"/>
  <c r="H93" i="33"/>
  <c r="I93" i="33"/>
  <c r="K93" i="33"/>
  <c r="AE93" i="33"/>
  <c r="AF93" i="33"/>
  <c r="A94" i="33"/>
  <c r="C94" i="33"/>
  <c r="D94" i="33"/>
  <c r="E94" i="33"/>
  <c r="F94" i="33"/>
  <c r="G94" i="33"/>
  <c r="H94" i="33"/>
  <c r="I94" i="33"/>
  <c r="K94" i="33"/>
  <c r="AE94" i="33"/>
  <c r="AF94" i="33"/>
  <c r="A95" i="33"/>
  <c r="C95" i="33"/>
  <c r="D95" i="33"/>
  <c r="E95" i="33"/>
  <c r="F95" i="33"/>
  <c r="G95" i="33"/>
  <c r="H95" i="33"/>
  <c r="I95" i="33"/>
  <c r="K95" i="33"/>
  <c r="AE95" i="33"/>
  <c r="AF95" i="33"/>
  <c r="A96" i="33"/>
  <c r="C96" i="33"/>
  <c r="D96" i="33"/>
  <c r="A97" i="33"/>
  <c r="C97" i="33"/>
  <c r="D97" i="33"/>
  <c r="E97" i="33"/>
  <c r="F97" i="33"/>
  <c r="G97" i="33"/>
  <c r="H97" i="33"/>
  <c r="I97" i="33"/>
  <c r="K97" i="33"/>
  <c r="AE97" i="33"/>
  <c r="AF97" i="33"/>
  <c r="A98" i="33"/>
  <c r="C98" i="33"/>
  <c r="D98" i="33"/>
  <c r="E98" i="33"/>
  <c r="F98" i="33"/>
  <c r="G98" i="33"/>
  <c r="H98" i="33"/>
  <c r="I98" i="33"/>
  <c r="K98" i="33"/>
  <c r="AE98" i="33"/>
  <c r="AF98" i="33"/>
  <c r="A99" i="33"/>
  <c r="C99" i="33"/>
  <c r="D99" i="33"/>
  <c r="E99" i="33"/>
  <c r="F99" i="33"/>
  <c r="G99" i="33"/>
  <c r="H99" i="33"/>
  <c r="I99" i="33"/>
  <c r="K99" i="33"/>
  <c r="AE99" i="33"/>
  <c r="AF99" i="33"/>
  <c r="A100" i="33"/>
  <c r="C100" i="33"/>
  <c r="D100" i="33"/>
  <c r="E100" i="33"/>
  <c r="F100" i="33"/>
  <c r="G100" i="33"/>
  <c r="H100" i="33"/>
  <c r="I100" i="33"/>
  <c r="K100" i="33"/>
  <c r="AE100" i="33"/>
  <c r="AF100" i="33"/>
  <c r="A101" i="33"/>
  <c r="C101" i="33"/>
  <c r="D101" i="33"/>
  <c r="E101" i="33"/>
  <c r="F101" i="33"/>
  <c r="G101" i="33"/>
  <c r="H101" i="33"/>
  <c r="I101" i="33"/>
  <c r="K101" i="33"/>
  <c r="AE101" i="33"/>
  <c r="AF101" i="33"/>
  <c r="A102" i="33"/>
  <c r="C102" i="33"/>
  <c r="D102" i="33"/>
  <c r="E102" i="33"/>
  <c r="F102" i="33"/>
  <c r="G102" i="33"/>
  <c r="H102" i="33"/>
  <c r="I102" i="33"/>
  <c r="K102" i="33"/>
  <c r="AE102" i="33"/>
  <c r="AF102" i="33"/>
  <c r="A103" i="33"/>
  <c r="C103" i="33"/>
  <c r="D103" i="33"/>
  <c r="A104" i="33"/>
  <c r="C104" i="33"/>
  <c r="D104" i="33"/>
  <c r="E104" i="33"/>
  <c r="F104" i="33"/>
  <c r="G104" i="33"/>
  <c r="H104" i="33"/>
  <c r="I104" i="33"/>
  <c r="K104" i="33"/>
  <c r="AE104" i="33"/>
  <c r="AF104" i="33"/>
  <c r="A105" i="33"/>
  <c r="C105" i="33"/>
  <c r="D105" i="33"/>
  <c r="E105" i="33"/>
  <c r="F105" i="33"/>
  <c r="G105" i="33"/>
  <c r="H105" i="33"/>
  <c r="I105" i="33"/>
  <c r="K105" i="33"/>
  <c r="AE105" i="33"/>
  <c r="AF105" i="33"/>
  <c r="A106" i="33"/>
  <c r="C106" i="33"/>
  <c r="D106" i="33"/>
  <c r="E106" i="33"/>
  <c r="F106" i="33"/>
  <c r="G106" i="33"/>
  <c r="H106" i="33"/>
  <c r="I106" i="33"/>
  <c r="K106" i="33"/>
  <c r="AE106" i="33"/>
  <c r="AF106" i="33"/>
  <c r="A107" i="33"/>
  <c r="C107" i="33"/>
  <c r="D107" i="33"/>
  <c r="E107" i="33"/>
  <c r="F107" i="33"/>
  <c r="G107" i="33"/>
  <c r="H107" i="33"/>
  <c r="I107" i="33"/>
  <c r="K107" i="33"/>
  <c r="AE107" i="33"/>
  <c r="AF107" i="33"/>
  <c r="A108" i="33"/>
  <c r="C108" i="33"/>
  <c r="D108" i="33"/>
  <c r="E108" i="33"/>
  <c r="F108" i="33"/>
  <c r="G108" i="33"/>
  <c r="H108" i="33"/>
  <c r="I108" i="33"/>
  <c r="K108" i="33"/>
  <c r="AE108" i="33"/>
  <c r="AF108" i="33"/>
  <c r="A109" i="33"/>
  <c r="C109" i="33"/>
  <c r="D109" i="33"/>
  <c r="E109" i="33"/>
  <c r="F109" i="33"/>
  <c r="G109" i="33"/>
  <c r="H109" i="33"/>
  <c r="I109" i="33"/>
  <c r="K109" i="33"/>
  <c r="AE109" i="33"/>
  <c r="AF109" i="33"/>
  <c r="A110" i="33"/>
  <c r="C110" i="33"/>
  <c r="D110" i="33"/>
  <c r="A111" i="33"/>
  <c r="C111" i="33"/>
  <c r="D111" i="33"/>
  <c r="E111" i="33"/>
  <c r="F111" i="33"/>
  <c r="G111" i="33"/>
  <c r="H111" i="33"/>
  <c r="I111" i="33"/>
  <c r="K111" i="33"/>
  <c r="AE111" i="33"/>
  <c r="AF111" i="33"/>
  <c r="A112" i="33"/>
  <c r="C112" i="33"/>
  <c r="D112" i="33"/>
  <c r="E112" i="33"/>
  <c r="F112" i="33"/>
  <c r="G112" i="33"/>
  <c r="H112" i="33"/>
  <c r="I112" i="33"/>
  <c r="K112" i="33"/>
  <c r="AE112" i="33"/>
  <c r="AF112" i="33"/>
  <c r="A113" i="33"/>
  <c r="C113" i="33"/>
  <c r="D113" i="33"/>
  <c r="E113" i="33"/>
  <c r="F113" i="33"/>
  <c r="G113" i="33"/>
  <c r="H113" i="33"/>
  <c r="I113" i="33"/>
  <c r="K113" i="33"/>
  <c r="AE113" i="33"/>
  <c r="AF113" i="33"/>
  <c r="A114" i="33"/>
  <c r="C114" i="33"/>
  <c r="D114" i="33"/>
  <c r="E114" i="33"/>
  <c r="F114" i="33"/>
  <c r="G114" i="33"/>
  <c r="H114" i="33"/>
  <c r="I114" i="33"/>
  <c r="K114" i="33"/>
  <c r="AE114" i="33"/>
  <c r="AF114" i="33"/>
  <c r="A115" i="33"/>
  <c r="C115" i="33"/>
  <c r="D115" i="33"/>
  <c r="E115" i="33"/>
  <c r="F115" i="33"/>
  <c r="G115" i="33"/>
  <c r="H115" i="33"/>
  <c r="I115" i="33"/>
  <c r="K115" i="33"/>
  <c r="AE115" i="33"/>
  <c r="AF115" i="33"/>
  <c r="A116" i="33"/>
  <c r="C116" i="33"/>
  <c r="D116" i="33"/>
  <c r="E116" i="33"/>
  <c r="F116" i="33"/>
  <c r="G116" i="33"/>
  <c r="H116" i="33"/>
  <c r="I116" i="33"/>
  <c r="K116" i="33"/>
  <c r="AE116" i="33"/>
  <c r="AF116" i="33"/>
  <c r="A117" i="33"/>
  <c r="C117" i="33"/>
  <c r="D117" i="33"/>
  <c r="E117" i="33"/>
  <c r="F117" i="33"/>
  <c r="G117" i="33"/>
  <c r="H117" i="33"/>
  <c r="I117" i="33"/>
  <c r="K117" i="33"/>
  <c r="AE117" i="33"/>
  <c r="AF117" i="33"/>
  <c r="A118" i="33"/>
  <c r="C118" i="33"/>
  <c r="D118" i="33"/>
  <c r="E118" i="33"/>
  <c r="F118" i="33"/>
  <c r="G118" i="33"/>
  <c r="H118" i="33"/>
  <c r="I118" i="33"/>
  <c r="K118" i="33"/>
  <c r="AE118" i="33"/>
  <c r="AF118" i="33"/>
  <c r="A119" i="33"/>
  <c r="C119" i="33"/>
  <c r="D119" i="33"/>
  <c r="E119" i="33"/>
  <c r="F119" i="33"/>
  <c r="G119" i="33"/>
  <c r="H119" i="33"/>
  <c r="I119" i="33"/>
  <c r="K119" i="33"/>
  <c r="AE119" i="33"/>
  <c r="AF119" i="33"/>
  <c r="A120" i="33"/>
  <c r="C120" i="33"/>
  <c r="D120" i="33"/>
  <c r="A121" i="33"/>
  <c r="C121" i="33"/>
  <c r="D121" i="33"/>
  <c r="E121" i="33"/>
  <c r="F121" i="33"/>
  <c r="G121" i="33"/>
  <c r="H121" i="33"/>
  <c r="I121" i="33"/>
  <c r="K121" i="33"/>
  <c r="AE121" i="33"/>
  <c r="AF121" i="33"/>
  <c r="A122" i="33"/>
  <c r="C122" i="33"/>
  <c r="D122" i="33"/>
  <c r="E122" i="33"/>
  <c r="F122" i="33"/>
  <c r="G122" i="33"/>
  <c r="H122" i="33"/>
  <c r="I122" i="33"/>
  <c r="K122" i="33"/>
  <c r="AE122" i="33"/>
  <c r="AF122" i="33"/>
  <c r="A123" i="33"/>
  <c r="C123" i="33"/>
  <c r="D123" i="33"/>
  <c r="E123" i="33"/>
  <c r="F123" i="33"/>
  <c r="G123" i="33"/>
  <c r="H123" i="33"/>
  <c r="I123" i="33"/>
  <c r="K123" i="33"/>
  <c r="AE123" i="33"/>
  <c r="AF123" i="33"/>
  <c r="A124" i="33"/>
  <c r="C124" i="33"/>
  <c r="D124" i="33"/>
  <c r="A125" i="33"/>
  <c r="C125" i="33"/>
  <c r="D125" i="33"/>
  <c r="E125" i="33"/>
  <c r="F125" i="33"/>
  <c r="G125" i="33"/>
  <c r="H125" i="33"/>
  <c r="I125" i="33"/>
  <c r="J125" i="33"/>
  <c r="K125" i="33"/>
  <c r="AE125" i="33"/>
  <c r="AF125" i="33"/>
  <c r="A126" i="33"/>
  <c r="C126" i="33"/>
  <c r="D126" i="33"/>
  <c r="E126" i="33"/>
  <c r="F126" i="33"/>
  <c r="G126" i="33"/>
  <c r="H126" i="33"/>
  <c r="I126" i="33"/>
  <c r="J126" i="33"/>
  <c r="K126" i="33"/>
  <c r="AE126" i="33"/>
  <c r="AF126" i="33"/>
  <c r="A127" i="33"/>
  <c r="C127" i="33"/>
  <c r="D127" i="33"/>
  <c r="A128" i="33"/>
  <c r="C128" i="33"/>
  <c r="D128" i="33"/>
  <c r="E128" i="33"/>
  <c r="F128" i="33"/>
  <c r="G128" i="33"/>
  <c r="H128" i="33"/>
  <c r="I128" i="33"/>
  <c r="K128" i="33"/>
  <c r="AE128" i="33"/>
  <c r="AF128" i="33"/>
  <c r="A129" i="33"/>
  <c r="C129" i="33"/>
  <c r="D129" i="33"/>
  <c r="E129" i="33"/>
  <c r="F129" i="33"/>
  <c r="G129" i="33"/>
  <c r="H129" i="33"/>
  <c r="I129" i="33"/>
  <c r="K129" i="33"/>
  <c r="AE129" i="33"/>
  <c r="AF129" i="33"/>
  <c r="A130" i="33"/>
  <c r="C130" i="33"/>
  <c r="D130" i="33"/>
  <c r="E130" i="33"/>
  <c r="F130" i="33"/>
  <c r="G130" i="33"/>
  <c r="H130" i="33"/>
  <c r="I130" i="33"/>
  <c r="K130" i="33"/>
  <c r="AE130" i="33"/>
  <c r="AF130" i="33"/>
  <c r="A131" i="33"/>
  <c r="C131" i="33"/>
  <c r="D131" i="33"/>
  <c r="A132" i="33"/>
  <c r="C132" i="33"/>
  <c r="D132" i="33"/>
  <c r="E132" i="33"/>
  <c r="F132" i="33"/>
  <c r="G132" i="33"/>
  <c r="H132" i="33"/>
  <c r="I132" i="33"/>
  <c r="K132" i="33"/>
  <c r="AE132" i="33"/>
  <c r="AF132" i="33"/>
  <c r="A133" i="33"/>
  <c r="C133" i="33"/>
  <c r="D133" i="33"/>
  <c r="E133" i="33"/>
  <c r="F133" i="33"/>
  <c r="G133" i="33"/>
  <c r="H133" i="33"/>
  <c r="I133" i="33"/>
  <c r="K133" i="33"/>
  <c r="AE133" i="33"/>
  <c r="AF133" i="33"/>
  <c r="A134" i="33"/>
  <c r="C134" i="33"/>
  <c r="D134" i="33"/>
  <c r="E134" i="33"/>
  <c r="F134" i="33"/>
  <c r="G134" i="33"/>
  <c r="H134" i="33"/>
  <c r="I134" i="33"/>
  <c r="K134" i="33"/>
  <c r="AE134" i="33"/>
  <c r="AF134" i="33"/>
  <c r="A135" i="33"/>
  <c r="C135" i="33"/>
  <c r="D135" i="33"/>
  <c r="E135" i="33"/>
  <c r="F135" i="33"/>
  <c r="G135" i="33"/>
  <c r="H135" i="33"/>
  <c r="I135" i="33"/>
  <c r="K135" i="33"/>
  <c r="AE135" i="33"/>
  <c r="AF135" i="33"/>
  <c r="A136" i="33"/>
  <c r="C136" i="33"/>
  <c r="D136" i="33"/>
  <c r="E136" i="33"/>
  <c r="F136" i="33"/>
  <c r="G136" i="33"/>
  <c r="H136" i="33"/>
  <c r="I136" i="33"/>
  <c r="K136" i="33"/>
  <c r="AE136" i="33"/>
  <c r="AF136" i="33"/>
  <c r="A137" i="33"/>
  <c r="C137" i="33"/>
  <c r="D137" i="33"/>
  <c r="E137" i="33"/>
  <c r="F137" i="33"/>
  <c r="G137" i="33"/>
  <c r="H137" i="33"/>
  <c r="I137" i="33"/>
  <c r="K137" i="33"/>
  <c r="AE137" i="33"/>
  <c r="AF137" i="33"/>
  <c r="A138" i="33"/>
  <c r="C138" i="33"/>
  <c r="D138" i="33"/>
  <c r="A139" i="33"/>
  <c r="C139" i="33"/>
  <c r="D139" i="33"/>
  <c r="E139" i="33"/>
  <c r="F139" i="33"/>
  <c r="G139" i="33"/>
  <c r="H139" i="33"/>
  <c r="I139" i="33"/>
  <c r="K139" i="33"/>
  <c r="AE139" i="33"/>
  <c r="AF139" i="33"/>
  <c r="A140" i="33"/>
  <c r="C140" i="33"/>
  <c r="D140" i="33"/>
  <c r="E140" i="33"/>
  <c r="F140" i="33"/>
  <c r="G140" i="33"/>
  <c r="H140" i="33"/>
  <c r="I140" i="33"/>
  <c r="K140" i="33"/>
  <c r="AE140" i="33"/>
  <c r="AF140" i="33"/>
  <c r="A141" i="33"/>
  <c r="C141" i="33"/>
  <c r="D141" i="33"/>
  <c r="E141" i="33"/>
  <c r="F141" i="33"/>
  <c r="G141" i="33"/>
  <c r="H141" i="33"/>
  <c r="I141" i="33"/>
  <c r="K141" i="33"/>
  <c r="AE141" i="33"/>
  <c r="AF141" i="33"/>
  <c r="A142" i="33"/>
  <c r="C142" i="33"/>
  <c r="D142" i="33"/>
  <c r="E142" i="33"/>
  <c r="F142" i="33"/>
  <c r="G142" i="33"/>
  <c r="H142" i="33"/>
  <c r="I142" i="33"/>
  <c r="K142" i="33"/>
  <c r="AE142" i="33"/>
  <c r="AF142" i="33"/>
  <c r="A143" i="33"/>
  <c r="C143" i="33"/>
  <c r="D143" i="33"/>
  <c r="E143" i="33"/>
  <c r="F143" i="33"/>
  <c r="G143" i="33"/>
  <c r="H143" i="33"/>
  <c r="I143" i="33"/>
  <c r="K143" i="33"/>
  <c r="AE143" i="33"/>
  <c r="AF143" i="33"/>
  <c r="A144" i="33"/>
  <c r="C144" i="33"/>
  <c r="D144" i="33"/>
  <c r="E144" i="33"/>
  <c r="F144" i="33"/>
  <c r="G144" i="33"/>
  <c r="H144" i="33"/>
  <c r="I144" i="33"/>
  <c r="K144" i="33"/>
  <c r="AE144" i="33"/>
  <c r="AF144" i="33"/>
  <c r="A145" i="33"/>
  <c r="C145" i="33"/>
  <c r="D145" i="33"/>
  <c r="A146" i="33"/>
  <c r="C146" i="33"/>
  <c r="D146" i="33"/>
  <c r="E146" i="33"/>
  <c r="F146" i="33"/>
  <c r="G146" i="33"/>
  <c r="H146" i="33"/>
  <c r="I146" i="33"/>
  <c r="K146" i="33"/>
  <c r="AE146" i="33"/>
  <c r="AF146" i="33"/>
  <c r="A147" i="33"/>
  <c r="C147" i="33"/>
  <c r="D147" i="33"/>
  <c r="E147" i="33"/>
  <c r="F147" i="33"/>
  <c r="G147" i="33"/>
  <c r="H147" i="33"/>
  <c r="I147" i="33"/>
  <c r="K147" i="33"/>
  <c r="AE147" i="33"/>
  <c r="AF147" i="33"/>
  <c r="A148" i="33"/>
  <c r="C148" i="33"/>
  <c r="D148" i="33"/>
  <c r="E148" i="33"/>
  <c r="F148" i="33"/>
  <c r="G148" i="33"/>
  <c r="H148" i="33"/>
  <c r="I148" i="33"/>
  <c r="K148" i="33"/>
  <c r="AE148" i="33"/>
  <c r="AF148" i="33"/>
  <c r="A149" i="33"/>
  <c r="C149" i="33"/>
  <c r="D149" i="33"/>
  <c r="E149" i="33"/>
  <c r="F149" i="33"/>
  <c r="G149" i="33"/>
  <c r="H149" i="33"/>
  <c r="I149" i="33"/>
  <c r="K149" i="33"/>
  <c r="AE149" i="33"/>
  <c r="AF149" i="33"/>
  <c r="A150" i="33"/>
  <c r="C150" i="33"/>
  <c r="D150" i="33"/>
  <c r="E150" i="33"/>
  <c r="F150" i="33"/>
  <c r="G150" i="33"/>
  <c r="H150" i="33"/>
  <c r="I150" i="33"/>
  <c r="K150" i="33"/>
  <c r="AE150" i="33"/>
  <c r="AF150" i="33"/>
  <c r="A151" i="33"/>
  <c r="C151" i="33"/>
  <c r="D151" i="33"/>
  <c r="E151" i="33"/>
  <c r="F151" i="33"/>
  <c r="G151" i="33"/>
  <c r="H151" i="33"/>
  <c r="I151" i="33"/>
  <c r="K151" i="33"/>
  <c r="AE151" i="33"/>
  <c r="AF151" i="33"/>
  <c r="A152" i="33"/>
  <c r="C152" i="33"/>
  <c r="D152" i="33"/>
  <c r="A153" i="33"/>
  <c r="C153" i="33"/>
  <c r="D153" i="33"/>
  <c r="E153" i="33"/>
  <c r="F153" i="33"/>
  <c r="G153" i="33"/>
  <c r="H153" i="33"/>
  <c r="I153" i="33"/>
  <c r="K153" i="33"/>
  <c r="AE153" i="33"/>
  <c r="AF153" i="33"/>
  <c r="A154" i="33"/>
  <c r="C154" i="33"/>
  <c r="D154" i="33"/>
  <c r="E154" i="33"/>
  <c r="F154" i="33"/>
  <c r="G154" i="33"/>
  <c r="H154" i="33"/>
  <c r="I154" i="33"/>
  <c r="K154" i="33"/>
  <c r="AE154" i="33"/>
  <c r="AF154" i="33"/>
  <c r="A155" i="33"/>
  <c r="C155" i="33"/>
  <c r="D155" i="33"/>
  <c r="E155" i="33"/>
  <c r="F155" i="33"/>
  <c r="G155" i="33"/>
  <c r="H155" i="33"/>
  <c r="I155" i="33"/>
  <c r="K155" i="33"/>
  <c r="AE155" i="33"/>
  <c r="AF155" i="33"/>
  <c r="A156" i="33"/>
  <c r="C156" i="33"/>
  <c r="D156" i="33"/>
  <c r="E156" i="33"/>
  <c r="F156" i="33"/>
  <c r="G156" i="33"/>
  <c r="H156" i="33"/>
  <c r="I156" i="33"/>
  <c r="K156" i="33"/>
  <c r="AE156" i="33"/>
  <c r="AF156" i="33"/>
  <c r="A157" i="33"/>
  <c r="C157" i="33"/>
  <c r="D157" i="33"/>
  <c r="E157" i="33"/>
  <c r="F157" i="33"/>
  <c r="G157" i="33"/>
  <c r="H157" i="33"/>
  <c r="I157" i="33"/>
  <c r="K157" i="33"/>
  <c r="AE157" i="33"/>
  <c r="AF157" i="33"/>
  <c r="A158" i="33"/>
  <c r="C158" i="33"/>
  <c r="D158" i="33"/>
  <c r="E158" i="33"/>
  <c r="F158" i="33"/>
  <c r="G158" i="33"/>
  <c r="H158" i="33"/>
  <c r="I158" i="33"/>
  <c r="K158" i="33"/>
  <c r="AE158" i="33"/>
  <c r="AF158" i="33"/>
  <c r="A159" i="33"/>
  <c r="C159" i="33"/>
  <c r="D159" i="33"/>
  <c r="A160" i="33"/>
  <c r="C160" i="33"/>
  <c r="D160" i="33"/>
  <c r="E160" i="33"/>
  <c r="F160" i="33"/>
  <c r="G160" i="33"/>
  <c r="H160" i="33"/>
  <c r="I160" i="33"/>
  <c r="K160" i="33"/>
  <c r="AE160" i="33"/>
  <c r="AF160" i="33"/>
  <c r="A161" i="33"/>
  <c r="C161" i="33"/>
  <c r="D161" i="33"/>
  <c r="E161" i="33"/>
  <c r="F161" i="33"/>
  <c r="G161" i="33"/>
  <c r="H161" i="33"/>
  <c r="I161" i="33"/>
  <c r="K161" i="33"/>
  <c r="AE161" i="33"/>
  <c r="AF161" i="33"/>
  <c r="A162" i="33"/>
  <c r="C162" i="33"/>
  <c r="D162" i="33"/>
  <c r="E162" i="33"/>
  <c r="F162" i="33"/>
  <c r="G162" i="33"/>
  <c r="H162" i="33"/>
  <c r="I162" i="33"/>
  <c r="K162" i="33"/>
  <c r="AE162" i="33"/>
  <c r="AF162" i="33"/>
  <c r="A163" i="33"/>
  <c r="C163" i="33"/>
  <c r="D163" i="33"/>
  <c r="E163" i="33"/>
  <c r="F163" i="33"/>
  <c r="G163" i="33"/>
  <c r="H163" i="33"/>
  <c r="I163" i="33"/>
  <c r="K163" i="33"/>
  <c r="AE163" i="33"/>
  <c r="AF163" i="33"/>
  <c r="A164" i="33"/>
  <c r="C164" i="33"/>
  <c r="D164" i="33"/>
  <c r="E164" i="33"/>
  <c r="F164" i="33"/>
  <c r="G164" i="33"/>
  <c r="H164" i="33"/>
  <c r="I164" i="33"/>
  <c r="K164" i="33"/>
  <c r="AE164" i="33"/>
  <c r="AF164" i="33"/>
  <c r="A165" i="33"/>
  <c r="C165" i="33"/>
  <c r="D165" i="33"/>
  <c r="E165" i="33"/>
  <c r="F165" i="33"/>
  <c r="G165" i="33"/>
  <c r="H165" i="33"/>
  <c r="I165" i="33"/>
  <c r="K165" i="33"/>
  <c r="AE165" i="33"/>
  <c r="AF165" i="33"/>
  <c r="A166" i="33"/>
  <c r="C166" i="33"/>
  <c r="D166" i="33"/>
  <c r="A167" i="33"/>
  <c r="C167" i="33"/>
  <c r="D167" i="33"/>
  <c r="E167" i="33"/>
  <c r="F167" i="33"/>
  <c r="G167" i="33"/>
  <c r="H167" i="33"/>
  <c r="I167" i="33"/>
  <c r="K167" i="33"/>
  <c r="AE167" i="33"/>
  <c r="AF167" i="33"/>
  <c r="A168" i="33"/>
  <c r="C168" i="33"/>
  <c r="D168" i="33"/>
  <c r="E168" i="33"/>
  <c r="F168" i="33"/>
  <c r="G168" i="33"/>
  <c r="H168" i="33"/>
  <c r="I168" i="33"/>
  <c r="K168" i="33"/>
  <c r="AE168" i="33"/>
  <c r="AF168" i="33"/>
  <c r="A169" i="33"/>
  <c r="C169" i="33"/>
  <c r="D169" i="33"/>
  <c r="E169" i="33"/>
  <c r="F169" i="33"/>
  <c r="G169" i="33"/>
  <c r="H169" i="33"/>
  <c r="I169" i="33"/>
  <c r="K169" i="33"/>
  <c r="AE169" i="33"/>
  <c r="AF169" i="33"/>
  <c r="A170" i="33"/>
  <c r="C170" i="33"/>
  <c r="D170" i="33"/>
  <c r="E170" i="33"/>
  <c r="F170" i="33"/>
  <c r="G170" i="33"/>
  <c r="H170" i="33"/>
  <c r="I170" i="33"/>
  <c r="K170" i="33"/>
  <c r="AE170" i="33"/>
  <c r="AF170" i="33"/>
  <c r="A171" i="33"/>
  <c r="C171" i="33"/>
  <c r="D171" i="33"/>
  <c r="E171" i="33"/>
  <c r="F171" i="33"/>
  <c r="G171" i="33"/>
  <c r="H171" i="33"/>
  <c r="I171" i="33"/>
  <c r="K171" i="33"/>
  <c r="AE171" i="33"/>
  <c r="AF171" i="33"/>
  <c r="A172" i="33"/>
  <c r="C172" i="33"/>
  <c r="D172" i="33"/>
  <c r="E172" i="33"/>
  <c r="F172" i="33"/>
  <c r="G172" i="33"/>
  <c r="H172" i="33"/>
  <c r="I172" i="33"/>
  <c r="K172" i="33"/>
  <c r="AE172" i="33"/>
  <c r="AF172" i="33"/>
  <c r="A173" i="33"/>
  <c r="C173" i="33"/>
  <c r="D173" i="33"/>
  <c r="E173" i="33"/>
  <c r="F173" i="33"/>
  <c r="G173" i="33"/>
  <c r="H173" i="33"/>
  <c r="I173" i="33"/>
  <c r="K173" i="33"/>
  <c r="AE173" i="33"/>
  <c r="AF173" i="33"/>
  <c r="A174" i="33"/>
  <c r="C174" i="33"/>
  <c r="D174" i="33"/>
  <c r="E174" i="33"/>
  <c r="F174" i="33"/>
  <c r="G174" i="33"/>
  <c r="H174" i="33"/>
  <c r="I174" i="33"/>
  <c r="K174" i="33"/>
  <c r="AE174" i="33"/>
  <c r="AF174" i="33"/>
  <c r="A175" i="33"/>
  <c r="C175" i="33"/>
  <c r="D175" i="33"/>
  <c r="E175" i="33"/>
  <c r="F175" i="33"/>
  <c r="G175" i="33"/>
  <c r="H175" i="33"/>
  <c r="I175" i="33"/>
  <c r="K175" i="33"/>
  <c r="AE175" i="33"/>
  <c r="AF175" i="33"/>
  <c r="A176" i="33"/>
  <c r="C176" i="33"/>
  <c r="D176" i="33"/>
  <c r="A177" i="33"/>
  <c r="C177" i="33"/>
  <c r="D177" i="33"/>
  <c r="E177" i="33"/>
  <c r="F177" i="33"/>
  <c r="G177" i="33"/>
  <c r="H177" i="33"/>
  <c r="I177" i="33"/>
  <c r="K177" i="33"/>
  <c r="AE177" i="33"/>
  <c r="AF177" i="33"/>
  <c r="A178" i="33"/>
  <c r="C178" i="33"/>
  <c r="D178" i="33"/>
  <c r="E178" i="33"/>
  <c r="F178" i="33"/>
  <c r="G178" i="33"/>
  <c r="H178" i="33"/>
  <c r="I178" i="33"/>
  <c r="K178" i="33"/>
  <c r="AE178" i="33"/>
  <c r="AF178" i="33"/>
  <c r="A179" i="33"/>
  <c r="C179" i="33"/>
  <c r="D179" i="33"/>
  <c r="E179" i="33"/>
  <c r="F179" i="33"/>
  <c r="G179" i="33"/>
  <c r="H179" i="33"/>
  <c r="I179" i="33"/>
  <c r="K179" i="33"/>
  <c r="AE179" i="33"/>
  <c r="AF179" i="33"/>
  <c r="A180" i="33"/>
  <c r="C180" i="33"/>
  <c r="D180" i="33"/>
  <c r="E180" i="33"/>
  <c r="F180" i="33"/>
  <c r="G180" i="33"/>
  <c r="H180" i="33"/>
  <c r="I180" i="33"/>
  <c r="K180" i="33"/>
  <c r="AE180" i="33"/>
  <c r="AF180" i="33"/>
  <c r="A181" i="33"/>
  <c r="C181" i="33"/>
  <c r="D181" i="33"/>
  <c r="AE181" i="33"/>
  <c r="A182" i="33"/>
  <c r="C182" i="33"/>
  <c r="D182" i="33"/>
  <c r="AE182" i="33"/>
  <c r="A183" i="33"/>
  <c r="C183" i="33"/>
  <c r="D183" i="33"/>
  <c r="A184" i="33"/>
  <c r="C184" i="33"/>
  <c r="D184" i="33"/>
  <c r="A185" i="33"/>
  <c r="C185" i="33"/>
  <c r="D185" i="33"/>
  <c r="A186" i="33"/>
  <c r="C186" i="33"/>
  <c r="D186" i="33"/>
  <c r="A187" i="33"/>
  <c r="C187" i="33"/>
  <c r="D187" i="33"/>
  <c r="A188" i="33"/>
  <c r="C188" i="33"/>
  <c r="D188" i="33"/>
  <c r="A189" i="33"/>
  <c r="C189" i="33"/>
  <c r="D189" i="33"/>
  <c r="A190" i="33"/>
  <c r="C190" i="33"/>
  <c r="D190" i="33"/>
  <c r="AF2" i="33"/>
  <c r="AE2" i="33"/>
  <c r="C2" i="33"/>
  <c r="D2" i="33"/>
  <c r="E2" i="33"/>
  <c r="F2" i="33"/>
  <c r="G2" i="33"/>
  <c r="H2" i="33"/>
  <c r="I2" i="33"/>
  <c r="K2" i="33"/>
  <c r="A2" i="33"/>
  <c r="AM3" i="31"/>
  <c r="AM4" i="31"/>
  <c r="AM6" i="31"/>
  <c r="AM7" i="31"/>
  <c r="AM8" i="31"/>
  <c r="AM9" i="31"/>
  <c r="AM10" i="31"/>
  <c r="AM11" i="31"/>
  <c r="AM13" i="31"/>
  <c r="AM14" i="31"/>
  <c r="AM15" i="31"/>
  <c r="AM16" i="31"/>
  <c r="AM17" i="31"/>
  <c r="AM18" i="31"/>
  <c r="AM20" i="31"/>
  <c r="AM21" i="31"/>
  <c r="AM24" i="31"/>
  <c r="AM25" i="31"/>
  <c r="AM27" i="31"/>
  <c r="AM28" i="31"/>
  <c r="AM29" i="31"/>
  <c r="AM30" i="31"/>
  <c r="AM31" i="31"/>
  <c r="AM32" i="31"/>
  <c r="AM34" i="31"/>
  <c r="AM35" i="31"/>
  <c r="AM36" i="31"/>
  <c r="AM37" i="31"/>
  <c r="AM38" i="31"/>
  <c r="AM39" i="31"/>
  <c r="AM41" i="31"/>
  <c r="AM42" i="31"/>
  <c r="AM43" i="31"/>
  <c r="AM44" i="31"/>
  <c r="AM45" i="31"/>
  <c r="AM46" i="31"/>
  <c r="AM48" i="31"/>
  <c r="AM49" i="31"/>
  <c r="AM50" i="31"/>
  <c r="AM51" i="31"/>
  <c r="AM52" i="31"/>
  <c r="AM53" i="31"/>
  <c r="AM55" i="31"/>
  <c r="AM56" i="31"/>
  <c r="AM57" i="31"/>
  <c r="AM58" i="31"/>
  <c r="AM59" i="31"/>
  <c r="AM60" i="31"/>
  <c r="AM62" i="31"/>
  <c r="AM63" i="31"/>
  <c r="AM64" i="31"/>
  <c r="AM65" i="31"/>
  <c r="AM66" i="31"/>
  <c r="AM67" i="31"/>
  <c r="AM69" i="31"/>
  <c r="AM70" i="31"/>
  <c r="AM71" i="31"/>
  <c r="AM72" i="31"/>
  <c r="AM73" i="31"/>
  <c r="AM74" i="31"/>
  <c r="AM76" i="31"/>
  <c r="AM77" i="31"/>
  <c r="AM78" i="31"/>
  <c r="AM79" i="31"/>
  <c r="AM80" i="31"/>
  <c r="AM81" i="31"/>
  <c r="AM86" i="31"/>
  <c r="AM87" i="31"/>
  <c r="AM88" i="31"/>
  <c r="AM90" i="31"/>
  <c r="AM91" i="31"/>
  <c r="AM92" i="31"/>
  <c r="AM93" i="31"/>
  <c r="AM94" i="31"/>
  <c r="AM95" i="31"/>
  <c r="AM97" i="31"/>
  <c r="AM98" i="31"/>
  <c r="AM99" i="31"/>
  <c r="AM100" i="31"/>
  <c r="AM101" i="31"/>
  <c r="AM102" i="31"/>
  <c r="AM104" i="31"/>
  <c r="AM105" i="31"/>
  <c r="AM106" i="31"/>
  <c r="AM107" i="31"/>
  <c r="AM108" i="31"/>
  <c r="AM109" i="31"/>
  <c r="AM111" i="31"/>
  <c r="AM112" i="31"/>
  <c r="AM113" i="31"/>
  <c r="AM114" i="31"/>
  <c r="AM115" i="31"/>
  <c r="AM116" i="31"/>
  <c r="AM117" i="31"/>
  <c r="AM118" i="31"/>
  <c r="AM119" i="31"/>
  <c r="AM121" i="31"/>
  <c r="AM122" i="31"/>
  <c r="AM123" i="31"/>
  <c r="AM125" i="31"/>
  <c r="AM126" i="31"/>
  <c r="AM128" i="31"/>
  <c r="AM129" i="31"/>
  <c r="AM130" i="31"/>
  <c r="AM132" i="31"/>
  <c r="AM133" i="31"/>
  <c r="AM134" i="31"/>
  <c r="AM135" i="31"/>
  <c r="AM136" i="31"/>
  <c r="AM137" i="31"/>
  <c r="AM139" i="31"/>
  <c r="AM140" i="31"/>
  <c r="AM141" i="31"/>
  <c r="AM142" i="31"/>
  <c r="AM143" i="31"/>
  <c r="AM144" i="31"/>
  <c r="AM146" i="31"/>
  <c r="AM147" i="31"/>
  <c r="AM148" i="31"/>
  <c r="AM149" i="31"/>
  <c r="AM150" i="31"/>
  <c r="AM151" i="31"/>
  <c r="AM153" i="31"/>
  <c r="AM154" i="31"/>
  <c r="AM155" i="31"/>
  <c r="AM156" i="31"/>
  <c r="AM157" i="31"/>
  <c r="AM158" i="31"/>
  <c r="AM160" i="31"/>
  <c r="AM161" i="31"/>
  <c r="AM162" i="31"/>
  <c r="AM163" i="31"/>
  <c r="AM164" i="31"/>
  <c r="AM165" i="31"/>
  <c r="AM167" i="31"/>
  <c r="AM168" i="31"/>
  <c r="AM169" i="31"/>
  <c r="AM170" i="31"/>
  <c r="AM171" i="31"/>
  <c r="AM172" i="31"/>
  <c r="AM173" i="31"/>
  <c r="AM174" i="31"/>
  <c r="AM175" i="31"/>
  <c r="AM177" i="31"/>
  <c r="AM178" i="31"/>
  <c r="AM179" i="31"/>
  <c r="AM180" i="31"/>
  <c r="X113" i="31"/>
  <c r="X114" i="31"/>
  <c r="X115" i="31"/>
  <c r="X116" i="31"/>
  <c r="X117" i="31"/>
  <c r="X118" i="31"/>
  <c r="X119" i="31"/>
  <c r="X121" i="31"/>
  <c r="X122" i="31"/>
  <c r="X123" i="31"/>
  <c r="X125" i="31"/>
  <c r="X126" i="31"/>
  <c r="X128" i="31"/>
  <c r="X129" i="31"/>
  <c r="X130" i="31"/>
  <c r="X132" i="31"/>
  <c r="X133" i="31"/>
  <c r="X134" i="31"/>
  <c r="X135" i="31"/>
  <c r="X136" i="31"/>
  <c r="X137" i="31"/>
  <c r="X139" i="31"/>
  <c r="X140" i="31"/>
  <c r="X141" i="31"/>
  <c r="X142" i="31"/>
  <c r="X143" i="31"/>
  <c r="X144" i="31"/>
  <c r="X146" i="31"/>
  <c r="X147" i="31"/>
  <c r="X148" i="31"/>
  <c r="X149" i="31"/>
  <c r="X150" i="31"/>
  <c r="X151" i="31"/>
  <c r="X153" i="31"/>
  <c r="X154" i="31"/>
  <c r="X155" i="31"/>
  <c r="X156" i="31"/>
  <c r="X157" i="31"/>
  <c r="X158" i="31"/>
  <c r="X160" i="31"/>
  <c r="X161" i="31"/>
  <c r="X162" i="31"/>
  <c r="X163" i="31"/>
  <c r="X164" i="31"/>
  <c r="X165" i="31"/>
  <c r="X167" i="31"/>
  <c r="X168" i="31"/>
  <c r="X169" i="31"/>
  <c r="X170" i="31"/>
  <c r="X171" i="31"/>
  <c r="X172" i="31"/>
  <c r="X173" i="31"/>
  <c r="X174" i="31"/>
  <c r="X175" i="31"/>
  <c r="X177" i="31"/>
  <c r="X178" i="31"/>
  <c r="X179" i="31"/>
  <c r="X180" i="31"/>
  <c r="A3" i="31"/>
  <c r="B3" i="31"/>
  <c r="C3" i="31"/>
  <c r="D3" i="31"/>
  <c r="E3" i="31"/>
  <c r="F3" i="31"/>
  <c r="G3" i="31"/>
  <c r="H3" i="31"/>
  <c r="A4" i="31"/>
  <c r="B4" i="31"/>
  <c r="C4" i="31"/>
  <c r="D4" i="31"/>
  <c r="E4" i="31"/>
  <c r="F4" i="31"/>
  <c r="G4" i="31"/>
  <c r="H4" i="31"/>
  <c r="A5" i="31"/>
  <c r="B5" i="31"/>
  <c r="C5" i="31"/>
  <c r="A6" i="31"/>
  <c r="B6" i="31"/>
  <c r="C6" i="31"/>
  <c r="D6" i="31"/>
  <c r="E6" i="31"/>
  <c r="F6" i="31"/>
  <c r="G6" i="31"/>
  <c r="H6" i="31"/>
  <c r="A7" i="31"/>
  <c r="B7" i="31"/>
  <c r="C7" i="31"/>
  <c r="D7" i="31"/>
  <c r="E7" i="31"/>
  <c r="F7" i="31"/>
  <c r="G7" i="31"/>
  <c r="H7" i="31"/>
  <c r="A8" i="31"/>
  <c r="B8" i="31"/>
  <c r="C8" i="31"/>
  <c r="D8" i="31"/>
  <c r="E8" i="31"/>
  <c r="F8" i="31"/>
  <c r="G8" i="31"/>
  <c r="H8" i="31"/>
  <c r="A9" i="31"/>
  <c r="B9" i="31"/>
  <c r="C9" i="31"/>
  <c r="D9" i="31"/>
  <c r="E9" i="31"/>
  <c r="F9" i="31"/>
  <c r="G9" i="31"/>
  <c r="H9" i="31"/>
  <c r="A10" i="31"/>
  <c r="B10" i="31"/>
  <c r="C10" i="31"/>
  <c r="D10" i="31"/>
  <c r="E10" i="31"/>
  <c r="F10" i="31"/>
  <c r="G10" i="31"/>
  <c r="H10" i="31"/>
  <c r="A11" i="31"/>
  <c r="B11" i="31"/>
  <c r="C11" i="31"/>
  <c r="D11" i="31"/>
  <c r="E11" i="31"/>
  <c r="F11" i="31"/>
  <c r="G11" i="31"/>
  <c r="H11" i="31"/>
  <c r="A12" i="31"/>
  <c r="B12" i="31"/>
  <c r="C12" i="31"/>
  <c r="A13" i="31"/>
  <c r="B13" i="31"/>
  <c r="C13" i="31"/>
  <c r="D13" i="31"/>
  <c r="E13" i="31"/>
  <c r="F13" i="31"/>
  <c r="G13" i="31"/>
  <c r="H13" i="31"/>
  <c r="A14" i="31"/>
  <c r="B14" i="31"/>
  <c r="C14" i="31"/>
  <c r="D14" i="31"/>
  <c r="E14" i="31"/>
  <c r="F14" i="31"/>
  <c r="G14" i="31"/>
  <c r="H14" i="31"/>
  <c r="A15" i="31"/>
  <c r="B15" i="31"/>
  <c r="C15" i="31"/>
  <c r="D15" i="31"/>
  <c r="E15" i="31"/>
  <c r="F15" i="31"/>
  <c r="G15" i="31"/>
  <c r="H15" i="31"/>
  <c r="A16" i="31"/>
  <c r="B16" i="31"/>
  <c r="C16" i="31"/>
  <c r="D16" i="31"/>
  <c r="E16" i="31"/>
  <c r="F16" i="31"/>
  <c r="G16" i="31"/>
  <c r="H16" i="31"/>
  <c r="A17" i="31"/>
  <c r="B17" i="31"/>
  <c r="C17" i="31"/>
  <c r="D17" i="31"/>
  <c r="E17" i="31"/>
  <c r="F17" i="31"/>
  <c r="G17" i="31"/>
  <c r="H17" i="31"/>
  <c r="A18" i="31"/>
  <c r="B18" i="31"/>
  <c r="C18" i="31"/>
  <c r="D18" i="31"/>
  <c r="E18" i="31"/>
  <c r="F18" i="31"/>
  <c r="G18" i="31"/>
  <c r="H18" i="31"/>
  <c r="A19" i="31"/>
  <c r="B19" i="31"/>
  <c r="C19" i="31"/>
  <c r="A20" i="31"/>
  <c r="B20" i="31"/>
  <c r="C20" i="31"/>
  <c r="D20" i="31"/>
  <c r="E20" i="31"/>
  <c r="F20" i="31"/>
  <c r="G20" i="31"/>
  <c r="H20" i="31"/>
  <c r="A21" i="31"/>
  <c r="B21" i="31"/>
  <c r="C21" i="31"/>
  <c r="D21" i="31"/>
  <c r="E21" i="31"/>
  <c r="F21" i="31"/>
  <c r="G21" i="31"/>
  <c r="H21" i="31"/>
  <c r="A22" i="31"/>
  <c r="B22" i="31"/>
  <c r="C22" i="31"/>
  <c r="A23" i="31"/>
  <c r="B23" i="31"/>
  <c r="C23" i="31"/>
  <c r="A24" i="31"/>
  <c r="B24" i="31"/>
  <c r="C24" i="31"/>
  <c r="D24" i="31"/>
  <c r="E24" i="31"/>
  <c r="F24" i="31"/>
  <c r="G24" i="31"/>
  <c r="H24" i="31"/>
  <c r="A25" i="31"/>
  <c r="B25" i="31"/>
  <c r="C25" i="31"/>
  <c r="D25" i="31"/>
  <c r="E25" i="31"/>
  <c r="F25" i="31"/>
  <c r="G25" i="31"/>
  <c r="H25" i="31"/>
  <c r="A26" i="31"/>
  <c r="B26" i="31"/>
  <c r="C26" i="31"/>
  <c r="A27" i="31"/>
  <c r="B27" i="31"/>
  <c r="C27" i="31"/>
  <c r="D27" i="31"/>
  <c r="E27" i="31"/>
  <c r="F27" i="31"/>
  <c r="G27" i="31"/>
  <c r="H27" i="31"/>
  <c r="A28" i="31"/>
  <c r="B28" i="31"/>
  <c r="C28" i="31"/>
  <c r="D28" i="31"/>
  <c r="E28" i="31"/>
  <c r="F28" i="31"/>
  <c r="G28" i="31"/>
  <c r="H28" i="31"/>
  <c r="A29" i="31"/>
  <c r="B29" i="31"/>
  <c r="C29" i="31"/>
  <c r="D29" i="31"/>
  <c r="E29" i="31"/>
  <c r="F29" i="31"/>
  <c r="G29" i="31"/>
  <c r="H29" i="31"/>
  <c r="A30" i="31"/>
  <c r="B30" i="31"/>
  <c r="C30" i="31"/>
  <c r="D30" i="31"/>
  <c r="E30" i="31"/>
  <c r="F30" i="31"/>
  <c r="G30" i="31"/>
  <c r="H30" i="31"/>
  <c r="A31" i="31"/>
  <c r="B31" i="31"/>
  <c r="C31" i="31"/>
  <c r="D31" i="31"/>
  <c r="E31" i="31"/>
  <c r="F31" i="31"/>
  <c r="G31" i="31"/>
  <c r="H31" i="31"/>
  <c r="A32" i="31"/>
  <c r="B32" i="31"/>
  <c r="C32" i="31"/>
  <c r="D32" i="31"/>
  <c r="E32" i="31"/>
  <c r="F32" i="31"/>
  <c r="G32" i="31"/>
  <c r="H32" i="31"/>
  <c r="A33" i="31"/>
  <c r="B33" i="31"/>
  <c r="C33" i="31"/>
  <c r="A34" i="31"/>
  <c r="B34" i="31"/>
  <c r="C34" i="31"/>
  <c r="D34" i="31"/>
  <c r="E34" i="31"/>
  <c r="F34" i="31"/>
  <c r="G34" i="31"/>
  <c r="H34" i="31"/>
  <c r="A35" i="31"/>
  <c r="B35" i="31"/>
  <c r="C35" i="31"/>
  <c r="D35" i="31"/>
  <c r="E35" i="31"/>
  <c r="F35" i="31"/>
  <c r="G35" i="31"/>
  <c r="H35" i="31"/>
  <c r="A36" i="31"/>
  <c r="B36" i="31"/>
  <c r="C36" i="31"/>
  <c r="D36" i="31"/>
  <c r="E36" i="31"/>
  <c r="F36" i="31"/>
  <c r="G36" i="31"/>
  <c r="H36" i="31"/>
  <c r="A37" i="31"/>
  <c r="B37" i="31"/>
  <c r="C37" i="31"/>
  <c r="D37" i="31"/>
  <c r="E37" i="31"/>
  <c r="F37" i="31"/>
  <c r="G37" i="31"/>
  <c r="H37" i="31"/>
  <c r="A38" i="31"/>
  <c r="B38" i="31"/>
  <c r="C38" i="31"/>
  <c r="D38" i="31"/>
  <c r="E38" i="31"/>
  <c r="F38" i="31"/>
  <c r="G38" i="31"/>
  <c r="H38" i="31"/>
  <c r="A39" i="31"/>
  <c r="B39" i="31"/>
  <c r="C39" i="31"/>
  <c r="D39" i="31"/>
  <c r="E39" i="31"/>
  <c r="F39" i="31"/>
  <c r="G39" i="31"/>
  <c r="H39" i="31"/>
  <c r="A40" i="31"/>
  <c r="B40" i="31"/>
  <c r="C40" i="31"/>
  <c r="A41" i="31"/>
  <c r="B41" i="31"/>
  <c r="C41" i="31"/>
  <c r="D41" i="31"/>
  <c r="E41" i="31"/>
  <c r="F41" i="31"/>
  <c r="G41" i="31"/>
  <c r="H41" i="31"/>
  <c r="A42" i="31"/>
  <c r="B42" i="31"/>
  <c r="C42" i="31"/>
  <c r="D42" i="31"/>
  <c r="E42" i="31"/>
  <c r="F42" i="31"/>
  <c r="G42" i="31"/>
  <c r="H42" i="31"/>
  <c r="A43" i="31"/>
  <c r="B43" i="31"/>
  <c r="C43" i="31"/>
  <c r="D43" i="31"/>
  <c r="E43" i="31"/>
  <c r="F43" i="31"/>
  <c r="G43" i="31"/>
  <c r="H43" i="31"/>
  <c r="A44" i="31"/>
  <c r="B44" i="31"/>
  <c r="C44" i="31"/>
  <c r="D44" i="31"/>
  <c r="E44" i="31"/>
  <c r="F44" i="31"/>
  <c r="G44" i="31"/>
  <c r="H44" i="31"/>
  <c r="A45" i="31"/>
  <c r="B45" i="31"/>
  <c r="C45" i="31"/>
  <c r="D45" i="31"/>
  <c r="E45" i="31"/>
  <c r="F45" i="31"/>
  <c r="G45" i="31"/>
  <c r="H45" i="31"/>
  <c r="A46" i="31"/>
  <c r="B46" i="31"/>
  <c r="C46" i="31"/>
  <c r="D46" i="31"/>
  <c r="E46" i="31"/>
  <c r="F46" i="31"/>
  <c r="G46" i="31"/>
  <c r="H46" i="31"/>
  <c r="A47" i="31"/>
  <c r="B47" i="31"/>
  <c r="C47" i="31"/>
  <c r="A48" i="31"/>
  <c r="B48" i="31"/>
  <c r="C48" i="31"/>
  <c r="D48" i="31"/>
  <c r="E48" i="31"/>
  <c r="F48" i="31"/>
  <c r="G48" i="31"/>
  <c r="H48" i="31"/>
  <c r="A49" i="31"/>
  <c r="B49" i="31"/>
  <c r="C49" i="31"/>
  <c r="D49" i="31"/>
  <c r="E49" i="31"/>
  <c r="F49" i="31"/>
  <c r="G49" i="31"/>
  <c r="H49" i="31"/>
  <c r="A50" i="31"/>
  <c r="B50" i="31"/>
  <c r="C50" i="31"/>
  <c r="D50" i="31"/>
  <c r="E50" i="31"/>
  <c r="F50" i="31"/>
  <c r="G50" i="31"/>
  <c r="H50" i="31"/>
  <c r="A51" i="31"/>
  <c r="B51" i="31"/>
  <c r="C51" i="31"/>
  <c r="D51" i="31"/>
  <c r="E51" i="31"/>
  <c r="F51" i="31"/>
  <c r="G51" i="31"/>
  <c r="H51" i="31"/>
  <c r="A52" i="31"/>
  <c r="B52" i="31"/>
  <c r="C52" i="31"/>
  <c r="D52" i="31"/>
  <c r="E52" i="31"/>
  <c r="F52" i="31"/>
  <c r="G52" i="31"/>
  <c r="H52" i="31"/>
  <c r="A53" i="31"/>
  <c r="B53" i="31"/>
  <c r="C53" i="31"/>
  <c r="D53" i="31"/>
  <c r="E53" i="31"/>
  <c r="F53" i="31"/>
  <c r="G53" i="31"/>
  <c r="H53" i="31"/>
  <c r="A54" i="31"/>
  <c r="B54" i="31"/>
  <c r="C54" i="31"/>
  <c r="A55" i="31"/>
  <c r="B55" i="31"/>
  <c r="C55" i="31"/>
  <c r="D55" i="31"/>
  <c r="E55" i="31"/>
  <c r="F55" i="31"/>
  <c r="G55" i="31"/>
  <c r="H55" i="31"/>
  <c r="A56" i="31"/>
  <c r="B56" i="31"/>
  <c r="C56" i="31"/>
  <c r="D56" i="31"/>
  <c r="E56" i="31"/>
  <c r="F56" i="31"/>
  <c r="G56" i="31"/>
  <c r="H56" i="31"/>
  <c r="A57" i="31"/>
  <c r="B57" i="31"/>
  <c r="C57" i="31"/>
  <c r="D57" i="31"/>
  <c r="E57" i="31"/>
  <c r="F57" i="31"/>
  <c r="G57" i="31"/>
  <c r="H57" i="31"/>
  <c r="A58" i="31"/>
  <c r="B58" i="31"/>
  <c r="C58" i="31"/>
  <c r="D58" i="31"/>
  <c r="E58" i="31"/>
  <c r="F58" i="31"/>
  <c r="G58" i="31"/>
  <c r="H58" i="31"/>
  <c r="A59" i="31"/>
  <c r="B59" i="31"/>
  <c r="C59" i="31"/>
  <c r="D59" i="31"/>
  <c r="E59" i="31"/>
  <c r="F59" i="31"/>
  <c r="G59" i="31"/>
  <c r="H59" i="31"/>
  <c r="A60" i="31"/>
  <c r="B60" i="31"/>
  <c r="C60" i="31"/>
  <c r="D60" i="31"/>
  <c r="E60" i="31"/>
  <c r="F60" i="31"/>
  <c r="G60" i="31"/>
  <c r="H60" i="31"/>
  <c r="A61" i="31"/>
  <c r="B61" i="31"/>
  <c r="C61" i="31"/>
  <c r="A62" i="31"/>
  <c r="B62" i="31"/>
  <c r="C62" i="31"/>
  <c r="D62" i="31"/>
  <c r="E62" i="31"/>
  <c r="F62" i="31"/>
  <c r="G62" i="31"/>
  <c r="H62" i="31"/>
  <c r="A63" i="31"/>
  <c r="B63" i="31"/>
  <c r="C63" i="31"/>
  <c r="D63" i="31"/>
  <c r="E63" i="31"/>
  <c r="F63" i="31"/>
  <c r="G63" i="31"/>
  <c r="H63" i="31"/>
  <c r="A64" i="31"/>
  <c r="B64" i="31"/>
  <c r="C64" i="31"/>
  <c r="D64" i="31"/>
  <c r="E64" i="31"/>
  <c r="F64" i="31"/>
  <c r="G64" i="31"/>
  <c r="H64" i="31"/>
  <c r="A65" i="31"/>
  <c r="B65" i="31"/>
  <c r="C65" i="31"/>
  <c r="D65" i="31"/>
  <c r="E65" i="31"/>
  <c r="F65" i="31"/>
  <c r="G65" i="31"/>
  <c r="H65" i="31"/>
  <c r="A66" i="31"/>
  <c r="B66" i="31"/>
  <c r="C66" i="31"/>
  <c r="D66" i="31"/>
  <c r="E66" i="31"/>
  <c r="F66" i="31"/>
  <c r="G66" i="31"/>
  <c r="H66" i="31"/>
  <c r="A67" i="31"/>
  <c r="B67" i="31"/>
  <c r="C67" i="31"/>
  <c r="D67" i="31"/>
  <c r="E67" i="31"/>
  <c r="F67" i="31"/>
  <c r="G67" i="31"/>
  <c r="H67" i="31"/>
  <c r="A68" i="31"/>
  <c r="B68" i="31"/>
  <c r="C68" i="31"/>
  <c r="A69" i="31"/>
  <c r="B69" i="31"/>
  <c r="C69" i="31"/>
  <c r="D69" i="31"/>
  <c r="E69" i="31"/>
  <c r="F69" i="31"/>
  <c r="G69" i="31"/>
  <c r="H69" i="31"/>
  <c r="A70" i="31"/>
  <c r="B70" i="31"/>
  <c r="C70" i="31"/>
  <c r="D70" i="31"/>
  <c r="E70" i="31"/>
  <c r="F70" i="31"/>
  <c r="G70" i="31"/>
  <c r="H70" i="31"/>
  <c r="A71" i="31"/>
  <c r="B71" i="31"/>
  <c r="C71" i="31"/>
  <c r="D71" i="31"/>
  <c r="E71" i="31"/>
  <c r="F71" i="31"/>
  <c r="G71" i="31"/>
  <c r="H71" i="31"/>
  <c r="A72" i="31"/>
  <c r="B72" i="31"/>
  <c r="C72" i="31"/>
  <c r="D72" i="31"/>
  <c r="E72" i="31"/>
  <c r="F72" i="31"/>
  <c r="G72" i="31"/>
  <c r="H72" i="31"/>
  <c r="A73" i="31"/>
  <c r="B73" i="31"/>
  <c r="C73" i="31"/>
  <c r="D73" i="31"/>
  <c r="E73" i="31"/>
  <c r="F73" i="31"/>
  <c r="G73" i="31"/>
  <c r="H73" i="31"/>
  <c r="A74" i="31"/>
  <c r="B74" i="31"/>
  <c r="C74" i="31"/>
  <c r="D74" i="31"/>
  <c r="E74" i="31"/>
  <c r="F74" i="31"/>
  <c r="G74" i="31"/>
  <c r="H74" i="31"/>
  <c r="A75" i="31"/>
  <c r="B75" i="31"/>
  <c r="C75" i="31"/>
  <c r="A76" i="31"/>
  <c r="B76" i="31"/>
  <c r="C76" i="31"/>
  <c r="D76" i="31"/>
  <c r="E76" i="31"/>
  <c r="F76" i="31"/>
  <c r="G76" i="31"/>
  <c r="H76" i="31"/>
  <c r="A77" i="31"/>
  <c r="B77" i="31"/>
  <c r="C77" i="31"/>
  <c r="D77" i="31"/>
  <c r="E77" i="31"/>
  <c r="F77" i="31"/>
  <c r="G77" i="31"/>
  <c r="H77" i="31"/>
  <c r="A78" i="31"/>
  <c r="B78" i="31"/>
  <c r="C78" i="31"/>
  <c r="D78" i="31"/>
  <c r="E78" i="31"/>
  <c r="F78" i="31"/>
  <c r="G78" i="31"/>
  <c r="H78" i="31"/>
  <c r="A79" i="31"/>
  <c r="B79" i="31"/>
  <c r="C79" i="31"/>
  <c r="D79" i="31"/>
  <c r="E79" i="31"/>
  <c r="F79" i="31"/>
  <c r="G79" i="31"/>
  <c r="H79" i="31"/>
  <c r="A80" i="31"/>
  <c r="B80" i="31"/>
  <c r="C80" i="31"/>
  <c r="D80" i="31"/>
  <c r="E80" i="31"/>
  <c r="F80" i="31"/>
  <c r="G80" i="31"/>
  <c r="H80" i="31"/>
  <c r="A81" i="31"/>
  <c r="B81" i="31"/>
  <c r="C81" i="31"/>
  <c r="D81" i="31"/>
  <c r="E81" i="31"/>
  <c r="F81" i="31"/>
  <c r="G81" i="31"/>
  <c r="H81" i="31"/>
  <c r="A82" i="31"/>
  <c r="B82" i="31"/>
  <c r="C82" i="31"/>
  <c r="A83" i="31"/>
  <c r="B83" i="31"/>
  <c r="C83" i="31"/>
  <c r="A84" i="31"/>
  <c r="B84" i="31"/>
  <c r="C84" i="31"/>
  <c r="A85" i="31"/>
  <c r="B85" i="31"/>
  <c r="C85" i="31"/>
  <c r="A86" i="31"/>
  <c r="B86" i="31"/>
  <c r="C86" i="31"/>
  <c r="D86" i="31"/>
  <c r="E86" i="31"/>
  <c r="F86" i="31"/>
  <c r="G86" i="31"/>
  <c r="H86" i="31"/>
  <c r="A87" i="31"/>
  <c r="B87" i="31"/>
  <c r="C87" i="31"/>
  <c r="D87" i="31"/>
  <c r="E87" i="31"/>
  <c r="F87" i="31"/>
  <c r="G87" i="31"/>
  <c r="H87" i="31"/>
  <c r="A88" i="31"/>
  <c r="B88" i="31"/>
  <c r="C88" i="31"/>
  <c r="D88" i="31"/>
  <c r="E88" i="31"/>
  <c r="F88" i="31"/>
  <c r="G88" i="31"/>
  <c r="H88" i="31"/>
  <c r="A89" i="31"/>
  <c r="B89" i="31"/>
  <c r="C89" i="31"/>
  <c r="A90" i="31"/>
  <c r="B90" i="31"/>
  <c r="C90" i="31"/>
  <c r="D90" i="31"/>
  <c r="E90" i="31"/>
  <c r="F90" i="31"/>
  <c r="G90" i="31"/>
  <c r="H90" i="31"/>
  <c r="A91" i="31"/>
  <c r="B91" i="31"/>
  <c r="C91" i="31"/>
  <c r="D91" i="31"/>
  <c r="E91" i="31"/>
  <c r="F91" i="31"/>
  <c r="G91" i="31"/>
  <c r="H91" i="31"/>
  <c r="A92" i="31"/>
  <c r="B92" i="31"/>
  <c r="C92" i="31"/>
  <c r="D92" i="31"/>
  <c r="E92" i="31"/>
  <c r="F92" i="31"/>
  <c r="G92" i="31"/>
  <c r="H92" i="31"/>
  <c r="A93" i="31"/>
  <c r="B93" i="31"/>
  <c r="C93" i="31"/>
  <c r="D93" i="31"/>
  <c r="E93" i="31"/>
  <c r="F93" i="31"/>
  <c r="G93" i="31"/>
  <c r="H93" i="31"/>
  <c r="A94" i="31"/>
  <c r="B94" i="31"/>
  <c r="C94" i="31"/>
  <c r="D94" i="31"/>
  <c r="E94" i="31"/>
  <c r="F94" i="31"/>
  <c r="G94" i="31"/>
  <c r="H94" i="31"/>
  <c r="A95" i="31"/>
  <c r="B95" i="31"/>
  <c r="C95" i="31"/>
  <c r="D95" i="31"/>
  <c r="E95" i="31"/>
  <c r="F95" i="31"/>
  <c r="G95" i="31"/>
  <c r="H95" i="31"/>
  <c r="A96" i="31"/>
  <c r="B96" i="31"/>
  <c r="C96" i="31"/>
  <c r="A97" i="31"/>
  <c r="B97" i="31"/>
  <c r="C97" i="31"/>
  <c r="D97" i="31"/>
  <c r="E97" i="31"/>
  <c r="F97" i="31"/>
  <c r="G97" i="31"/>
  <c r="H97" i="31"/>
  <c r="A98" i="31"/>
  <c r="B98" i="31"/>
  <c r="C98" i="31"/>
  <c r="D98" i="31"/>
  <c r="E98" i="31"/>
  <c r="F98" i="31"/>
  <c r="G98" i="31"/>
  <c r="H98" i="31"/>
  <c r="A99" i="31"/>
  <c r="B99" i="31"/>
  <c r="C99" i="31"/>
  <c r="D99" i="31"/>
  <c r="E99" i="31"/>
  <c r="F99" i="31"/>
  <c r="G99" i="31"/>
  <c r="H99" i="31"/>
  <c r="A100" i="31"/>
  <c r="B100" i="31"/>
  <c r="C100" i="31"/>
  <c r="D100" i="31"/>
  <c r="E100" i="31"/>
  <c r="F100" i="31"/>
  <c r="G100" i="31"/>
  <c r="H100" i="31"/>
  <c r="A101" i="31"/>
  <c r="B101" i="31"/>
  <c r="C101" i="31"/>
  <c r="D101" i="31"/>
  <c r="E101" i="31"/>
  <c r="F101" i="31"/>
  <c r="G101" i="31"/>
  <c r="H101" i="31"/>
  <c r="A102" i="31"/>
  <c r="B102" i="31"/>
  <c r="C102" i="31"/>
  <c r="D102" i="31"/>
  <c r="E102" i="31"/>
  <c r="F102" i="31"/>
  <c r="G102" i="31"/>
  <c r="H102" i="31"/>
  <c r="A103" i="31"/>
  <c r="B103" i="31"/>
  <c r="C103" i="31"/>
  <c r="A104" i="31"/>
  <c r="B104" i="31"/>
  <c r="C104" i="31"/>
  <c r="D104" i="31"/>
  <c r="E104" i="31"/>
  <c r="F104" i="31"/>
  <c r="G104" i="31"/>
  <c r="H104" i="31"/>
  <c r="A105" i="31"/>
  <c r="B105" i="31"/>
  <c r="C105" i="31"/>
  <c r="D105" i="31"/>
  <c r="E105" i="31"/>
  <c r="F105" i="31"/>
  <c r="G105" i="31"/>
  <c r="H105" i="31"/>
  <c r="A106" i="31"/>
  <c r="B106" i="31"/>
  <c r="C106" i="31"/>
  <c r="D106" i="31"/>
  <c r="E106" i="31"/>
  <c r="F106" i="31"/>
  <c r="G106" i="31"/>
  <c r="H106" i="31"/>
  <c r="A107" i="31"/>
  <c r="B107" i="31"/>
  <c r="C107" i="31"/>
  <c r="D107" i="31"/>
  <c r="E107" i="31"/>
  <c r="F107" i="31"/>
  <c r="G107" i="31"/>
  <c r="H107" i="31"/>
  <c r="A108" i="31"/>
  <c r="B108" i="31"/>
  <c r="C108" i="31"/>
  <c r="D108" i="31"/>
  <c r="E108" i="31"/>
  <c r="F108" i="31"/>
  <c r="G108" i="31"/>
  <c r="H108" i="31"/>
  <c r="A109" i="31"/>
  <c r="B109" i="31"/>
  <c r="C109" i="31"/>
  <c r="D109" i="31"/>
  <c r="E109" i="31"/>
  <c r="F109" i="31"/>
  <c r="G109" i="31"/>
  <c r="H109" i="31"/>
  <c r="A110" i="31"/>
  <c r="B110" i="31"/>
  <c r="C110" i="31"/>
  <c r="A111" i="31"/>
  <c r="B111" i="31"/>
  <c r="C111" i="31"/>
  <c r="D111" i="31"/>
  <c r="E111" i="31"/>
  <c r="F111" i="31"/>
  <c r="G111" i="31"/>
  <c r="H111" i="31"/>
  <c r="A112" i="31"/>
  <c r="B112" i="31"/>
  <c r="C112" i="31"/>
  <c r="D112" i="31"/>
  <c r="E112" i="31"/>
  <c r="F112" i="31"/>
  <c r="G112" i="31"/>
  <c r="H112" i="31"/>
  <c r="A113" i="31"/>
  <c r="B113" i="31"/>
  <c r="C113" i="31"/>
  <c r="D113" i="31"/>
  <c r="E113" i="31"/>
  <c r="F113" i="31"/>
  <c r="G113" i="31"/>
  <c r="H113" i="31"/>
  <c r="A114" i="31"/>
  <c r="B114" i="31"/>
  <c r="C114" i="31"/>
  <c r="D114" i="31"/>
  <c r="E114" i="31"/>
  <c r="F114" i="31"/>
  <c r="G114" i="31"/>
  <c r="H114" i="31"/>
  <c r="A115" i="31"/>
  <c r="B115" i="31"/>
  <c r="C115" i="31"/>
  <c r="D115" i="31"/>
  <c r="E115" i="31"/>
  <c r="F115" i="31"/>
  <c r="G115" i="31"/>
  <c r="H115" i="31"/>
  <c r="A116" i="31"/>
  <c r="B116" i="31"/>
  <c r="C116" i="31"/>
  <c r="D116" i="31"/>
  <c r="E116" i="31"/>
  <c r="F116" i="31"/>
  <c r="G116" i="31"/>
  <c r="H116" i="31"/>
  <c r="A117" i="31"/>
  <c r="B117" i="31"/>
  <c r="C117" i="31"/>
  <c r="D117" i="31"/>
  <c r="E117" i="31"/>
  <c r="F117" i="31"/>
  <c r="G117" i="31"/>
  <c r="H117" i="31"/>
  <c r="A118" i="31"/>
  <c r="B118" i="31"/>
  <c r="C118" i="31"/>
  <c r="D118" i="31"/>
  <c r="E118" i="31"/>
  <c r="F118" i="31"/>
  <c r="G118" i="31"/>
  <c r="H118" i="31"/>
  <c r="A119" i="31"/>
  <c r="B119" i="31"/>
  <c r="C119" i="31"/>
  <c r="D119" i="31"/>
  <c r="E119" i="31"/>
  <c r="F119" i="31"/>
  <c r="G119" i="31"/>
  <c r="H119" i="31"/>
  <c r="A120" i="31"/>
  <c r="B120" i="31"/>
  <c r="C120" i="31"/>
  <c r="A121" i="31"/>
  <c r="B121" i="31"/>
  <c r="C121" i="31"/>
  <c r="D121" i="31"/>
  <c r="E121" i="31"/>
  <c r="F121" i="31"/>
  <c r="G121" i="31"/>
  <c r="H121" i="31"/>
  <c r="A122" i="31"/>
  <c r="B122" i="31"/>
  <c r="C122" i="31"/>
  <c r="D122" i="31"/>
  <c r="E122" i="31"/>
  <c r="F122" i="31"/>
  <c r="G122" i="31"/>
  <c r="H122" i="31"/>
  <c r="A123" i="31"/>
  <c r="B123" i="31"/>
  <c r="C123" i="31"/>
  <c r="D123" i="31"/>
  <c r="E123" i="31"/>
  <c r="F123" i="31"/>
  <c r="G123" i="31"/>
  <c r="H123" i="31"/>
  <c r="A124" i="31"/>
  <c r="B124" i="31"/>
  <c r="C124" i="31"/>
  <c r="A125" i="31"/>
  <c r="B125" i="31"/>
  <c r="C125" i="31"/>
  <c r="D125" i="31"/>
  <c r="E125" i="31"/>
  <c r="F125" i="31"/>
  <c r="G125" i="31"/>
  <c r="H125" i="31"/>
  <c r="I125" i="31"/>
  <c r="A126" i="31"/>
  <c r="B126" i="31"/>
  <c r="C126" i="31"/>
  <c r="D126" i="31"/>
  <c r="E126" i="31"/>
  <c r="F126" i="31"/>
  <c r="G126" i="31"/>
  <c r="H126" i="31"/>
  <c r="I126" i="31"/>
  <c r="A127" i="31"/>
  <c r="B127" i="31"/>
  <c r="C127" i="31"/>
  <c r="A128" i="31"/>
  <c r="B128" i="31"/>
  <c r="C128" i="31"/>
  <c r="D128" i="31"/>
  <c r="E128" i="31"/>
  <c r="F128" i="31"/>
  <c r="G128" i="31"/>
  <c r="H128" i="31"/>
  <c r="A129" i="31"/>
  <c r="B129" i="31"/>
  <c r="C129" i="31"/>
  <c r="D129" i="31"/>
  <c r="E129" i="31"/>
  <c r="F129" i="31"/>
  <c r="G129" i="31"/>
  <c r="H129" i="31"/>
  <c r="A130" i="31"/>
  <c r="B130" i="31"/>
  <c r="C130" i="31"/>
  <c r="D130" i="31"/>
  <c r="E130" i="31"/>
  <c r="F130" i="31"/>
  <c r="G130" i="31"/>
  <c r="H130" i="31"/>
  <c r="A131" i="31"/>
  <c r="B131" i="31"/>
  <c r="C131" i="31"/>
  <c r="A132" i="31"/>
  <c r="B132" i="31"/>
  <c r="C132" i="31"/>
  <c r="D132" i="31"/>
  <c r="E132" i="31"/>
  <c r="F132" i="31"/>
  <c r="G132" i="31"/>
  <c r="H132" i="31"/>
  <c r="A133" i="31"/>
  <c r="B133" i="31"/>
  <c r="C133" i="31"/>
  <c r="D133" i="31"/>
  <c r="E133" i="31"/>
  <c r="F133" i="31"/>
  <c r="G133" i="31"/>
  <c r="H133" i="31"/>
  <c r="A134" i="31"/>
  <c r="B134" i="31"/>
  <c r="C134" i="31"/>
  <c r="D134" i="31"/>
  <c r="E134" i="31"/>
  <c r="F134" i="31"/>
  <c r="G134" i="31"/>
  <c r="H134" i="31"/>
  <c r="A135" i="31"/>
  <c r="B135" i="31"/>
  <c r="C135" i="31"/>
  <c r="D135" i="31"/>
  <c r="E135" i="31"/>
  <c r="F135" i="31"/>
  <c r="G135" i="31"/>
  <c r="H135" i="31"/>
  <c r="A136" i="31"/>
  <c r="B136" i="31"/>
  <c r="C136" i="31"/>
  <c r="D136" i="31"/>
  <c r="E136" i="31"/>
  <c r="F136" i="31"/>
  <c r="G136" i="31"/>
  <c r="H136" i="31"/>
  <c r="A137" i="31"/>
  <c r="B137" i="31"/>
  <c r="C137" i="31"/>
  <c r="D137" i="31"/>
  <c r="E137" i="31"/>
  <c r="F137" i="31"/>
  <c r="G137" i="31"/>
  <c r="H137" i="31"/>
  <c r="A138" i="31"/>
  <c r="B138" i="31"/>
  <c r="C138" i="31"/>
  <c r="A139" i="31"/>
  <c r="B139" i="31"/>
  <c r="C139" i="31"/>
  <c r="D139" i="31"/>
  <c r="E139" i="31"/>
  <c r="F139" i="31"/>
  <c r="G139" i="31"/>
  <c r="H139" i="31"/>
  <c r="A140" i="31"/>
  <c r="B140" i="31"/>
  <c r="C140" i="31"/>
  <c r="D140" i="31"/>
  <c r="E140" i="31"/>
  <c r="F140" i="31"/>
  <c r="G140" i="31"/>
  <c r="H140" i="31"/>
  <c r="A141" i="31"/>
  <c r="B141" i="31"/>
  <c r="C141" i="31"/>
  <c r="D141" i="31"/>
  <c r="E141" i="31"/>
  <c r="F141" i="31"/>
  <c r="G141" i="31"/>
  <c r="H141" i="31"/>
  <c r="A142" i="31"/>
  <c r="B142" i="31"/>
  <c r="C142" i="31"/>
  <c r="D142" i="31"/>
  <c r="E142" i="31"/>
  <c r="F142" i="31"/>
  <c r="G142" i="31"/>
  <c r="H142" i="31"/>
  <c r="A143" i="31"/>
  <c r="B143" i="31"/>
  <c r="C143" i="31"/>
  <c r="D143" i="31"/>
  <c r="E143" i="31"/>
  <c r="F143" i="31"/>
  <c r="G143" i="31"/>
  <c r="H143" i="31"/>
  <c r="A144" i="31"/>
  <c r="B144" i="31"/>
  <c r="C144" i="31"/>
  <c r="D144" i="31"/>
  <c r="E144" i="31"/>
  <c r="F144" i="31"/>
  <c r="G144" i="31"/>
  <c r="H144" i="31"/>
  <c r="A145" i="31"/>
  <c r="B145" i="31"/>
  <c r="C145" i="31"/>
  <c r="A146" i="31"/>
  <c r="B146" i="31"/>
  <c r="C146" i="31"/>
  <c r="D146" i="31"/>
  <c r="E146" i="31"/>
  <c r="F146" i="31"/>
  <c r="G146" i="31"/>
  <c r="H146" i="31"/>
  <c r="A147" i="31"/>
  <c r="B147" i="31"/>
  <c r="C147" i="31"/>
  <c r="D147" i="31"/>
  <c r="E147" i="31"/>
  <c r="F147" i="31"/>
  <c r="G147" i="31"/>
  <c r="H147" i="31"/>
  <c r="A148" i="31"/>
  <c r="B148" i="31"/>
  <c r="C148" i="31"/>
  <c r="D148" i="31"/>
  <c r="E148" i="31"/>
  <c r="F148" i="31"/>
  <c r="G148" i="31"/>
  <c r="H148" i="31"/>
  <c r="A149" i="31"/>
  <c r="B149" i="31"/>
  <c r="C149" i="31"/>
  <c r="D149" i="31"/>
  <c r="E149" i="31"/>
  <c r="F149" i="31"/>
  <c r="G149" i="31"/>
  <c r="H149" i="31"/>
  <c r="A150" i="31"/>
  <c r="B150" i="31"/>
  <c r="C150" i="31"/>
  <c r="D150" i="31"/>
  <c r="E150" i="31"/>
  <c r="F150" i="31"/>
  <c r="G150" i="31"/>
  <c r="H150" i="31"/>
  <c r="A151" i="31"/>
  <c r="B151" i="31"/>
  <c r="C151" i="31"/>
  <c r="D151" i="31"/>
  <c r="E151" i="31"/>
  <c r="F151" i="31"/>
  <c r="G151" i="31"/>
  <c r="H151" i="31"/>
  <c r="A152" i="31"/>
  <c r="B152" i="31"/>
  <c r="C152" i="31"/>
  <c r="A153" i="31"/>
  <c r="B153" i="31"/>
  <c r="C153" i="31"/>
  <c r="D153" i="31"/>
  <c r="E153" i="31"/>
  <c r="F153" i="31"/>
  <c r="G153" i="31"/>
  <c r="H153" i="31"/>
  <c r="A154" i="31"/>
  <c r="B154" i="31"/>
  <c r="C154" i="31"/>
  <c r="D154" i="31"/>
  <c r="E154" i="31"/>
  <c r="F154" i="31"/>
  <c r="G154" i="31"/>
  <c r="H154" i="31"/>
  <c r="A155" i="31"/>
  <c r="B155" i="31"/>
  <c r="C155" i="31"/>
  <c r="D155" i="31"/>
  <c r="E155" i="31"/>
  <c r="F155" i="31"/>
  <c r="G155" i="31"/>
  <c r="H155" i="31"/>
  <c r="A156" i="31"/>
  <c r="B156" i="31"/>
  <c r="C156" i="31"/>
  <c r="D156" i="31"/>
  <c r="E156" i="31"/>
  <c r="F156" i="31"/>
  <c r="G156" i="31"/>
  <c r="H156" i="31"/>
  <c r="A157" i="31"/>
  <c r="B157" i="31"/>
  <c r="C157" i="31"/>
  <c r="D157" i="31"/>
  <c r="E157" i="31"/>
  <c r="F157" i="31"/>
  <c r="G157" i="31"/>
  <c r="H157" i="31"/>
  <c r="A158" i="31"/>
  <c r="B158" i="31"/>
  <c r="C158" i="31"/>
  <c r="D158" i="31"/>
  <c r="E158" i="31"/>
  <c r="F158" i="31"/>
  <c r="G158" i="31"/>
  <c r="H158" i="31"/>
  <c r="A159" i="31"/>
  <c r="B159" i="31"/>
  <c r="C159" i="31"/>
  <c r="A160" i="31"/>
  <c r="B160" i="31"/>
  <c r="C160" i="31"/>
  <c r="D160" i="31"/>
  <c r="E160" i="31"/>
  <c r="F160" i="31"/>
  <c r="G160" i="31"/>
  <c r="H160" i="31"/>
  <c r="A161" i="31"/>
  <c r="B161" i="31"/>
  <c r="C161" i="31"/>
  <c r="D161" i="31"/>
  <c r="E161" i="31"/>
  <c r="F161" i="31"/>
  <c r="G161" i="31"/>
  <c r="H161" i="31"/>
  <c r="A162" i="31"/>
  <c r="B162" i="31"/>
  <c r="C162" i="31"/>
  <c r="D162" i="31"/>
  <c r="E162" i="31"/>
  <c r="F162" i="31"/>
  <c r="G162" i="31"/>
  <c r="H162" i="31"/>
  <c r="A163" i="31"/>
  <c r="B163" i="31"/>
  <c r="C163" i="31"/>
  <c r="D163" i="31"/>
  <c r="E163" i="31"/>
  <c r="F163" i="31"/>
  <c r="G163" i="31"/>
  <c r="H163" i="31"/>
  <c r="A164" i="31"/>
  <c r="B164" i="31"/>
  <c r="C164" i="31"/>
  <c r="D164" i="31"/>
  <c r="E164" i="31"/>
  <c r="F164" i="31"/>
  <c r="G164" i="31"/>
  <c r="H164" i="31"/>
  <c r="A165" i="31"/>
  <c r="B165" i="31"/>
  <c r="C165" i="31"/>
  <c r="D165" i="31"/>
  <c r="E165" i="31"/>
  <c r="F165" i="31"/>
  <c r="G165" i="31"/>
  <c r="H165" i="31"/>
  <c r="A166" i="31"/>
  <c r="B166" i="31"/>
  <c r="C166" i="31"/>
  <c r="A167" i="31"/>
  <c r="B167" i="31"/>
  <c r="C167" i="31"/>
  <c r="D167" i="31"/>
  <c r="E167" i="31"/>
  <c r="F167" i="31"/>
  <c r="G167" i="31"/>
  <c r="H167" i="31"/>
  <c r="A168" i="31"/>
  <c r="B168" i="31"/>
  <c r="C168" i="31"/>
  <c r="D168" i="31"/>
  <c r="E168" i="31"/>
  <c r="F168" i="31"/>
  <c r="G168" i="31"/>
  <c r="H168" i="31"/>
  <c r="A169" i="31"/>
  <c r="B169" i="31"/>
  <c r="C169" i="31"/>
  <c r="D169" i="31"/>
  <c r="E169" i="31"/>
  <c r="F169" i="31"/>
  <c r="G169" i="31"/>
  <c r="H169" i="31"/>
  <c r="A170" i="31"/>
  <c r="B170" i="31"/>
  <c r="C170" i="31"/>
  <c r="D170" i="31"/>
  <c r="E170" i="31"/>
  <c r="F170" i="31"/>
  <c r="G170" i="31"/>
  <c r="H170" i="31"/>
  <c r="A171" i="31"/>
  <c r="B171" i="31"/>
  <c r="C171" i="31"/>
  <c r="D171" i="31"/>
  <c r="E171" i="31"/>
  <c r="F171" i="31"/>
  <c r="G171" i="31"/>
  <c r="H171" i="31"/>
  <c r="A172" i="31"/>
  <c r="B172" i="31"/>
  <c r="C172" i="31"/>
  <c r="D172" i="31"/>
  <c r="E172" i="31"/>
  <c r="F172" i="31"/>
  <c r="G172" i="31"/>
  <c r="H172" i="31"/>
  <c r="A173" i="31"/>
  <c r="B173" i="31"/>
  <c r="C173" i="31"/>
  <c r="D173" i="31"/>
  <c r="E173" i="31"/>
  <c r="F173" i="31"/>
  <c r="G173" i="31"/>
  <c r="H173" i="31"/>
  <c r="A174" i="31"/>
  <c r="B174" i="31"/>
  <c r="C174" i="31"/>
  <c r="D174" i="31"/>
  <c r="E174" i="31"/>
  <c r="F174" i="31"/>
  <c r="G174" i="31"/>
  <c r="H174" i="31"/>
  <c r="A175" i="31"/>
  <c r="B175" i="31"/>
  <c r="C175" i="31"/>
  <c r="D175" i="31"/>
  <c r="E175" i="31"/>
  <c r="F175" i="31"/>
  <c r="G175" i="31"/>
  <c r="H175" i="31"/>
  <c r="A176" i="31"/>
  <c r="B176" i="31"/>
  <c r="C176" i="31"/>
  <c r="A177" i="31"/>
  <c r="B177" i="31"/>
  <c r="C177" i="31"/>
  <c r="D177" i="31"/>
  <c r="E177" i="31"/>
  <c r="F177" i="31"/>
  <c r="G177" i="31"/>
  <c r="H177" i="31"/>
  <c r="A178" i="31"/>
  <c r="B178" i="31"/>
  <c r="C178" i="31"/>
  <c r="D178" i="31"/>
  <c r="E178" i="31"/>
  <c r="F178" i="31"/>
  <c r="G178" i="31"/>
  <c r="H178" i="31"/>
  <c r="A179" i="31"/>
  <c r="B179" i="31"/>
  <c r="C179" i="31"/>
  <c r="D179" i="31"/>
  <c r="E179" i="31"/>
  <c r="F179" i="31"/>
  <c r="G179" i="31"/>
  <c r="H179" i="31"/>
  <c r="A180" i="31"/>
  <c r="B180" i="31"/>
  <c r="C180" i="31"/>
  <c r="D180" i="31"/>
  <c r="E180" i="31"/>
  <c r="F180" i="31"/>
  <c r="G180" i="31"/>
  <c r="H180" i="31"/>
  <c r="A181" i="31"/>
  <c r="B181" i="31"/>
  <c r="C181" i="31"/>
  <c r="A182" i="31"/>
  <c r="B182" i="31"/>
  <c r="C182" i="31"/>
  <c r="A183" i="31"/>
  <c r="B183" i="31"/>
  <c r="C183" i="31"/>
  <c r="A184" i="31"/>
  <c r="B184" i="31"/>
  <c r="C184" i="31"/>
  <c r="A185" i="31"/>
  <c r="B185" i="31"/>
  <c r="C185" i="31"/>
  <c r="A186" i="31"/>
  <c r="B186" i="31"/>
  <c r="C186" i="31"/>
  <c r="A187" i="31"/>
  <c r="B187" i="31"/>
  <c r="C187" i="31"/>
  <c r="A188" i="31"/>
  <c r="B188" i="31"/>
  <c r="C188" i="31"/>
  <c r="A189" i="31"/>
  <c r="B189" i="31"/>
  <c r="C189" i="31"/>
  <c r="B2" i="31"/>
  <c r="C2" i="31"/>
  <c r="D2" i="31"/>
  <c r="E2" i="31"/>
  <c r="F2" i="31"/>
  <c r="G2" i="31"/>
  <c r="H2" i="31"/>
  <c r="A2" i="31"/>
  <c r="X3" i="31"/>
  <c r="X4" i="31"/>
  <c r="X6" i="31"/>
  <c r="X7" i="31"/>
  <c r="X8" i="31"/>
  <c r="X9" i="31"/>
  <c r="X10" i="31"/>
  <c r="X11" i="31"/>
  <c r="X13" i="31"/>
  <c r="X14" i="31"/>
  <c r="X15" i="31"/>
  <c r="X16" i="31"/>
  <c r="X17" i="31"/>
  <c r="X18" i="31"/>
  <c r="X20" i="31"/>
  <c r="X21" i="31"/>
  <c r="X24" i="31"/>
  <c r="X25" i="31"/>
  <c r="X27" i="31"/>
  <c r="X28" i="31"/>
  <c r="X29" i="31"/>
  <c r="X30" i="31"/>
  <c r="X31" i="31"/>
  <c r="X32" i="31"/>
  <c r="X34" i="31"/>
  <c r="X35" i="31"/>
  <c r="X36" i="31"/>
  <c r="X37" i="31"/>
  <c r="X38" i="31"/>
  <c r="X39" i="31"/>
  <c r="X41" i="31"/>
  <c r="X42" i="31"/>
  <c r="X43" i="31"/>
  <c r="X44" i="31"/>
  <c r="X45" i="31"/>
  <c r="X46" i="31"/>
  <c r="X48" i="31"/>
  <c r="X49" i="31"/>
  <c r="X50" i="31"/>
  <c r="X51" i="31"/>
  <c r="X52" i="31"/>
  <c r="X53" i="31"/>
  <c r="X55" i="31"/>
  <c r="X56" i="31"/>
  <c r="X57" i="31"/>
  <c r="X58" i="31"/>
  <c r="X59" i="31"/>
  <c r="X60" i="31"/>
  <c r="X62" i="31"/>
  <c r="X63" i="31"/>
  <c r="X64" i="31"/>
  <c r="X65" i="31"/>
  <c r="X66" i="31"/>
  <c r="X67" i="31"/>
  <c r="X69" i="31"/>
  <c r="X70" i="31"/>
  <c r="X71" i="31"/>
  <c r="X72" i="31"/>
  <c r="X73" i="31"/>
  <c r="X74" i="31"/>
  <c r="X76" i="31"/>
  <c r="X77" i="31"/>
  <c r="X78" i="31"/>
  <c r="X79" i="31"/>
  <c r="X80" i="31"/>
  <c r="X81" i="31"/>
  <c r="X86" i="31"/>
  <c r="X87" i="31"/>
  <c r="X88" i="31"/>
  <c r="X90" i="31"/>
  <c r="X91" i="31"/>
  <c r="X92" i="31"/>
  <c r="X93" i="31"/>
  <c r="X94" i="31"/>
  <c r="X95" i="31"/>
  <c r="X97" i="31"/>
  <c r="X98" i="31"/>
  <c r="X99" i="31"/>
  <c r="X100" i="31"/>
  <c r="X101" i="31"/>
  <c r="X102" i="31"/>
  <c r="X104" i="31"/>
  <c r="X105" i="31"/>
  <c r="X106" i="31"/>
  <c r="X107" i="31"/>
  <c r="X108" i="31"/>
  <c r="X109" i="31"/>
  <c r="X111" i="31"/>
  <c r="X112" i="31"/>
  <c r="A55" i="37"/>
  <c r="B55" i="37"/>
  <c r="C55" i="37"/>
  <c r="A56" i="37"/>
  <c r="B56" i="37"/>
  <c r="C56" i="37"/>
  <c r="D56" i="37"/>
  <c r="E56" i="37"/>
  <c r="F56" i="37"/>
  <c r="A57" i="37"/>
  <c r="B57" i="37"/>
  <c r="C57" i="37"/>
  <c r="D57" i="37"/>
  <c r="E57" i="37"/>
  <c r="F57" i="37"/>
  <c r="A58" i="37"/>
  <c r="B58" i="37"/>
  <c r="C58" i="37"/>
  <c r="D58" i="37"/>
  <c r="E58" i="37"/>
  <c r="F58" i="37"/>
  <c r="A59" i="37"/>
  <c r="B59" i="37"/>
  <c r="C59" i="37"/>
  <c r="D59" i="37"/>
  <c r="E59" i="37"/>
  <c r="F59" i="37"/>
  <c r="A60" i="37"/>
  <c r="B60" i="37"/>
  <c r="C60" i="37"/>
  <c r="D60" i="37"/>
  <c r="E60" i="37"/>
  <c r="F60" i="37"/>
  <c r="A61" i="37"/>
  <c r="B61" i="37"/>
  <c r="C61" i="37"/>
  <c r="D61" i="37"/>
  <c r="E61" i="37"/>
  <c r="F61" i="37"/>
  <c r="A62" i="37"/>
  <c r="B62" i="37"/>
  <c r="C62" i="37"/>
  <c r="A63" i="37"/>
  <c r="B63" i="37"/>
  <c r="C63" i="37"/>
  <c r="D63" i="37"/>
  <c r="E63" i="37"/>
  <c r="F63" i="37"/>
  <c r="A64" i="37"/>
  <c r="B64" i="37"/>
  <c r="C64" i="37"/>
  <c r="D64" i="37"/>
  <c r="E64" i="37"/>
  <c r="F64" i="37"/>
  <c r="A65" i="37"/>
  <c r="B65" i="37"/>
  <c r="C65" i="37"/>
  <c r="D65" i="37"/>
  <c r="E65" i="37"/>
  <c r="F65" i="37"/>
  <c r="A66" i="37"/>
  <c r="B66" i="37"/>
  <c r="C66" i="37"/>
  <c r="D66" i="37"/>
  <c r="E66" i="37"/>
  <c r="F66" i="37"/>
  <c r="A67" i="37"/>
  <c r="B67" i="37"/>
  <c r="C67" i="37"/>
  <c r="D67" i="37"/>
  <c r="E67" i="37"/>
  <c r="F67" i="37"/>
  <c r="A68" i="37"/>
  <c r="B68" i="37"/>
  <c r="C68" i="37"/>
  <c r="D68" i="37"/>
  <c r="E68" i="37"/>
  <c r="F68" i="37"/>
  <c r="A69" i="37"/>
  <c r="B69" i="37"/>
  <c r="C69" i="37"/>
  <c r="A70" i="37"/>
  <c r="B70" i="37"/>
  <c r="C70" i="37"/>
  <c r="D70" i="37"/>
  <c r="E70" i="37"/>
  <c r="F70" i="37"/>
  <c r="A71" i="37"/>
  <c r="B71" i="37"/>
  <c r="C71" i="37"/>
  <c r="D71" i="37"/>
  <c r="E71" i="37"/>
  <c r="F71" i="37"/>
  <c r="A72" i="37"/>
  <c r="B72" i="37"/>
  <c r="C72" i="37"/>
  <c r="D72" i="37"/>
  <c r="E72" i="37"/>
  <c r="F72" i="37"/>
  <c r="A73" i="37"/>
  <c r="B73" i="37"/>
  <c r="C73" i="37"/>
  <c r="D73" i="37"/>
  <c r="E73" i="37"/>
  <c r="F73" i="37"/>
  <c r="A74" i="37"/>
  <c r="B74" i="37"/>
  <c r="C74" i="37"/>
  <c r="D74" i="37"/>
  <c r="E74" i="37"/>
  <c r="F74" i="37"/>
  <c r="A75" i="37"/>
  <c r="B75" i="37"/>
  <c r="C75" i="37"/>
  <c r="D75" i="37"/>
  <c r="E75" i="37"/>
  <c r="F75" i="37"/>
  <c r="A76" i="37"/>
  <c r="B76" i="37"/>
  <c r="C76" i="37"/>
  <c r="A77" i="37"/>
  <c r="B77" i="37"/>
  <c r="C77" i="37"/>
  <c r="D77" i="37"/>
  <c r="E77" i="37"/>
  <c r="F77" i="37"/>
  <c r="A78" i="37"/>
  <c r="B78" i="37"/>
  <c r="C78" i="37"/>
  <c r="D78" i="37"/>
  <c r="E78" i="37"/>
  <c r="F78" i="37"/>
  <c r="A79" i="37"/>
  <c r="B79" i="37"/>
  <c r="C79" i="37"/>
  <c r="D79" i="37"/>
  <c r="E79" i="37"/>
  <c r="F79" i="37"/>
  <c r="A80" i="37"/>
  <c r="B80" i="37"/>
  <c r="C80" i="37"/>
  <c r="D80" i="37"/>
  <c r="E80" i="37"/>
  <c r="F80" i="37"/>
  <c r="A81" i="37"/>
  <c r="B81" i="37"/>
  <c r="C81" i="37"/>
  <c r="D81" i="37"/>
  <c r="E81" i="37"/>
  <c r="F81" i="37"/>
  <c r="A82" i="37"/>
  <c r="B82" i="37"/>
  <c r="C82" i="37"/>
  <c r="D82" i="37"/>
  <c r="E82" i="37"/>
  <c r="F82" i="37"/>
  <c r="A83" i="37"/>
  <c r="B83" i="37"/>
  <c r="C83" i="37"/>
  <c r="A84" i="37"/>
  <c r="B84" i="37"/>
  <c r="C84" i="37"/>
  <c r="A85" i="37"/>
  <c r="B85" i="37"/>
  <c r="C85" i="37"/>
  <c r="A86" i="37"/>
  <c r="B86" i="37"/>
  <c r="C86" i="37"/>
  <c r="A87" i="37"/>
  <c r="B87" i="37"/>
  <c r="C87" i="37"/>
  <c r="D87" i="37"/>
  <c r="E87" i="37"/>
  <c r="F87" i="37"/>
  <c r="A88" i="37"/>
  <c r="B88" i="37"/>
  <c r="C88" i="37"/>
  <c r="D88" i="37"/>
  <c r="E88" i="37"/>
  <c r="F88" i="37"/>
  <c r="A89" i="37"/>
  <c r="B89" i="37"/>
  <c r="C89" i="37"/>
  <c r="D89" i="37"/>
  <c r="E89" i="37"/>
  <c r="F89" i="37"/>
  <c r="A90" i="37"/>
  <c r="B90" i="37"/>
  <c r="C90" i="37"/>
  <c r="A91" i="37"/>
  <c r="B91" i="37"/>
  <c r="C91" i="37"/>
  <c r="D91" i="37"/>
  <c r="E91" i="37"/>
  <c r="F91" i="37"/>
  <c r="A92" i="37"/>
  <c r="B92" i="37"/>
  <c r="C92" i="37"/>
  <c r="D92" i="37"/>
  <c r="E92" i="37"/>
  <c r="F92" i="37"/>
  <c r="A93" i="37"/>
  <c r="B93" i="37"/>
  <c r="C93" i="37"/>
  <c r="D93" i="37"/>
  <c r="E93" i="37"/>
  <c r="F93" i="37"/>
  <c r="A94" i="37"/>
  <c r="B94" i="37"/>
  <c r="C94" i="37"/>
  <c r="D94" i="37"/>
  <c r="E94" i="37"/>
  <c r="F94" i="37"/>
  <c r="A95" i="37"/>
  <c r="B95" i="37"/>
  <c r="C95" i="37"/>
  <c r="D95" i="37"/>
  <c r="E95" i="37"/>
  <c r="F95" i="37"/>
  <c r="A96" i="37"/>
  <c r="B96" i="37"/>
  <c r="C96" i="37"/>
  <c r="D96" i="37"/>
  <c r="E96" i="37"/>
  <c r="F96" i="37"/>
  <c r="A97" i="37"/>
  <c r="B97" i="37"/>
  <c r="C97" i="37"/>
  <c r="A98" i="37"/>
  <c r="B98" i="37"/>
  <c r="C98" i="37"/>
  <c r="D98" i="37"/>
  <c r="E98" i="37"/>
  <c r="F98" i="37"/>
  <c r="A99" i="37"/>
  <c r="B99" i="37"/>
  <c r="C99" i="37"/>
  <c r="D99" i="37"/>
  <c r="E99" i="37"/>
  <c r="F99" i="37"/>
  <c r="A100" i="37"/>
  <c r="B100" i="37"/>
  <c r="C100" i="37"/>
  <c r="D100" i="37"/>
  <c r="E100" i="37"/>
  <c r="F100" i="37"/>
  <c r="A101" i="37"/>
  <c r="B101" i="37"/>
  <c r="C101" i="37"/>
  <c r="D101" i="37"/>
  <c r="E101" i="37"/>
  <c r="F101" i="37"/>
  <c r="A102" i="37"/>
  <c r="B102" i="37"/>
  <c r="C102" i="37"/>
  <c r="D102" i="37"/>
  <c r="E102" i="37"/>
  <c r="F102" i="37"/>
  <c r="A103" i="37"/>
  <c r="B103" i="37"/>
  <c r="C103" i="37"/>
  <c r="D103" i="37"/>
  <c r="E103" i="37"/>
  <c r="F103" i="37"/>
  <c r="A104" i="37"/>
  <c r="B104" i="37"/>
  <c r="C104" i="37"/>
  <c r="A105" i="37"/>
  <c r="B105" i="37"/>
  <c r="C105" i="37"/>
  <c r="D105" i="37"/>
  <c r="E105" i="37"/>
  <c r="F105" i="37"/>
  <c r="A106" i="37"/>
  <c r="B106" i="37"/>
  <c r="C106" i="37"/>
  <c r="D106" i="37"/>
  <c r="E106" i="37"/>
  <c r="F106" i="37"/>
  <c r="A107" i="37"/>
  <c r="B107" i="37"/>
  <c r="C107" i="37"/>
  <c r="D107" i="37"/>
  <c r="E107" i="37"/>
  <c r="F107" i="37"/>
  <c r="A108" i="37"/>
  <c r="B108" i="37"/>
  <c r="C108" i="37"/>
  <c r="D108" i="37"/>
  <c r="E108" i="37"/>
  <c r="F108" i="37"/>
  <c r="A109" i="37"/>
  <c r="B109" i="37"/>
  <c r="C109" i="37"/>
  <c r="D109" i="37"/>
  <c r="E109" i="37"/>
  <c r="F109" i="37"/>
  <c r="A110" i="37"/>
  <c r="B110" i="37"/>
  <c r="C110" i="37"/>
  <c r="D110" i="37"/>
  <c r="E110" i="37"/>
  <c r="F110" i="37"/>
  <c r="A111" i="37"/>
  <c r="B111" i="37"/>
  <c r="C111" i="37"/>
  <c r="A112" i="37"/>
  <c r="B112" i="37"/>
  <c r="C112" i="37"/>
  <c r="D112" i="37"/>
  <c r="E112" i="37"/>
  <c r="F112" i="37"/>
  <c r="A113" i="37"/>
  <c r="B113" i="37"/>
  <c r="C113" i="37"/>
  <c r="D113" i="37"/>
  <c r="E113" i="37"/>
  <c r="F113" i="37"/>
  <c r="A114" i="37"/>
  <c r="B114" i="37"/>
  <c r="C114" i="37"/>
  <c r="D114" i="37"/>
  <c r="E114" i="37"/>
  <c r="F114" i="37"/>
  <c r="A115" i="37"/>
  <c r="B115" i="37"/>
  <c r="C115" i="37"/>
  <c r="D115" i="37"/>
  <c r="E115" i="37"/>
  <c r="F115" i="37"/>
  <c r="A116" i="37"/>
  <c r="B116" i="37"/>
  <c r="C116" i="37"/>
  <c r="D116" i="37"/>
  <c r="E116" i="37"/>
  <c r="F116" i="37"/>
  <c r="A117" i="37"/>
  <c r="B117" i="37"/>
  <c r="C117" i="37"/>
  <c r="D117" i="37"/>
  <c r="E117" i="37"/>
  <c r="F117" i="37"/>
  <c r="A118" i="37"/>
  <c r="B118" i="37"/>
  <c r="C118" i="37"/>
  <c r="D118" i="37"/>
  <c r="E118" i="37"/>
  <c r="F118" i="37"/>
  <c r="A119" i="37"/>
  <c r="B119" i="37"/>
  <c r="C119" i="37"/>
  <c r="D119" i="37"/>
  <c r="E119" i="37"/>
  <c r="F119" i="37"/>
  <c r="A120" i="37"/>
  <c r="B120" i="37"/>
  <c r="C120" i="37"/>
  <c r="D120" i="37"/>
  <c r="E120" i="37"/>
  <c r="F120" i="37"/>
  <c r="A121" i="37"/>
  <c r="B121" i="37"/>
  <c r="C121" i="37"/>
  <c r="A122" i="37"/>
  <c r="B122" i="37"/>
  <c r="C122" i="37"/>
  <c r="D122" i="37"/>
  <c r="E122" i="37"/>
  <c r="F122" i="37"/>
  <c r="A123" i="37"/>
  <c r="B123" i="37"/>
  <c r="C123" i="37"/>
  <c r="D123" i="37"/>
  <c r="E123" i="37"/>
  <c r="F123" i="37"/>
  <c r="A124" i="37"/>
  <c r="B124" i="37"/>
  <c r="C124" i="37"/>
  <c r="D124" i="37"/>
  <c r="E124" i="37"/>
  <c r="F124" i="37"/>
  <c r="A125" i="37"/>
  <c r="B125" i="37"/>
  <c r="C125" i="37"/>
  <c r="A126" i="37"/>
  <c r="B126" i="37"/>
  <c r="C126" i="37"/>
  <c r="D126" i="37"/>
  <c r="A127" i="37"/>
  <c r="B127" i="37"/>
  <c r="C127" i="37"/>
  <c r="D127" i="37"/>
  <c r="A128" i="37"/>
  <c r="B128" i="37"/>
  <c r="C128" i="37"/>
  <c r="A129" i="37"/>
  <c r="B129" i="37"/>
  <c r="C129" i="37"/>
  <c r="D129" i="37"/>
  <c r="E129" i="37"/>
  <c r="F129" i="37"/>
  <c r="A130" i="37"/>
  <c r="B130" i="37"/>
  <c r="C130" i="37"/>
  <c r="D130" i="37"/>
  <c r="E130" i="37"/>
  <c r="F130" i="37"/>
  <c r="A131" i="37"/>
  <c r="B131" i="37"/>
  <c r="C131" i="37"/>
  <c r="D131" i="37"/>
  <c r="E131" i="37"/>
  <c r="F131" i="37"/>
  <c r="A132" i="37"/>
  <c r="B132" i="37"/>
  <c r="C132" i="37"/>
  <c r="A133" i="37"/>
  <c r="B133" i="37"/>
  <c r="C133" i="37"/>
  <c r="D133" i="37"/>
  <c r="E133" i="37"/>
  <c r="F133" i="37"/>
  <c r="A134" i="37"/>
  <c r="B134" i="37"/>
  <c r="C134" i="37"/>
  <c r="D134" i="37"/>
  <c r="E134" i="37"/>
  <c r="F134" i="37"/>
  <c r="A135" i="37"/>
  <c r="B135" i="37"/>
  <c r="C135" i="37"/>
  <c r="D135" i="37"/>
  <c r="E135" i="37"/>
  <c r="F135" i="37"/>
  <c r="A136" i="37"/>
  <c r="B136" i="37"/>
  <c r="C136" i="37"/>
  <c r="D136" i="37"/>
  <c r="E136" i="37"/>
  <c r="F136" i="37"/>
  <c r="A137" i="37"/>
  <c r="B137" i="37"/>
  <c r="C137" i="37"/>
  <c r="D137" i="37"/>
  <c r="E137" i="37"/>
  <c r="F137" i="37"/>
  <c r="A138" i="37"/>
  <c r="B138" i="37"/>
  <c r="C138" i="37"/>
  <c r="D138" i="37"/>
  <c r="E138" i="37"/>
  <c r="F138" i="37"/>
  <c r="A139" i="37"/>
  <c r="B139" i="37"/>
  <c r="C139" i="37"/>
  <c r="A140" i="37"/>
  <c r="B140" i="37"/>
  <c r="C140" i="37"/>
  <c r="D140" i="37"/>
  <c r="E140" i="37"/>
  <c r="F140" i="37"/>
  <c r="A141" i="37"/>
  <c r="B141" i="37"/>
  <c r="C141" i="37"/>
  <c r="D141" i="37"/>
  <c r="E141" i="37"/>
  <c r="F141" i="37"/>
  <c r="A142" i="37"/>
  <c r="B142" i="37"/>
  <c r="C142" i="37"/>
  <c r="D142" i="37"/>
  <c r="E142" i="37"/>
  <c r="F142" i="37"/>
  <c r="A143" i="37"/>
  <c r="B143" i="37"/>
  <c r="C143" i="37"/>
  <c r="D143" i="37"/>
  <c r="E143" i="37"/>
  <c r="F143" i="37"/>
  <c r="A144" i="37"/>
  <c r="B144" i="37"/>
  <c r="C144" i="37"/>
  <c r="D144" i="37"/>
  <c r="E144" i="37"/>
  <c r="F144" i="37"/>
  <c r="A145" i="37"/>
  <c r="B145" i="37"/>
  <c r="C145" i="37"/>
  <c r="D145" i="37"/>
  <c r="E145" i="37"/>
  <c r="F145" i="37"/>
  <c r="A146" i="37"/>
  <c r="B146" i="37"/>
  <c r="C146" i="37"/>
  <c r="A147" i="37"/>
  <c r="B147" i="37"/>
  <c r="C147" i="37"/>
  <c r="D147" i="37"/>
  <c r="E147" i="37"/>
  <c r="F147" i="37"/>
  <c r="A148" i="37"/>
  <c r="B148" i="37"/>
  <c r="C148" i="37"/>
  <c r="D148" i="37"/>
  <c r="E148" i="37"/>
  <c r="F148" i="37"/>
  <c r="A149" i="37"/>
  <c r="B149" i="37"/>
  <c r="C149" i="37"/>
  <c r="D149" i="37"/>
  <c r="E149" i="37"/>
  <c r="F149" i="37"/>
  <c r="A150" i="37"/>
  <c r="B150" i="37"/>
  <c r="C150" i="37"/>
  <c r="D150" i="37"/>
  <c r="E150" i="37"/>
  <c r="F150" i="37"/>
  <c r="A151" i="37"/>
  <c r="B151" i="37"/>
  <c r="C151" i="37"/>
  <c r="D151" i="37"/>
  <c r="E151" i="37"/>
  <c r="F151" i="37"/>
  <c r="A152" i="37"/>
  <c r="B152" i="37"/>
  <c r="C152" i="37"/>
  <c r="D152" i="37"/>
  <c r="E152" i="37"/>
  <c r="F152" i="37"/>
  <c r="A153" i="37"/>
  <c r="B153" i="37"/>
  <c r="C153" i="37"/>
  <c r="A154" i="37"/>
  <c r="B154" i="37"/>
  <c r="C154" i="37"/>
  <c r="D154" i="37"/>
  <c r="E154" i="37"/>
  <c r="F154" i="37"/>
  <c r="A155" i="37"/>
  <c r="B155" i="37"/>
  <c r="C155" i="37"/>
  <c r="D155" i="37"/>
  <c r="E155" i="37"/>
  <c r="F155" i="37"/>
  <c r="A156" i="37"/>
  <c r="B156" i="37"/>
  <c r="C156" i="37"/>
  <c r="D156" i="37"/>
  <c r="E156" i="37"/>
  <c r="F156" i="37"/>
  <c r="A157" i="37"/>
  <c r="B157" i="37"/>
  <c r="C157" i="37"/>
  <c r="D157" i="37"/>
  <c r="E157" i="37"/>
  <c r="F157" i="37"/>
  <c r="A158" i="37"/>
  <c r="B158" i="37"/>
  <c r="C158" i="37"/>
  <c r="D158" i="37"/>
  <c r="E158" i="37"/>
  <c r="F158" i="37"/>
  <c r="A159" i="37"/>
  <c r="B159" i="37"/>
  <c r="C159" i="37"/>
  <c r="D159" i="37"/>
  <c r="E159" i="37"/>
  <c r="F159" i="37"/>
  <c r="A160" i="37"/>
  <c r="B160" i="37"/>
  <c r="C160" i="37"/>
  <c r="A161" i="37"/>
  <c r="B161" i="37"/>
  <c r="C161" i="37"/>
  <c r="D161" i="37"/>
  <c r="E161" i="37"/>
  <c r="F161" i="37"/>
  <c r="A162" i="37"/>
  <c r="B162" i="37"/>
  <c r="C162" i="37"/>
  <c r="D162" i="37"/>
  <c r="E162" i="37"/>
  <c r="F162" i="37"/>
  <c r="A163" i="37"/>
  <c r="B163" i="37"/>
  <c r="C163" i="37"/>
  <c r="D163" i="37"/>
  <c r="E163" i="37"/>
  <c r="F163" i="37"/>
  <c r="A164" i="37"/>
  <c r="B164" i="37"/>
  <c r="C164" i="37"/>
  <c r="D164" i="37"/>
  <c r="E164" i="37"/>
  <c r="F164" i="37"/>
  <c r="A165" i="37"/>
  <c r="B165" i="37"/>
  <c r="C165" i="37"/>
  <c r="D165" i="37"/>
  <c r="E165" i="37"/>
  <c r="F165" i="37"/>
  <c r="A166" i="37"/>
  <c r="B166" i="37"/>
  <c r="C166" i="37"/>
  <c r="D166" i="37"/>
  <c r="E166" i="37"/>
  <c r="F166" i="37"/>
  <c r="A167" i="37"/>
  <c r="B167" i="37"/>
  <c r="C167" i="37"/>
  <c r="A168" i="37"/>
  <c r="B168" i="37"/>
  <c r="C168" i="37"/>
  <c r="D168" i="37"/>
  <c r="E168" i="37"/>
  <c r="F168" i="37"/>
  <c r="A169" i="37"/>
  <c r="B169" i="37"/>
  <c r="C169" i="37"/>
  <c r="D169" i="37"/>
  <c r="E169" i="37"/>
  <c r="F169" i="37"/>
  <c r="A170" i="37"/>
  <c r="B170" i="37"/>
  <c r="C170" i="37"/>
  <c r="D170" i="37"/>
  <c r="E170" i="37"/>
  <c r="F170" i="37"/>
  <c r="A171" i="37"/>
  <c r="B171" i="37"/>
  <c r="C171" i="37"/>
  <c r="D171" i="37"/>
  <c r="E171" i="37"/>
  <c r="F171" i="37"/>
  <c r="A172" i="37"/>
  <c r="B172" i="37"/>
  <c r="C172" i="37"/>
  <c r="D172" i="37"/>
  <c r="E172" i="37"/>
  <c r="F172" i="37"/>
  <c r="A173" i="37"/>
  <c r="B173" i="37"/>
  <c r="C173" i="37"/>
  <c r="D173" i="37"/>
  <c r="E173" i="37"/>
  <c r="F173" i="37"/>
  <c r="A174" i="37"/>
  <c r="B174" i="37"/>
  <c r="C174" i="37"/>
  <c r="D174" i="37"/>
  <c r="E174" i="37"/>
  <c r="F174" i="37"/>
  <c r="A175" i="37"/>
  <c r="B175" i="37"/>
  <c r="C175" i="37"/>
  <c r="D175" i="37"/>
  <c r="E175" i="37"/>
  <c r="F175" i="37"/>
  <c r="A176" i="37"/>
  <c r="B176" i="37"/>
  <c r="C176" i="37"/>
  <c r="D176" i="37"/>
  <c r="E176" i="37"/>
  <c r="F176" i="37"/>
  <c r="A177" i="37"/>
  <c r="B177" i="37"/>
  <c r="C177" i="37"/>
  <c r="A178" i="37"/>
  <c r="B178" i="37"/>
  <c r="C178" i="37"/>
  <c r="D178" i="37"/>
  <c r="E178" i="37"/>
  <c r="F178" i="37"/>
  <c r="A179" i="37"/>
  <c r="B179" i="37"/>
  <c r="C179" i="37"/>
  <c r="D179" i="37"/>
  <c r="E179" i="37"/>
  <c r="F179" i="37"/>
  <c r="A180" i="37"/>
  <c r="B180" i="37"/>
  <c r="C180" i="37"/>
  <c r="D180" i="37"/>
  <c r="E180" i="37"/>
  <c r="F180" i="37"/>
  <c r="A181" i="37"/>
  <c r="B181" i="37"/>
  <c r="C181" i="37"/>
  <c r="D181" i="37"/>
  <c r="E181" i="37"/>
  <c r="F181" i="37"/>
  <c r="A182" i="37"/>
  <c r="B182" i="37"/>
  <c r="C182" i="37"/>
  <c r="A183" i="37"/>
  <c r="B183" i="37"/>
  <c r="C183" i="37"/>
  <c r="A184" i="37"/>
  <c r="B184" i="37"/>
  <c r="C184" i="37"/>
  <c r="A185" i="37"/>
  <c r="B185" i="37"/>
  <c r="C185" i="37"/>
  <c r="A186" i="37"/>
  <c r="B186" i="37"/>
  <c r="C186" i="37"/>
  <c r="A187" i="37"/>
  <c r="B187" i="37"/>
  <c r="C187" i="37"/>
  <c r="A188" i="37"/>
  <c r="B188" i="37"/>
  <c r="C188" i="37"/>
  <c r="A189" i="37"/>
  <c r="B189" i="37"/>
  <c r="C189" i="37"/>
  <c r="A190" i="37"/>
  <c r="B190" i="37"/>
  <c r="C190" i="37"/>
  <c r="A191" i="37"/>
  <c r="B191" i="37"/>
  <c r="C191" i="37"/>
  <c r="A192" i="37"/>
  <c r="B192" i="37"/>
  <c r="C192" i="37"/>
  <c r="A193" i="37"/>
  <c r="B193" i="37"/>
  <c r="C193" i="37"/>
  <c r="A194" i="37"/>
  <c r="B194" i="37"/>
  <c r="C194" i="37"/>
  <c r="A4" i="37"/>
  <c r="B4" i="37"/>
  <c r="C4" i="37"/>
  <c r="D4" i="37"/>
  <c r="E4" i="37"/>
  <c r="F4" i="37"/>
  <c r="A5" i="37"/>
  <c r="B5" i="37"/>
  <c r="C5" i="37"/>
  <c r="D5" i="37"/>
  <c r="E5" i="37"/>
  <c r="F5" i="37"/>
  <c r="A6" i="37"/>
  <c r="B6" i="37"/>
  <c r="C6" i="37"/>
  <c r="A7" i="37"/>
  <c r="B7" i="37"/>
  <c r="C7" i="37"/>
  <c r="D7" i="37"/>
  <c r="E7" i="37"/>
  <c r="F7" i="37"/>
  <c r="A8" i="37"/>
  <c r="B8" i="37"/>
  <c r="C8" i="37"/>
  <c r="D8" i="37"/>
  <c r="E8" i="37"/>
  <c r="F8" i="37"/>
  <c r="A9" i="37"/>
  <c r="B9" i="37"/>
  <c r="C9" i="37"/>
  <c r="D9" i="37"/>
  <c r="E9" i="37"/>
  <c r="F9" i="37"/>
  <c r="A10" i="37"/>
  <c r="B10" i="37"/>
  <c r="C10" i="37"/>
  <c r="D10" i="37"/>
  <c r="E10" i="37"/>
  <c r="F10" i="37"/>
  <c r="A11" i="37"/>
  <c r="B11" i="37"/>
  <c r="C11" i="37"/>
  <c r="D11" i="37"/>
  <c r="E11" i="37"/>
  <c r="F11" i="37"/>
  <c r="A12" i="37"/>
  <c r="B12" i="37"/>
  <c r="C12" i="37"/>
  <c r="D12" i="37"/>
  <c r="E12" i="37"/>
  <c r="F12" i="37"/>
  <c r="A13" i="37"/>
  <c r="B13" i="37"/>
  <c r="C13" i="37"/>
  <c r="A14" i="37"/>
  <c r="B14" i="37"/>
  <c r="C14" i="37"/>
  <c r="D14" i="37"/>
  <c r="E14" i="37"/>
  <c r="F14" i="37"/>
  <c r="A15" i="37"/>
  <c r="B15" i="37"/>
  <c r="C15" i="37"/>
  <c r="D15" i="37"/>
  <c r="E15" i="37"/>
  <c r="F15" i="37"/>
  <c r="A16" i="37"/>
  <c r="B16" i="37"/>
  <c r="C16" i="37"/>
  <c r="D16" i="37"/>
  <c r="E16" i="37"/>
  <c r="F16" i="37"/>
  <c r="A17" i="37"/>
  <c r="B17" i="37"/>
  <c r="C17" i="37"/>
  <c r="D17" i="37"/>
  <c r="E17" i="37"/>
  <c r="F17" i="37"/>
  <c r="A18" i="37"/>
  <c r="B18" i="37"/>
  <c r="C18" i="37"/>
  <c r="D18" i="37"/>
  <c r="E18" i="37"/>
  <c r="F18" i="37"/>
  <c r="A19" i="37"/>
  <c r="B19" i="37"/>
  <c r="C19" i="37"/>
  <c r="D19" i="37"/>
  <c r="E19" i="37"/>
  <c r="F19" i="37"/>
  <c r="A20" i="37"/>
  <c r="B20" i="37"/>
  <c r="C20" i="37"/>
  <c r="A21" i="37"/>
  <c r="B21" i="37"/>
  <c r="C21" i="37"/>
  <c r="D21" i="37"/>
  <c r="E21" i="37"/>
  <c r="F21" i="37"/>
  <c r="A22" i="37"/>
  <c r="B22" i="37"/>
  <c r="C22" i="37"/>
  <c r="D22" i="37"/>
  <c r="E22" i="37"/>
  <c r="F22" i="37"/>
  <c r="A23" i="37"/>
  <c r="B23" i="37"/>
  <c r="C23" i="37"/>
  <c r="A24" i="37"/>
  <c r="B24" i="37"/>
  <c r="C24" i="37"/>
  <c r="A25" i="37"/>
  <c r="B25" i="37"/>
  <c r="C25" i="37"/>
  <c r="D25" i="37"/>
  <c r="E25" i="37"/>
  <c r="F25" i="37"/>
  <c r="A26" i="37"/>
  <c r="B26" i="37"/>
  <c r="C26" i="37"/>
  <c r="D26" i="37"/>
  <c r="E26" i="37"/>
  <c r="F26" i="37"/>
  <c r="A27" i="37"/>
  <c r="B27" i="37"/>
  <c r="C27" i="37"/>
  <c r="A28" i="37"/>
  <c r="B28" i="37"/>
  <c r="C28" i="37"/>
  <c r="D28" i="37"/>
  <c r="E28" i="37"/>
  <c r="F28" i="37"/>
  <c r="A29" i="37"/>
  <c r="B29" i="37"/>
  <c r="C29" i="37"/>
  <c r="D29" i="37"/>
  <c r="E29" i="37"/>
  <c r="F29" i="37"/>
  <c r="A30" i="37"/>
  <c r="B30" i="37"/>
  <c r="C30" i="37"/>
  <c r="D30" i="37"/>
  <c r="E30" i="37"/>
  <c r="F30" i="37"/>
  <c r="A31" i="37"/>
  <c r="B31" i="37"/>
  <c r="C31" i="37"/>
  <c r="D31" i="37"/>
  <c r="E31" i="37"/>
  <c r="F31" i="37"/>
  <c r="A32" i="37"/>
  <c r="B32" i="37"/>
  <c r="C32" i="37"/>
  <c r="D32" i="37"/>
  <c r="E32" i="37"/>
  <c r="F32" i="37"/>
  <c r="A33" i="37"/>
  <c r="B33" i="37"/>
  <c r="C33" i="37"/>
  <c r="D33" i="37"/>
  <c r="E33" i="37"/>
  <c r="F33" i="37"/>
  <c r="A34" i="37"/>
  <c r="B34" i="37"/>
  <c r="C34" i="37"/>
  <c r="A35" i="37"/>
  <c r="B35" i="37"/>
  <c r="C35" i="37"/>
  <c r="D35" i="37"/>
  <c r="E35" i="37"/>
  <c r="F35" i="37"/>
  <c r="A36" i="37"/>
  <c r="B36" i="37"/>
  <c r="C36" i="37"/>
  <c r="D36" i="37"/>
  <c r="E36" i="37"/>
  <c r="F36" i="37"/>
  <c r="A37" i="37"/>
  <c r="B37" i="37"/>
  <c r="C37" i="37"/>
  <c r="D37" i="37"/>
  <c r="E37" i="37"/>
  <c r="F37" i="37"/>
  <c r="A38" i="37"/>
  <c r="B38" i="37"/>
  <c r="C38" i="37"/>
  <c r="D38" i="37"/>
  <c r="E38" i="37"/>
  <c r="F38" i="37"/>
  <c r="A39" i="37"/>
  <c r="B39" i="37"/>
  <c r="C39" i="37"/>
  <c r="D39" i="37"/>
  <c r="E39" i="37"/>
  <c r="F39" i="37"/>
  <c r="A40" i="37"/>
  <c r="B40" i="37"/>
  <c r="C40" i="37"/>
  <c r="D40" i="37"/>
  <c r="E40" i="37"/>
  <c r="F40" i="37"/>
  <c r="A41" i="37"/>
  <c r="B41" i="37"/>
  <c r="C41" i="37"/>
  <c r="A42" i="37"/>
  <c r="B42" i="37"/>
  <c r="C42" i="37"/>
  <c r="D42" i="37"/>
  <c r="E42" i="37"/>
  <c r="F42" i="37"/>
  <c r="A43" i="37"/>
  <c r="B43" i="37"/>
  <c r="C43" i="37"/>
  <c r="D43" i="37"/>
  <c r="E43" i="37"/>
  <c r="F43" i="37"/>
  <c r="A44" i="37"/>
  <c r="B44" i="37"/>
  <c r="C44" i="37"/>
  <c r="D44" i="37"/>
  <c r="E44" i="37"/>
  <c r="F44" i="37"/>
  <c r="A45" i="37"/>
  <c r="B45" i="37"/>
  <c r="C45" i="37"/>
  <c r="D45" i="37"/>
  <c r="E45" i="37"/>
  <c r="F45" i="37"/>
  <c r="A46" i="37"/>
  <c r="B46" i="37"/>
  <c r="C46" i="37"/>
  <c r="D46" i="37"/>
  <c r="E46" i="37"/>
  <c r="F46" i="37"/>
  <c r="A47" i="37"/>
  <c r="B47" i="37"/>
  <c r="C47" i="37"/>
  <c r="D47" i="37"/>
  <c r="E47" i="37"/>
  <c r="F47" i="37"/>
  <c r="A48" i="37"/>
  <c r="B48" i="37"/>
  <c r="C48" i="37"/>
  <c r="A49" i="37"/>
  <c r="B49" i="37"/>
  <c r="C49" i="37"/>
  <c r="D49" i="37"/>
  <c r="E49" i="37"/>
  <c r="F49" i="37"/>
  <c r="A50" i="37"/>
  <c r="B50" i="37"/>
  <c r="C50" i="37"/>
  <c r="D50" i="37"/>
  <c r="E50" i="37"/>
  <c r="F50" i="37"/>
  <c r="A51" i="37"/>
  <c r="B51" i="37"/>
  <c r="C51" i="37"/>
  <c r="D51" i="37"/>
  <c r="E51" i="37"/>
  <c r="F51" i="37"/>
  <c r="A52" i="37"/>
  <c r="B52" i="37"/>
  <c r="C52" i="37"/>
  <c r="D52" i="37"/>
  <c r="E52" i="37"/>
  <c r="F52" i="37"/>
  <c r="A53" i="37"/>
  <c r="B53" i="37"/>
  <c r="C53" i="37"/>
  <c r="D53" i="37"/>
  <c r="E53" i="37"/>
  <c r="F53" i="37"/>
  <c r="A54" i="37"/>
  <c r="B54" i="37"/>
  <c r="C54" i="37"/>
  <c r="D54" i="37"/>
  <c r="E54" i="37"/>
  <c r="F54" i="37"/>
  <c r="F3" i="37"/>
  <c r="E3" i="37"/>
  <c r="B3" i="37"/>
  <c r="C3" i="37"/>
  <c r="D3" i="37"/>
  <c r="A3" i="37"/>
  <c r="F4" i="36"/>
  <c r="F5" i="36"/>
  <c r="F7" i="36"/>
  <c r="F8" i="36"/>
  <c r="F9" i="36"/>
  <c r="F10" i="36"/>
  <c r="F11" i="36"/>
  <c r="F12" i="36"/>
  <c r="F14" i="36"/>
  <c r="F15" i="36"/>
  <c r="F16" i="36"/>
  <c r="F17" i="36"/>
  <c r="F18" i="36"/>
  <c r="F19" i="36"/>
  <c r="F21" i="36"/>
  <c r="F22" i="36"/>
  <c r="F25" i="36"/>
  <c r="F26" i="36"/>
  <c r="F28" i="36"/>
  <c r="F29" i="36"/>
  <c r="F30" i="36"/>
  <c r="F31" i="36"/>
  <c r="F32" i="36"/>
  <c r="F33" i="36"/>
  <c r="F35" i="36"/>
  <c r="F36" i="36"/>
  <c r="F37" i="36"/>
  <c r="F38" i="36"/>
  <c r="F39" i="36"/>
  <c r="F40" i="36"/>
  <c r="F42" i="36"/>
  <c r="F43" i="36"/>
  <c r="F44" i="36"/>
  <c r="F45" i="36"/>
  <c r="F46" i="36"/>
  <c r="F47" i="36"/>
  <c r="F49" i="36"/>
  <c r="F50" i="36"/>
  <c r="F51" i="36"/>
  <c r="F52" i="36"/>
  <c r="F53" i="36"/>
  <c r="F54" i="36"/>
  <c r="F56" i="36"/>
  <c r="F57" i="36"/>
  <c r="F58" i="36"/>
  <c r="F59" i="36"/>
  <c r="F60" i="36"/>
  <c r="F61" i="36"/>
  <c r="F63" i="36"/>
  <c r="F64" i="36"/>
  <c r="F65" i="36"/>
  <c r="F66" i="36"/>
  <c r="F67" i="36"/>
  <c r="F68" i="36"/>
  <c r="F70" i="36"/>
  <c r="F71" i="36"/>
  <c r="F72" i="36"/>
  <c r="F73" i="36"/>
  <c r="F74" i="36"/>
  <c r="F75" i="36"/>
  <c r="F77" i="36"/>
  <c r="F78" i="36"/>
  <c r="F79" i="36"/>
  <c r="F80" i="36"/>
  <c r="F81" i="36"/>
  <c r="F82" i="36"/>
  <c r="F87" i="36"/>
  <c r="F88" i="36"/>
  <c r="F89" i="36"/>
  <c r="F91" i="36"/>
  <c r="F92" i="36"/>
  <c r="F93" i="36"/>
  <c r="F94" i="36"/>
  <c r="F95" i="36"/>
  <c r="F96" i="36"/>
  <c r="F98" i="36"/>
  <c r="F99" i="36"/>
  <c r="F100" i="36"/>
  <c r="F101" i="36"/>
  <c r="F102" i="36"/>
  <c r="F103" i="36"/>
  <c r="F105" i="36"/>
  <c r="F106" i="36"/>
  <c r="F107" i="36"/>
  <c r="F108" i="36"/>
  <c r="F109" i="36"/>
  <c r="F110" i="36"/>
  <c r="F112" i="36"/>
  <c r="F113" i="36"/>
  <c r="F114" i="36"/>
  <c r="F115" i="36"/>
  <c r="F116" i="36"/>
  <c r="F117" i="36"/>
  <c r="F118" i="36"/>
  <c r="F119" i="36"/>
  <c r="F120" i="36"/>
  <c r="F122" i="36"/>
  <c r="F123" i="36"/>
  <c r="F124" i="36"/>
  <c r="F129" i="36"/>
  <c r="F130" i="36"/>
  <c r="F131" i="36"/>
  <c r="F133" i="36"/>
  <c r="F134" i="36"/>
  <c r="F135" i="36"/>
  <c r="F136" i="36"/>
  <c r="F137" i="36"/>
  <c r="F138" i="36"/>
  <c r="F140" i="36"/>
  <c r="F141" i="36"/>
  <c r="F142" i="36"/>
  <c r="F143" i="36"/>
  <c r="F144" i="36"/>
  <c r="F145" i="36"/>
  <c r="F147" i="36"/>
  <c r="F148" i="36"/>
  <c r="F149" i="36"/>
  <c r="F150" i="36"/>
  <c r="F151" i="36"/>
  <c r="F152" i="36"/>
  <c r="F154" i="36"/>
  <c r="F155" i="36"/>
  <c r="F156" i="36"/>
  <c r="F157" i="36"/>
  <c r="F158" i="36"/>
  <c r="F159" i="36"/>
  <c r="F161" i="36"/>
  <c r="F162" i="36"/>
  <c r="F163" i="36"/>
  <c r="F164" i="36"/>
  <c r="F165" i="36"/>
  <c r="F166" i="36"/>
  <c r="F168" i="36"/>
  <c r="F169" i="36"/>
  <c r="F170" i="36"/>
  <c r="F171" i="36"/>
  <c r="F172" i="36"/>
  <c r="F173" i="36"/>
  <c r="F174" i="36"/>
  <c r="F175" i="36"/>
  <c r="F176" i="36"/>
  <c r="F178" i="36"/>
  <c r="F179" i="36"/>
  <c r="F180" i="36"/>
  <c r="F181" i="36"/>
  <c r="F3" i="36"/>
  <c r="A4" i="36"/>
  <c r="B4" i="36"/>
  <c r="C4" i="36"/>
  <c r="D4" i="36"/>
  <c r="E4" i="36"/>
  <c r="A5" i="36"/>
  <c r="B5" i="36"/>
  <c r="C5" i="36"/>
  <c r="D5" i="36"/>
  <c r="E5" i="36"/>
  <c r="A6" i="36"/>
  <c r="B6" i="36"/>
  <c r="C6" i="36"/>
  <c r="A7" i="36"/>
  <c r="B7" i="36"/>
  <c r="C7" i="36"/>
  <c r="D7" i="36"/>
  <c r="E7" i="36"/>
  <c r="A8" i="36"/>
  <c r="B8" i="36"/>
  <c r="C8" i="36"/>
  <c r="D8" i="36"/>
  <c r="E8" i="36"/>
  <c r="A9" i="36"/>
  <c r="B9" i="36"/>
  <c r="C9" i="36"/>
  <c r="D9" i="36"/>
  <c r="E9" i="36"/>
  <c r="A10" i="36"/>
  <c r="B10" i="36"/>
  <c r="C10" i="36"/>
  <c r="D10" i="36"/>
  <c r="E10" i="36"/>
  <c r="A11" i="36"/>
  <c r="B11" i="36"/>
  <c r="C11" i="36"/>
  <c r="D11" i="36"/>
  <c r="E11" i="36"/>
  <c r="A12" i="36"/>
  <c r="B12" i="36"/>
  <c r="C12" i="36"/>
  <c r="D12" i="36"/>
  <c r="E12" i="36"/>
  <c r="A13" i="36"/>
  <c r="B13" i="36"/>
  <c r="C13" i="36"/>
  <c r="A14" i="36"/>
  <c r="B14" i="36"/>
  <c r="C14" i="36"/>
  <c r="D14" i="36"/>
  <c r="E14" i="36"/>
  <c r="A15" i="36"/>
  <c r="B15" i="36"/>
  <c r="C15" i="36"/>
  <c r="D15" i="36"/>
  <c r="E15" i="36"/>
  <c r="A16" i="36"/>
  <c r="B16" i="36"/>
  <c r="C16" i="36"/>
  <c r="D16" i="36"/>
  <c r="E16" i="36"/>
  <c r="A17" i="36"/>
  <c r="B17" i="36"/>
  <c r="C17" i="36"/>
  <c r="D17" i="36"/>
  <c r="E17" i="36"/>
  <c r="A18" i="36"/>
  <c r="B18" i="36"/>
  <c r="C18" i="36"/>
  <c r="D18" i="36"/>
  <c r="E18" i="36"/>
  <c r="A19" i="36"/>
  <c r="B19" i="36"/>
  <c r="C19" i="36"/>
  <c r="D19" i="36"/>
  <c r="E19" i="36"/>
  <c r="A20" i="36"/>
  <c r="B20" i="36"/>
  <c r="C20" i="36"/>
  <c r="A21" i="36"/>
  <c r="B21" i="36"/>
  <c r="C21" i="36"/>
  <c r="D21" i="36"/>
  <c r="E21" i="36"/>
  <c r="A22" i="36"/>
  <c r="B22" i="36"/>
  <c r="C22" i="36"/>
  <c r="D22" i="36"/>
  <c r="E22" i="36"/>
  <c r="A23" i="36"/>
  <c r="B23" i="36"/>
  <c r="C23" i="36"/>
  <c r="A24" i="36"/>
  <c r="B24" i="36"/>
  <c r="C24" i="36"/>
  <c r="A25" i="36"/>
  <c r="B25" i="36"/>
  <c r="C25" i="36"/>
  <c r="D25" i="36"/>
  <c r="E25" i="36"/>
  <c r="A26" i="36"/>
  <c r="B26" i="36"/>
  <c r="C26" i="36"/>
  <c r="D26" i="36"/>
  <c r="E26" i="36"/>
  <c r="A27" i="36"/>
  <c r="B27" i="36"/>
  <c r="C27" i="36"/>
  <c r="A28" i="36"/>
  <c r="B28" i="36"/>
  <c r="C28" i="36"/>
  <c r="D28" i="36"/>
  <c r="E28" i="36"/>
  <c r="A29" i="36"/>
  <c r="B29" i="36"/>
  <c r="C29" i="36"/>
  <c r="D29" i="36"/>
  <c r="E29" i="36"/>
  <c r="A30" i="36"/>
  <c r="B30" i="36"/>
  <c r="C30" i="36"/>
  <c r="D30" i="36"/>
  <c r="E30" i="36"/>
  <c r="A31" i="36"/>
  <c r="B31" i="36"/>
  <c r="C31" i="36"/>
  <c r="D31" i="36"/>
  <c r="E31" i="36"/>
  <c r="A32" i="36"/>
  <c r="B32" i="36"/>
  <c r="C32" i="36"/>
  <c r="D32" i="36"/>
  <c r="E32" i="36"/>
  <c r="A33" i="36"/>
  <c r="B33" i="36"/>
  <c r="C33" i="36"/>
  <c r="D33" i="36"/>
  <c r="E33" i="36"/>
  <c r="A34" i="36"/>
  <c r="B34" i="36"/>
  <c r="C34" i="36"/>
  <c r="A35" i="36"/>
  <c r="B35" i="36"/>
  <c r="C35" i="36"/>
  <c r="D35" i="36"/>
  <c r="E35" i="36"/>
  <c r="A36" i="36"/>
  <c r="B36" i="36"/>
  <c r="C36" i="36"/>
  <c r="D36" i="36"/>
  <c r="E36" i="36"/>
  <c r="A37" i="36"/>
  <c r="B37" i="36"/>
  <c r="C37" i="36"/>
  <c r="D37" i="36"/>
  <c r="E37" i="36"/>
  <c r="A38" i="36"/>
  <c r="B38" i="36"/>
  <c r="C38" i="36"/>
  <c r="D38" i="36"/>
  <c r="E38" i="36"/>
  <c r="A39" i="36"/>
  <c r="B39" i="36"/>
  <c r="C39" i="36"/>
  <c r="D39" i="36"/>
  <c r="E39" i="36"/>
  <c r="A40" i="36"/>
  <c r="B40" i="36"/>
  <c r="C40" i="36"/>
  <c r="D40" i="36"/>
  <c r="E40" i="36"/>
  <c r="A41" i="36"/>
  <c r="B41" i="36"/>
  <c r="C41" i="36"/>
  <c r="A42" i="36"/>
  <c r="B42" i="36"/>
  <c r="C42" i="36"/>
  <c r="D42" i="36"/>
  <c r="E42" i="36"/>
  <c r="A43" i="36"/>
  <c r="B43" i="36"/>
  <c r="C43" i="36"/>
  <c r="D43" i="36"/>
  <c r="E43" i="36"/>
  <c r="A44" i="36"/>
  <c r="B44" i="36"/>
  <c r="C44" i="36"/>
  <c r="D44" i="36"/>
  <c r="E44" i="36"/>
  <c r="A45" i="36"/>
  <c r="B45" i="36"/>
  <c r="C45" i="36"/>
  <c r="D45" i="36"/>
  <c r="E45" i="36"/>
  <c r="A46" i="36"/>
  <c r="B46" i="36"/>
  <c r="C46" i="36"/>
  <c r="D46" i="36"/>
  <c r="E46" i="36"/>
  <c r="A47" i="36"/>
  <c r="B47" i="36"/>
  <c r="C47" i="36"/>
  <c r="D47" i="36"/>
  <c r="E47" i="36"/>
  <c r="A48" i="36"/>
  <c r="B48" i="36"/>
  <c r="C48" i="36"/>
  <c r="A49" i="36"/>
  <c r="B49" i="36"/>
  <c r="C49" i="36"/>
  <c r="D49" i="36"/>
  <c r="E49" i="36"/>
  <c r="A50" i="36"/>
  <c r="B50" i="36"/>
  <c r="C50" i="36"/>
  <c r="D50" i="36"/>
  <c r="E50" i="36"/>
  <c r="A51" i="36"/>
  <c r="B51" i="36"/>
  <c r="C51" i="36"/>
  <c r="D51" i="36"/>
  <c r="E51" i="36"/>
  <c r="A52" i="36"/>
  <c r="B52" i="36"/>
  <c r="C52" i="36"/>
  <c r="D52" i="36"/>
  <c r="E52" i="36"/>
  <c r="A53" i="36"/>
  <c r="B53" i="36"/>
  <c r="C53" i="36"/>
  <c r="D53" i="36"/>
  <c r="E53" i="36"/>
  <c r="A54" i="36"/>
  <c r="B54" i="36"/>
  <c r="C54" i="36"/>
  <c r="D54" i="36"/>
  <c r="E54" i="36"/>
  <c r="A55" i="36"/>
  <c r="B55" i="36"/>
  <c r="C55" i="36"/>
  <c r="A56" i="36"/>
  <c r="B56" i="36"/>
  <c r="C56" i="36"/>
  <c r="D56" i="36"/>
  <c r="E56" i="36"/>
  <c r="A57" i="36"/>
  <c r="B57" i="36"/>
  <c r="C57" i="36"/>
  <c r="D57" i="36"/>
  <c r="E57" i="36"/>
  <c r="A58" i="36"/>
  <c r="B58" i="36"/>
  <c r="C58" i="36"/>
  <c r="D58" i="36"/>
  <c r="E58" i="36"/>
  <c r="A59" i="36"/>
  <c r="B59" i="36"/>
  <c r="C59" i="36"/>
  <c r="D59" i="36"/>
  <c r="E59" i="36"/>
  <c r="A60" i="36"/>
  <c r="B60" i="36"/>
  <c r="C60" i="36"/>
  <c r="D60" i="36"/>
  <c r="E60" i="36"/>
  <c r="A61" i="36"/>
  <c r="B61" i="36"/>
  <c r="C61" i="36"/>
  <c r="D61" i="36"/>
  <c r="E61" i="36"/>
  <c r="A62" i="36"/>
  <c r="B62" i="36"/>
  <c r="C62" i="36"/>
  <c r="A63" i="36"/>
  <c r="B63" i="36"/>
  <c r="C63" i="36"/>
  <c r="D63" i="36"/>
  <c r="E63" i="36"/>
  <c r="A64" i="36"/>
  <c r="B64" i="36"/>
  <c r="C64" i="36"/>
  <c r="D64" i="36"/>
  <c r="E64" i="36"/>
  <c r="A65" i="36"/>
  <c r="B65" i="36"/>
  <c r="C65" i="36"/>
  <c r="D65" i="36"/>
  <c r="E65" i="36"/>
  <c r="A66" i="36"/>
  <c r="B66" i="36"/>
  <c r="C66" i="36"/>
  <c r="D66" i="36"/>
  <c r="E66" i="36"/>
  <c r="A67" i="36"/>
  <c r="B67" i="36"/>
  <c r="C67" i="36"/>
  <c r="D67" i="36"/>
  <c r="E67" i="36"/>
  <c r="A68" i="36"/>
  <c r="B68" i="36"/>
  <c r="C68" i="36"/>
  <c r="D68" i="36"/>
  <c r="E68" i="36"/>
  <c r="A69" i="36"/>
  <c r="B69" i="36"/>
  <c r="C69" i="36"/>
  <c r="A70" i="36"/>
  <c r="B70" i="36"/>
  <c r="C70" i="36"/>
  <c r="D70" i="36"/>
  <c r="E70" i="36"/>
  <c r="A71" i="36"/>
  <c r="B71" i="36"/>
  <c r="C71" i="36"/>
  <c r="D71" i="36"/>
  <c r="E71" i="36"/>
  <c r="A72" i="36"/>
  <c r="B72" i="36"/>
  <c r="C72" i="36"/>
  <c r="D72" i="36"/>
  <c r="E72" i="36"/>
  <c r="A73" i="36"/>
  <c r="B73" i="36"/>
  <c r="C73" i="36"/>
  <c r="D73" i="36"/>
  <c r="E73" i="36"/>
  <c r="A74" i="36"/>
  <c r="B74" i="36"/>
  <c r="C74" i="36"/>
  <c r="D74" i="36"/>
  <c r="E74" i="36"/>
  <c r="A75" i="36"/>
  <c r="B75" i="36"/>
  <c r="C75" i="36"/>
  <c r="D75" i="36"/>
  <c r="E75" i="36"/>
  <c r="A76" i="36"/>
  <c r="B76" i="36"/>
  <c r="C76" i="36"/>
  <c r="A77" i="36"/>
  <c r="B77" i="36"/>
  <c r="C77" i="36"/>
  <c r="D77" i="36"/>
  <c r="E77" i="36"/>
  <c r="A78" i="36"/>
  <c r="B78" i="36"/>
  <c r="C78" i="36"/>
  <c r="D78" i="36"/>
  <c r="E78" i="36"/>
  <c r="A79" i="36"/>
  <c r="B79" i="36"/>
  <c r="C79" i="36"/>
  <c r="D79" i="36"/>
  <c r="E79" i="36"/>
  <c r="A80" i="36"/>
  <c r="B80" i="36"/>
  <c r="C80" i="36"/>
  <c r="D80" i="36"/>
  <c r="E80" i="36"/>
  <c r="A81" i="36"/>
  <c r="B81" i="36"/>
  <c r="C81" i="36"/>
  <c r="D81" i="36"/>
  <c r="E81" i="36"/>
  <c r="A82" i="36"/>
  <c r="B82" i="36"/>
  <c r="C82" i="36"/>
  <c r="D82" i="36"/>
  <c r="E82" i="36"/>
  <c r="A83" i="36"/>
  <c r="B83" i="36"/>
  <c r="C83" i="36"/>
  <c r="A84" i="36"/>
  <c r="B84" i="36"/>
  <c r="C84" i="36"/>
  <c r="A85" i="36"/>
  <c r="B85" i="36"/>
  <c r="C85" i="36"/>
  <c r="A86" i="36"/>
  <c r="B86" i="36"/>
  <c r="C86" i="36"/>
  <c r="A87" i="36"/>
  <c r="B87" i="36"/>
  <c r="C87" i="36"/>
  <c r="D87" i="36"/>
  <c r="E87" i="36"/>
  <c r="A88" i="36"/>
  <c r="B88" i="36"/>
  <c r="C88" i="36"/>
  <c r="D88" i="36"/>
  <c r="E88" i="36"/>
  <c r="A89" i="36"/>
  <c r="B89" i="36"/>
  <c r="C89" i="36"/>
  <c r="D89" i="36"/>
  <c r="E89" i="36"/>
  <c r="A90" i="36"/>
  <c r="B90" i="36"/>
  <c r="C90" i="36"/>
  <c r="A91" i="36"/>
  <c r="B91" i="36"/>
  <c r="C91" i="36"/>
  <c r="D91" i="36"/>
  <c r="E91" i="36"/>
  <c r="A92" i="36"/>
  <c r="B92" i="36"/>
  <c r="C92" i="36"/>
  <c r="D92" i="36"/>
  <c r="E92" i="36"/>
  <c r="A93" i="36"/>
  <c r="B93" i="36"/>
  <c r="C93" i="36"/>
  <c r="D93" i="36"/>
  <c r="E93" i="36"/>
  <c r="A94" i="36"/>
  <c r="B94" i="36"/>
  <c r="C94" i="36"/>
  <c r="D94" i="36"/>
  <c r="E94" i="36"/>
  <c r="A95" i="36"/>
  <c r="B95" i="36"/>
  <c r="C95" i="36"/>
  <c r="D95" i="36"/>
  <c r="E95" i="36"/>
  <c r="A96" i="36"/>
  <c r="B96" i="36"/>
  <c r="C96" i="36"/>
  <c r="D96" i="36"/>
  <c r="E96" i="36"/>
  <c r="A97" i="36"/>
  <c r="B97" i="36"/>
  <c r="C97" i="36"/>
  <c r="A98" i="36"/>
  <c r="B98" i="36"/>
  <c r="C98" i="36"/>
  <c r="D98" i="36"/>
  <c r="E98" i="36"/>
  <c r="A99" i="36"/>
  <c r="B99" i="36"/>
  <c r="C99" i="36"/>
  <c r="D99" i="36"/>
  <c r="E99" i="36"/>
  <c r="A100" i="36"/>
  <c r="B100" i="36"/>
  <c r="C100" i="36"/>
  <c r="D100" i="36"/>
  <c r="E100" i="36"/>
  <c r="A101" i="36"/>
  <c r="B101" i="36"/>
  <c r="C101" i="36"/>
  <c r="D101" i="36"/>
  <c r="E101" i="36"/>
  <c r="A102" i="36"/>
  <c r="B102" i="36"/>
  <c r="C102" i="36"/>
  <c r="D102" i="36"/>
  <c r="E102" i="36"/>
  <c r="A103" i="36"/>
  <c r="B103" i="36"/>
  <c r="C103" i="36"/>
  <c r="D103" i="36"/>
  <c r="E103" i="36"/>
  <c r="A104" i="36"/>
  <c r="B104" i="36"/>
  <c r="C104" i="36"/>
  <c r="A105" i="36"/>
  <c r="B105" i="36"/>
  <c r="C105" i="36"/>
  <c r="D105" i="36"/>
  <c r="E105" i="36"/>
  <c r="A106" i="36"/>
  <c r="B106" i="36"/>
  <c r="C106" i="36"/>
  <c r="D106" i="36"/>
  <c r="E106" i="36"/>
  <c r="A107" i="36"/>
  <c r="B107" i="36"/>
  <c r="C107" i="36"/>
  <c r="D107" i="36"/>
  <c r="E107" i="36"/>
  <c r="A108" i="36"/>
  <c r="B108" i="36"/>
  <c r="C108" i="36"/>
  <c r="D108" i="36"/>
  <c r="E108" i="36"/>
  <c r="A109" i="36"/>
  <c r="B109" i="36"/>
  <c r="C109" i="36"/>
  <c r="D109" i="36"/>
  <c r="E109" i="36"/>
  <c r="A110" i="36"/>
  <c r="B110" i="36"/>
  <c r="C110" i="36"/>
  <c r="D110" i="36"/>
  <c r="E110" i="36"/>
  <c r="A111" i="36"/>
  <c r="B111" i="36"/>
  <c r="C111" i="36"/>
  <c r="A112" i="36"/>
  <c r="B112" i="36"/>
  <c r="C112" i="36"/>
  <c r="D112" i="36"/>
  <c r="E112" i="36"/>
  <c r="A113" i="36"/>
  <c r="B113" i="36"/>
  <c r="C113" i="36"/>
  <c r="D113" i="36"/>
  <c r="E113" i="36"/>
  <c r="A114" i="36"/>
  <c r="B114" i="36"/>
  <c r="C114" i="36"/>
  <c r="D114" i="36"/>
  <c r="E114" i="36"/>
  <c r="A115" i="36"/>
  <c r="B115" i="36"/>
  <c r="C115" i="36"/>
  <c r="D115" i="36"/>
  <c r="E115" i="36"/>
  <c r="A116" i="36"/>
  <c r="B116" i="36"/>
  <c r="C116" i="36"/>
  <c r="D116" i="36"/>
  <c r="E116" i="36"/>
  <c r="A117" i="36"/>
  <c r="B117" i="36"/>
  <c r="C117" i="36"/>
  <c r="D117" i="36"/>
  <c r="E117" i="36"/>
  <c r="A118" i="36"/>
  <c r="B118" i="36"/>
  <c r="C118" i="36"/>
  <c r="D118" i="36"/>
  <c r="E118" i="36"/>
  <c r="A119" i="36"/>
  <c r="B119" i="36"/>
  <c r="C119" i="36"/>
  <c r="D119" i="36"/>
  <c r="E119" i="36"/>
  <c r="A120" i="36"/>
  <c r="B120" i="36"/>
  <c r="C120" i="36"/>
  <c r="D120" i="36"/>
  <c r="E120" i="36"/>
  <c r="A121" i="36"/>
  <c r="B121" i="36"/>
  <c r="C121" i="36"/>
  <c r="A122" i="36"/>
  <c r="B122" i="36"/>
  <c r="C122" i="36"/>
  <c r="D122" i="36"/>
  <c r="E122" i="36"/>
  <c r="A123" i="36"/>
  <c r="B123" i="36"/>
  <c r="C123" i="36"/>
  <c r="D123" i="36"/>
  <c r="E123" i="36"/>
  <c r="A124" i="36"/>
  <c r="B124" i="36"/>
  <c r="C124" i="36"/>
  <c r="D124" i="36"/>
  <c r="E124" i="36"/>
  <c r="A125" i="36"/>
  <c r="B125" i="36"/>
  <c r="C125" i="36"/>
  <c r="A126" i="36"/>
  <c r="B126" i="36"/>
  <c r="C126" i="36"/>
  <c r="D126" i="36"/>
  <c r="A127" i="36"/>
  <c r="B127" i="36"/>
  <c r="C127" i="36"/>
  <c r="D127" i="36"/>
  <c r="A128" i="36"/>
  <c r="B128" i="36"/>
  <c r="C128" i="36"/>
  <c r="A129" i="36"/>
  <c r="B129" i="36"/>
  <c r="C129" i="36"/>
  <c r="D129" i="36"/>
  <c r="E129" i="36"/>
  <c r="A130" i="36"/>
  <c r="B130" i="36"/>
  <c r="C130" i="36"/>
  <c r="D130" i="36"/>
  <c r="E130" i="36"/>
  <c r="A131" i="36"/>
  <c r="B131" i="36"/>
  <c r="C131" i="36"/>
  <c r="D131" i="36"/>
  <c r="E131" i="36"/>
  <c r="A132" i="36"/>
  <c r="B132" i="36"/>
  <c r="C132" i="36"/>
  <c r="A133" i="36"/>
  <c r="B133" i="36"/>
  <c r="C133" i="36"/>
  <c r="D133" i="36"/>
  <c r="E133" i="36"/>
  <c r="A134" i="36"/>
  <c r="B134" i="36"/>
  <c r="C134" i="36"/>
  <c r="D134" i="36"/>
  <c r="E134" i="36"/>
  <c r="A135" i="36"/>
  <c r="B135" i="36"/>
  <c r="C135" i="36"/>
  <c r="D135" i="36"/>
  <c r="E135" i="36"/>
  <c r="A136" i="36"/>
  <c r="B136" i="36"/>
  <c r="C136" i="36"/>
  <c r="D136" i="36"/>
  <c r="E136" i="36"/>
  <c r="A137" i="36"/>
  <c r="B137" i="36"/>
  <c r="C137" i="36"/>
  <c r="D137" i="36"/>
  <c r="E137" i="36"/>
  <c r="A138" i="36"/>
  <c r="B138" i="36"/>
  <c r="C138" i="36"/>
  <c r="D138" i="36"/>
  <c r="E138" i="36"/>
  <c r="A139" i="36"/>
  <c r="B139" i="36"/>
  <c r="C139" i="36"/>
  <c r="A140" i="36"/>
  <c r="B140" i="36"/>
  <c r="C140" i="36"/>
  <c r="D140" i="36"/>
  <c r="E140" i="36"/>
  <c r="A141" i="36"/>
  <c r="B141" i="36"/>
  <c r="C141" i="36"/>
  <c r="D141" i="36"/>
  <c r="E141" i="36"/>
  <c r="A142" i="36"/>
  <c r="B142" i="36"/>
  <c r="C142" i="36"/>
  <c r="D142" i="36"/>
  <c r="E142" i="36"/>
  <c r="A143" i="36"/>
  <c r="B143" i="36"/>
  <c r="C143" i="36"/>
  <c r="D143" i="36"/>
  <c r="E143" i="36"/>
  <c r="A144" i="36"/>
  <c r="B144" i="36"/>
  <c r="C144" i="36"/>
  <c r="D144" i="36"/>
  <c r="E144" i="36"/>
  <c r="A145" i="36"/>
  <c r="B145" i="36"/>
  <c r="C145" i="36"/>
  <c r="D145" i="36"/>
  <c r="E145" i="36"/>
  <c r="A146" i="36"/>
  <c r="B146" i="36"/>
  <c r="C146" i="36"/>
  <c r="A147" i="36"/>
  <c r="B147" i="36"/>
  <c r="C147" i="36"/>
  <c r="D147" i="36"/>
  <c r="E147" i="36"/>
  <c r="A148" i="36"/>
  <c r="B148" i="36"/>
  <c r="C148" i="36"/>
  <c r="D148" i="36"/>
  <c r="E148" i="36"/>
  <c r="A149" i="36"/>
  <c r="B149" i="36"/>
  <c r="C149" i="36"/>
  <c r="D149" i="36"/>
  <c r="E149" i="36"/>
  <c r="A150" i="36"/>
  <c r="B150" i="36"/>
  <c r="C150" i="36"/>
  <c r="D150" i="36"/>
  <c r="E150" i="36"/>
  <c r="A151" i="36"/>
  <c r="B151" i="36"/>
  <c r="C151" i="36"/>
  <c r="D151" i="36"/>
  <c r="E151" i="36"/>
  <c r="A152" i="36"/>
  <c r="B152" i="36"/>
  <c r="C152" i="36"/>
  <c r="D152" i="36"/>
  <c r="E152" i="36"/>
  <c r="A153" i="36"/>
  <c r="B153" i="36"/>
  <c r="C153" i="36"/>
  <c r="A154" i="36"/>
  <c r="B154" i="36"/>
  <c r="C154" i="36"/>
  <c r="D154" i="36"/>
  <c r="E154" i="36"/>
  <c r="A155" i="36"/>
  <c r="B155" i="36"/>
  <c r="C155" i="36"/>
  <c r="D155" i="36"/>
  <c r="E155" i="36"/>
  <c r="A156" i="36"/>
  <c r="B156" i="36"/>
  <c r="C156" i="36"/>
  <c r="D156" i="36"/>
  <c r="E156" i="36"/>
  <c r="A157" i="36"/>
  <c r="B157" i="36"/>
  <c r="C157" i="36"/>
  <c r="D157" i="36"/>
  <c r="E157" i="36"/>
  <c r="A158" i="36"/>
  <c r="B158" i="36"/>
  <c r="C158" i="36"/>
  <c r="D158" i="36"/>
  <c r="E158" i="36"/>
  <c r="A159" i="36"/>
  <c r="B159" i="36"/>
  <c r="C159" i="36"/>
  <c r="D159" i="36"/>
  <c r="E159" i="36"/>
  <c r="A160" i="36"/>
  <c r="B160" i="36"/>
  <c r="C160" i="36"/>
  <c r="A161" i="36"/>
  <c r="B161" i="36"/>
  <c r="C161" i="36"/>
  <c r="D161" i="36"/>
  <c r="E161" i="36"/>
  <c r="A162" i="36"/>
  <c r="B162" i="36"/>
  <c r="C162" i="36"/>
  <c r="D162" i="36"/>
  <c r="E162" i="36"/>
  <c r="A163" i="36"/>
  <c r="B163" i="36"/>
  <c r="C163" i="36"/>
  <c r="D163" i="36"/>
  <c r="E163" i="36"/>
  <c r="A164" i="36"/>
  <c r="B164" i="36"/>
  <c r="C164" i="36"/>
  <c r="D164" i="36"/>
  <c r="E164" i="36"/>
  <c r="A165" i="36"/>
  <c r="B165" i="36"/>
  <c r="C165" i="36"/>
  <c r="D165" i="36"/>
  <c r="E165" i="36"/>
  <c r="A166" i="36"/>
  <c r="B166" i="36"/>
  <c r="C166" i="36"/>
  <c r="D166" i="36"/>
  <c r="E166" i="36"/>
  <c r="A167" i="36"/>
  <c r="B167" i="36"/>
  <c r="C167" i="36"/>
  <c r="A168" i="36"/>
  <c r="B168" i="36"/>
  <c r="C168" i="36"/>
  <c r="D168" i="36"/>
  <c r="E168" i="36"/>
  <c r="A169" i="36"/>
  <c r="B169" i="36"/>
  <c r="C169" i="36"/>
  <c r="D169" i="36"/>
  <c r="E169" i="36"/>
  <c r="A170" i="36"/>
  <c r="B170" i="36"/>
  <c r="C170" i="36"/>
  <c r="D170" i="36"/>
  <c r="E170" i="36"/>
  <c r="A171" i="36"/>
  <c r="B171" i="36"/>
  <c r="C171" i="36"/>
  <c r="D171" i="36"/>
  <c r="E171" i="36"/>
  <c r="A172" i="36"/>
  <c r="B172" i="36"/>
  <c r="C172" i="36"/>
  <c r="D172" i="36"/>
  <c r="E172" i="36"/>
  <c r="A173" i="36"/>
  <c r="B173" i="36"/>
  <c r="C173" i="36"/>
  <c r="D173" i="36"/>
  <c r="E173" i="36"/>
  <c r="A174" i="36"/>
  <c r="B174" i="36"/>
  <c r="C174" i="36"/>
  <c r="D174" i="36"/>
  <c r="E174" i="36"/>
  <c r="A175" i="36"/>
  <c r="B175" i="36"/>
  <c r="C175" i="36"/>
  <c r="D175" i="36"/>
  <c r="E175" i="36"/>
  <c r="A176" i="36"/>
  <c r="B176" i="36"/>
  <c r="C176" i="36"/>
  <c r="D176" i="36"/>
  <c r="E176" i="36"/>
  <c r="A177" i="36"/>
  <c r="B177" i="36"/>
  <c r="C177" i="36"/>
  <c r="A178" i="36"/>
  <c r="B178" i="36"/>
  <c r="C178" i="36"/>
  <c r="D178" i="36"/>
  <c r="E178" i="36"/>
  <c r="A179" i="36"/>
  <c r="B179" i="36"/>
  <c r="C179" i="36"/>
  <c r="D179" i="36"/>
  <c r="E179" i="36"/>
  <c r="A180" i="36"/>
  <c r="B180" i="36"/>
  <c r="C180" i="36"/>
  <c r="D180" i="36"/>
  <c r="E180" i="36"/>
  <c r="A181" i="36"/>
  <c r="B181" i="36"/>
  <c r="C181" i="36"/>
  <c r="D181" i="36"/>
  <c r="E181" i="36"/>
  <c r="A182" i="36"/>
  <c r="B182" i="36"/>
  <c r="C182" i="36"/>
  <c r="A183" i="36"/>
  <c r="B183" i="36"/>
  <c r="C183" i="36"/>
  <c r="A184" i="36"/>
  <c r="B184" i="36"/>
  <c r="C184" i="36"/>
  <c r="A185" i="36"/>
  <c r="B185" i="36"/>
  <c r="C185" i="36"/>
  <c r="A186" i="36"/>
  <c r="B186" i="36"/>
  <c r="C186" i="36"/>
  <c r="A187" i="36"/>
  <c r="B187" i="36"/>
  <c r="C187" i="36"/>
  <c r="A188" i="36"/>
  <c r="B188" i="36"/>
  <c r="C188" i="36"/>
  <c r="A189" i="36"/>
  <c r="B189" i="36"/>
  <c r="C189" i="36"/>
  <c r="A190" i="36"/>
  <c r="B190" i="36"/>
  <c r="C190" i="36"/>
  <c r="A191" i="36"/>
  <c r="B191" i="36"/>
  <c r="C191" i="36"/>
  <c r="A192" i="36"/>
  <c r="B192" i="36"/>
  <c r="C192" i="36"/>
  <c r="A193" i="36"/>
  <c r="B193" i="36"/>
  <c r="C193" i="36"/>
  <c r="A194" i="36"/>
  <c r="B194" i="36"/>
  <c r="C194" i="36"/>
  <c r="E3" i="36"/>
  <c r="B3" i="36"/>
  <c r="C3" i="36"/>
  <c r="D3" i="36"/>
  <c r="A3" i="36"/>
  <c r="AK25" i="17"/>
  <c r="AK24" i="17"/>
  <c r="AK29" i="17"/>
  <c r="AK30" i="17"/>
  <c r="AK31" i="17"/>
  <c r="AK32" i="17"/>
  <c r="AK34" i="17"/>
  <c r="AK35" i="17"/>
  <c r="AK36" i="17"/>
  <c r="AK41" i="17"/>
  <c r="AK42" i="17"/>
  <c r="AK43" i="17"/>
  <c r="AK44" i="17"/>
  <c r="AK45" i="17"/>
  <c r="AK46" i="17"/>
  <c r="AK48" i="17"/>
  <c r="AK49" i="17"/>
  <c r="AK50" i="17"/>
  <c r="AK55" i="17"/>
  <c r="AK56" i="17"/>
  <c r="AK57" i="17"/>
  <c r="AK58" i="17"/>
  <c r="AK59" i="17"/>
  <c r="AK60" i="17"/>
  <c r="AK62" i="17"/>
  <c r="AK63" i="17"/>
  <c r="AK64" i="17"/>
  <c r="AK65" i="17"/>
  <c r="AK66" i="17"/>
  <c r="AK67" i="17"/>
  <c r="AK69" i="17"/>
  <c r="AK70" i="17"/>
  <c r="AK71" i="17"/>
  <c r="AK76" i="17"/>
  <c r="AK77" i="17"/>
  <c r="AK78" i="17"/>
  <c r="AK79" i="17"/>
  <c r="AK80" i="17"/>
  <c r="AK81" i="17"/>
  <c r="AK83" i="17"/>
  <c r="AK84" i="17"/>
  <c r="AK85" i="17"/>
  <c r="AK87" i="17"/>
  <c r="AK88" i="17"/>
  <c r="AK90" i="17"/>
  <c r="AK91" i="17"/>
  <c r="AK92" i="17"/>
  <c r="AK93" i="17"/>
  <c r="AK94" i="17"/>
  <c r="AK95" i="17"/>
  <c r="AK97" i="17"/>
  <c r="AK98" i="17"/>
  <c r="AK99" i="17"/>
  <c r="AK100" i="17"/>
  <c r="AK101" i="17"/>
  <c r="AK102" i="17"/>
  <c r="AK104" i="17"/>
  <c r="AK105" i="17"/>
  <c r="AK106" i="17"/>
  <c r="AK111" i="17"/>
  <c r="AK112" i="17"/>
  <c r="AK113" i="17"/>
  <c r="AK114" i="17"/>
  <c r="AK115" i="17"/>
  <c r="AK116" i="17"/>
  <c r="AK118" i="17"/>
  <c r="AK119" i="17"/>
  <c r="AK120" i="17"/>
  <c r="AK121" i="17"/>
  <c r="AK122" i="17"/>
  <c r="AK123" i="17"/>
  <c r="AK128" i="17"/>
  <c r="AK129" i="17"/>
  <c r="AK130" i="17"/>
  <c r="AK132" i="17"/>
  <c r="AK133" i="17"/>
  <c r="AK134" i="17"/>
  <c r="AK135" i="17"/>
  <c r="AK136" i="17"/>
  <c r="AK137" i="17"/>
  <c r="AK139" i="17"/>
  <c r="AK140" i="17"/>
  <c r="AK141" i="17"/>
  <c r="AK146" i="17"/>
  <c r="AK147" i="17"/>
  <c r="AK148" i="17"/>
  <c r="AK156" i="17"/>
  <c r="AK157" i="17"/>
  <c r="AK158" i="17"/>
  <c r="AK163" i="17"/>
  <c r="AK164" i="17"/>
  <c r="AK165" i="17"/>
  <c r="AK170" i="17"/>
  <c r="AK171" i="17"/>
  <c r="AK172" i="17"/>
  <c r="AK174" i="17"/>
  <c r="AK175" i="17"/>
  <c r="AK176" i="17"/>
  <c r="AK184" i="17"/>
  <c r="AK185" i="17"/>
  <c r="AK186" i="17"/>
  <c r="AK188" i="17"/>
  <c r="AK189" i="17"/>
  <c r="AK190" i="17"/>
  <c r="AK191" i="17"/>
  <c r="AK192" i="17"/>
  <c r="AK193" i="17"/>
  <c r="AK195" i="17"/>
  <c r="AK196" i="17"/>
  <c r="AK197" i="17"/>
  <c r="AK202" i="17"/>
  <c r="AK203" i="17"/>
  <c r="AK204" i="17"/>
  <c r="AK205" i="17"/>
  <c r="AK206" i="17"/>
  <c r="AK207" i="17"/>
  <c r="AK209" i="17"/>
  <c r="AK210" i="17"/>
  <c r="AK211" i="17"/>
  <c r="AK212" i="17"/>
  <c r="AK213" i="17"/>
  <c r="AK214" i="17"/>
  <c r="AK216" i="17"/>
  <c r="AK28" i="17"/>
  <c r="AK27" i="17"/>
  <c r="J117" i="33"/>
  <c r="J180" i="33"/>
  <c r="J173" i="33"/>
  <c r="J3" i="33"/>
  <c r="J7" i="33"/>
  <c r="J9" i="33"/>
  <c r="J11" i="33"/>
  <c r="J13" i="33"/>
  <c r="J14" i="33"/>
  <c r="J15" i="33"/>
  <c r="J16" i="33"/>
  <c r="J17" i="33"/>
  <c r="J18" i="33"/>
  <c r="J20" i="33"/>
  <c r="J21" i="33"/>
  <c r="J24" i="33"/>
  <c r="J25" i="33"/>
  <c r="J27" i="33"/>
  <c r="J28" i="33"/>
  <c r="J29" i="33"/>
  <c r="J30" i="33"/>
  <c r="J31" i="33"/>
  <c r="J32" i="33"/>
  <c r="J34" i="33"/>
  <c r="J35" i="33"/>
  <c r="J36" i="33"/>
  <c r="J37" i="33"/>
  <c r="J38" i="33"/>
  <c r="J39" i="33"/>
  <c r="J41" i="33"/>
  <c r="J42" i="33"/>
  <c r="J43" i="33"/>
  <c r="J44" i="33"/>
  <c r="J45" i="33"/>
  <c r="J46" i="33"/>
  <c r="J48" i="33"/>
  <c r="J49" i="33"/>
  <c r="J50" i="33"/>
  <c r="J51" i="33"/>
  <c r="J52" i="33"/>
  <c r="J53" i="33"/>
  <c r="J55" i="33"/>
  <c r="J56" i="33"/>
  <c r="J57" i="33"/>
  <c r="J58" i="33"/>
  <c r="J59" i="33"/>
  <c r="J60" i="33"/>
  <c r="J62" i="33"/>
  <c r="J63" i="33"/>
  <c r="J64" i="33"/>
  <c r="J65" i="33"/>
  <c r="J66" i="33"/>
  <c r="J67" i="33"/>
  <c r="J69" i="33"/>
  <c r="J70" i="33"/>
  <c r="J71" i="33"/>
  <c r="J72" i="33"/>
  <c r="J73" i="33"/>
  <c r="J74" i="33"/>
  <c r="J76" i="33"/>
  <c r="J77" i="33"/>
  <c r="J78" i="33"/>
  <c r="J79" i="33"/>
  <c r="J80" i="33"/>
  <c r="J81" i="33"/>
  <c r="J86" i="33"/>
  <c r="J87" i="33"/>
  <c r="J88" i="33"/>
  <c r="J90" i="33"/>
  <c r="J91" i="33"/>
  <c r="J92" i="33"/>
  <c r="J93" i="33"/>
  <c r="J94" i="33"/>
  <c r="J95" i="33"/>
  <c r="J97" i="33"/>
  <c r="J98" i="33"/>
  <c r="J99" i="33"/>
  <c r="J100" i="33"/>
  <c r="J101" i="33"/>
  <c r="J102" i="33"/>
  <c r="J104" i="33"/>
  <c r="J105" i="33"/>
  <c r="J106" i="33"/>
  <c r="J107" i="33"/>
  <c r="J108" i="33"/>
  <c r="J109" i="33"/>
  <c r="J111" i="33"/>
  <c r="J112" i="33"/>
  <c r="J113" i="33"/>
  <c r="J114" i="33"/>
  <c r="J115" i="33"/>
  <c r="J116" i="33"/>
  <c r="J118" i="33"/>
  <c r="J119" i="33"/>
  <c r="J121" i="33"/>
  <c r="J122" i="33"/>
  <c r="J123" i="33"/>
  <c r="J128" i="33"/>
  <c r="J129" i="33"/>
  <c r="J130" i="33"/>
  <c r="J132" i="33"/>
  <c r="J133" i="33"/>
  <c r="J134" i="33"/>
  <c r="J135" i="33"/>
  <c r="J136" i="33"/>
  <c r="J137" i="33"/>
  <c r="J139" i="33"/>
  <c r="J140" i="33"/>
  <c r="J141" i="33"/>
  <c r="J142" i="33"/>
  <c r="J143" i="33"/>
  <c r="J144" i="33"/>
  <c r="J146" i="33"/>
  <c r="J147" i="33"/>
  <c r="J148" i="33"/>
  <c r="J149" i="33"/>
  <c r="J150" i="33"/>
  <c r="J151" i="33"/>
  <c r="J153" i="33"/>
  <c r="J154" i="33"/>
  <c r="J155" i="33"/>
  <c r="J156" i="33"/>
  <c r="J157" i="33"/>
  <c r="J158" i="33"/>
  <c r="J160" i="33"/>
  <c r="J161" i="33"/>
  <c r="J162" i="33"/>
  <c r="J163" i="33"/>
  <c r="J164" i="33"/>
  <c r="J165" i="33"/>
  <c r="J167" i="33"/>
  <c r="J168" i="33"/>
  <c r="J169" i="33"/>
  <c r="J170" i="33"/>
  <c r="J171" i="33"/>
  <c r="J172" i="33"/>
  <c r="J174" i="33"/>
  <c r="J175" i="33"/>
  <c r="J177" i="33"/>
  <c r="J178" i="33"/>
  <c r="J179" i="33"/>
  <c r="J2" i="33"/>
  <c r="Q288" i="7"/>
  <c r="O3" i="11"/>
  <c r="Q3" i="11"/>
  <c r="R3" i="11"/>
  <c r="S3" i="11"/>
  <c r="T3" i="11"/>
  <c r="U3" i="11"/>
  <c r="O4" i="11"/>
  <c r="Q4" i="11"/>
  <c r="S4" i="11"/>
  <c r="T4" i="11"/>
  <c r="U4" i="11"/>
  <c r="O5" i="11"/>
  <c r="Q5" i="11"/>
  <c r="R5" i="11"/>
  <c r="S5" i="11"/>
  <c r="T5" i="11"/>
  <c r="O6" i="11"/>
  <c r="Q6" i="11"/>
  <c r="R6" i="11"/>
  <c r="S6" i="11"/>
  <c r="T6" i="11"/>
  <c r="O7" i="11"/>
  <c r="Q7" i="11"/>
  <c r="R7" i="11"/>
  <c r="S7" i="11"/>
  <c r="T7" i="11"/>
  <c r="O8" i="11"/>
  <c r="Q8" i="11"/>
  <c r="R8" i="11"/>
  <c r="S8" i="11"/>
  <c r="T8" i="11"/>
  <c r="O9" i="11"/>
  <c r="Q9" i="11"/>
  <c r="R9" i="11"/>
  <c r="S9" i="11"/>
  <c r="U9" i="11"/>
  <c r="V16" i="3"/>
  <c r="AE16" i="3"/>
  <c r="D16" i="3"/>
  <c r="E16" i="3"/>
  <c r="F16" i="3"/>
  <c r="I16" i="3"/>
  <c r="J16" i="3"/>
  <c r="K16" i="3"/>
  <c r="L16" i="3"/>
  <c r="H14" i="3"/>
  <c r="AY14" i="29"/>
  <c r="I200" i="40" l="1"/>
  <c r="I202" i="40" s="1"/>
  <c r="L204" i="40"/>
  <c r="L206" i="40" s="1"/>
  <c r="AB209" i="40"/>
  <c r="AB211" i="40" s="1"/>
  <c r="D205" i="40"/>
  <c r="D207" i="40" s="1"/>
  <c r="C207" i="40" s="1"/>
  <c r="C203" i="40"/>
  <c r="D206" i="40"/>
  <c r="C202" i="40"/>
  <c r="M201" i="40"/>
  <c r="M204" i="40" s="1"/>
  <c r="AC198" i="40"/>
  <c r="AC201" i="40" s="1"/>
  <c r="J217" i="40"/>
  <c r="AB210" i="40"/>
  <c r="AB213" i="40" s="1"/>
  <c r="J216" i="40"/>
  <c r="J218" i="40" s="1"/>
  <c r="N213" i="40"/>
  <c r="H213" i="40"/>
  <c r="AA205" i="40"/>
  <c r="H212" i="40"/>
  <c r="H214" i="40" s="1"/>
  <c r="N212" i="40"/>
  <c r="N214" i="40" s="1"/>
  <c r="AD212" i="40"/>
  <c r="AD214" i="40" s="1"/>
  <c r="I203" i="40"/>
  <c r="I205" i="40" s="1"/>
  <c r="G204" i="40"/>
  <c r="K201" i="40"/>
  <c r="K200" i="40"/>
  <c r="AD213" i="40"/>
  <c r="I204" i="40"/>
  <c r="G203" i="40"/>
  <c r="G205" i="40" s="1"/>
  <c r="F209" i="40"/>
  <c r="E200" i="40"/>
  <c r="E202" i="40" s="1"/>
  <c r="E201" i="40"/>
  <c r="F208" i="40"/>
  <c r="AA203" i="40"/>
  <c r="AA204" i="40"/>
  <c r="E94" i="32"/>
  <c r="E95" i="32" s="1"/>
  <c r="E96" i="32" s="1"/>
  <c r="H79" i="32"/>
  <c r="H80" i="32" s="1"/>
  <c r="H81" i="32" s="1"/>
  <c r="H82" i="32" s="1"/>
  <c r="H83" i="32" s="1"/>
  <c r="H84" i="32" s="1"/>
  <c r="H85" i="32" s="1"/>
  <c r="H86" i="32" s="1"/>
  <c r="H87" i="32" s="1"/>
  <c r="H88" i="32" s="1"/>
  <c r="H89" i="32" s="1"/>
  <c r="H90" i="32" s="1"/>
  <c r="H91" i="32" s="1"/>
  <c r="H92" i="32" s="1"/>
  <c r="H93" i="32" s="1"/>
  <c r="H94" i="32" s="1"/>
  <c r="H95" i="32" s="1"/>
  <c r="H96" i="32" s="1"/>
  <c r="P77" i="32"/>
  <c r="Q77" i="32" s="1"/>
  <c r="D77" i="32" s="1"/>
  <c r="R75" i="32"/>
  <c r="J78" i="32"/>
  <c r="K78" i="32"/>
  <c r="C68" i="32"/>
  <c r="J57" i="31"/>
  <c r="J45" i="31"/>
  <c r="J44" i="31"/>
  <c r="J43" i="31"/>
  <c r="J50" i="31"/>
  <c r="J48" i="31"/>
  <c r="AF41" i="4"/>
  <c r="J177" i="31"/>
  <c r="J174" i="31"/>
  <c r="J170" i="31"/>
  <c r="J165" i="31"/>
  <c r="J163" i="31"/>
  <c r="J161" i="31"/>
  <c r="J158" i="31"/>
  <c r="J154" i="31"/>
  <c r="J142" i="31"/>
  <c r="J137" i="31"/>
  <c r="J135" i="31"/>
  <c r="J133" i="31"/>
  <c r="J130" i="31"/>
  <c r="J115" i="31"/>
  <c r="R56" i="8"/>
  <c r="R110" i="8"/>
  <c r="S110" i="8"/>
  <c r="S94" i="8"/>
  <c r="Q131" i="8"/>
  <c r="R38" i="8"/>
  <c r="S38" i="8"/>
  <c r="N111" i="8"/>
  <c r="Q130" i="8"/>
  <c r="T110" i="8"/>
  <c r="M111" i="8"/>
  <c r="G111" i="8"/>
  <c r="O94" i="8"/>
  <c r="Q110" i="8"/>
  <c r="T94" i="8"/>
  <c r="R94" i="8"/>
  <c r="O76" i="8"/>
  <c r="R76" i="8"/>
  <c r="T76" i="8"/>
  <c r="M77" i="8"/>
  <c r="Q94" i="8"/>
  <c r="S56" i="8"/>
  <c r="Q76" i="8"/>
  <c r="R24" i="8"/>
  <c r="S24" i="8"/>
  <c r="O56" i="8"/>
  <c r="T56" i="8"/>
  <c r="Q56" i="8"/>
  <c r="O38" i="8"/>
  <c r="T38" i="8"/>
  <c r="Q38" i="8"/>
  <c r="O9" i="8"/>
  <c r="O24" i="8"/>
  <c r="H308" i="27"/>
  <c r="S284" i="27"/>
  <c r="S285" i="27" s="1"/>
  <c r="U284" i="27"/>
  <c r="U285" i="27" s="1"/>
  <c r="U286" i="27" s="1"/>
  <c r="U287" i="27" s="1"/>
  <c r="U288" i="27" s="1"/>
  <c r="W284" i="27"/>
  <c r="X284" i="27" s="1"/>
  <c r="T24" i="8"/>
  <c r="Q24" i="8"/>
  <c r="S9" i="8"/>
  <c r="R9" i="8"/>
  <c r="T9" i="8"/>
  <c r="Q9" i="8"/>
  <c r="N316" i="7"/>
  <c r="J401" i="7"/>
  <c r="G309" i="27"/>
  <c r="H309" i="27" s="1"/>
  <c r="B309" i="27"/>
  <c r="D309" i="27"/>
  <c r="F309" i="27"/>
  <c r="C310" i="27"/>
  <c r="E310" i="27"/>
  <c r="E311" i="27" s="1"/>
  <c r="E312" i="27" s="1"/>
  <c r="G310" i="27"/>
  <c r="H310" i="27" s="1"/>
  <c r="X296" i="27"/>
  <c r="R296" i="27"/>
  <c r="R297" i="27" s="1"/>
  <c r="V296" i="27"/>
  <c r="V297" i="27" s="1"/>
  <c r="V298" i="27" s="1"/>
  <c r="S297" i="27"/>
  <c r="U297" i="27"/>
  <c r="W297" i="27"/>
  <c r="X297" i="27" s="1"/>
  <c r="T298" i="27"/>
  <c r="T299" i="27" s="1"/>
  <c r="T300" i="27" s="1"/>
  <c r="H296" i="27"/>
  <c r="C297" i="27"/>
  <c r="C298" i="27" s="1"/>
  <c r="C299" i="27" s="1"/>
  <c r="C300" i="27" s="1"/>
  <c r="E297" i="27"/>
  <c r="E298" i="27" s="1"/>
  <c r="E299" i="27" s="1"/>
  <c r="E300" i="27" s="1"/>
  <c r="G297" i="27"/>
  <c r="H297" i="27" s="1"/>
  <c r="J297" i="27"/>
  <c r="J298" i="27" s="1"/>
  <c r="J299" i="27" s="1"/>
  <c r="J300" i="27" s="1"/>
  <c r="L297" i="27"/>
  <c r="L298" i="27" s="1"/>
  <c r="L299" i="27" s="1"/>
  <c r="L300" i="27" s="1"/>
  <c r="N297" i="27"/>
  <c r="P296" i="27"/>
  <c r="B297" i="27"/>
  <c r="D297" i="27"/>
  <c r="F297" i="27"/>
  <c r="K297" i="27"/>
  <c r="K298" i="27" s="1"/>
  <c r="K299" i="27" s="1"/>
  <c r="M297" i="27"/>
  <c r="O297" i="27"/>
  <c r="P297" i="27" s="1"/>
  <c r="N298" i="27"/>
  <c r="N299" i="27" s="1"/>
  <c r="N300" i="27" s="1"/>
  <c r="N401" i="7"/>
  <c r="Q401" i="7"/>
  <c r="C380" i="7"/>
  <c r="J379" i="7"/>
  <c r="R285" i="27"/>
  <c r="T285" i="27"/>
  <c r="T286" i="27" s="1"/>
  <c r="T287" i="27" s="1"/>
  <c r="V285" i="27"/>
  <c r="Q379" i="7"/>
  <c r="J380" i="7"/>
  <c r="S372" i="7"/>
  <c r="J372" i="7"/>
  <c r="N372" i="7"/>
  <c r="F373" i="7"/>
  <c r="M373" i="7"/>
  <c r="K365" i="7"/>
  <c r="Q372" i="7"/>
  <c r="C365" i="7"/>
  <c r="X272" i="27"/>
  <c r="J364" i="7"/>
  <c r="S58" i="7"/>
  <c r="Q364" i="7"/>
  <c r="W273" i="27"/>
  <c r="X273" i="27" s="1"/>
  <c r="R273" i="27"/>
  <c r="T273" i="27"/>
  <c r="T274" i="27" s="1"/>
  <c r="T275" i="27" s="1"/>
  <c r="V273" i="27"/>
  <c r="S274" i="27"/>
  <c r="S275" i="27" s="1"/>
  <c r="S276" i="27" s="1"/>
  <c r="U274" i="27"/>
  <c r="U275" i="27" s="1"/>
  <c r="U276" i="27" s="1"/>
  <c r="W274" i="27"/>
  <c r="X274" i="27" s="1"/>
  <c r="N378" i="7"/>
  <c r="Q378" i="7"/>
  <c r="P380" i="7"/>
  <c r="J378" i="7"/>
  <c r="J348" i="7"/>
  <c r="J324" i="7"/>
  <c r="K349" i="7"/>
  <c r="F349" i="7"/>
  <c r="O348" i="7"/>
  <c r="Q348" i="7"/>
  <c r="J334" i="7"/>
  <c r="K335" i="7"/>
  <c r="F335" i="7"/>
  <c r="S165" i="7"/>
  <c r="Q334" i="7"/>
  <c r="X260" i="27"/>
  <c r="R260" i="27"/>
  <c r="R261" i="27" s="1"/>
  <c r="V260" i="27"/>
  <c r="V261" i="27" s="1"/>
  <c r="V262" i="27" s="1"/>
  <c r="S261" i="27"/>
  <c r="U261" i="27"/>
  <c r="W261" i="27"/>
  <c r="X261" i="27" s="1"/>
  <c r="T262" i="27"/>
  <c r="T263" i="27" s="1"/>
  <c r="K325" i="7"/>
  <c r="F325" i="7"/>
  <c r="Q324" i="7"/>
  <c r="AF25" i="4"/>
  <c r="J306" i="7"/>
  <c r="C317" i="7"/>
  <c r="J316" i="7"/>
  <c r="Q316" i="7"/>
  <c r="J297" i="7"/>
  <c r="Q306" i="7"/>
  <c r="F307" i="7"/>
  <c r="C298" i="7"/>
  <c r="G298" i="7"/>
  <c r="N269" i="7"/>
  <c r="N297" i="7"/>
  <c r="N89" i="7"/>
  <c r="Q297" i="7"/>
  <c r="J290" i="7"/>
  <c r="N290" i="7"/>
  <c r="C291" i="7"/>
  <c r="Q290" i="7"/>
  <c r="S269" i="7"/>
  <c r="J258" i="7"/>
  <c r="Q257" i="7"/>
  <c r="C258" i="7"/>
  <c r="K258" i="7"/>
  <c r="P258" i="7" s="1"/>
  <c r="M258" i="7"/>
  <c r="J279" i="7"/>
  <c r="J257" i="7"/>
  <c r="C280" i="7"/>
  <c r="G280" i="7"/>
  <c r="AF13" i="4"/>
  <c r="P236" i="27"/>
  <c r="J236" i="27"/>
  <c r="J237" i="27" s="1"/>
  <c r="N236" i="27"/>
  <c r="N237" i="27" s="1"/>
  <c r="N238" i="27" s="1"/>
  <c r="K237" i="27"/>
  <c r="M237" i="27"/>
  <c r="O237" i="27"/>
  <c r="P237" i="27" s="1"/>
  <c r="L238" i="27"/>
  <c r="L239" i="27" s="1"/>
  <c r="Q279" i="7"/>
  <c r="K270" i="7"/>
  <c r="J269" i="7"/>
  <c r="G270" i="7"/>
  <c r="Q269" i="7"/>
  <c r="J251" i="7"/>
  <c r="K252" i="7"/>
  <c r="Q251" i="7"/>
  <c r="K237" i="7"/>
  <c r="J236" i="7"/>
  <c r="G237" i="7"/>
  <c r="J206" i="7"/>
  <c r="Q236" i="7"/>
  <c r="C193" i="7"/>
  <c r="E193" i="7"/>
  <c r="D193" i="7"/>
  <c r="N206" i="7"/>
  <c r="C226" i="7"/>
  <c r="J225" i="7"/>
  <c r="F226" i="7"/>
  <c r="H193" i="7"/>
  <c r="J192" i="7"/>
  <c r="Q225" i="7"/>
  <c r="S12" i="7"/>
  <c r="J205" i="7"/>
  <c r="N205" i="7"/>
  <c r="N192" i="7"/>
  <c r="P192" i="7"/>
  <c r="M193" i="7"/>
  <c r="J193" i="7"/>
  <c r="S155" i="7"/>
  <c r="Q192" i="7"/>
  <c r="J165" i="7"/>
  <c r="F166" i="7"/>
  <c r="K166" i="7"/>
  <c r="Q165" i="7"/>
  <c r="J119" i="7"/>
  <c r="C120" i="7"/>
  <c r="X188" i="27"/>
  <c r="R188" i="27"/>
  <c r="R189" i="27" s="1"/>
  <c r="R190" i="27" s="1"/>
  <c r="V188" i="27"/>
  <c r="V189" i="27" s="1"/>
  <c r="V190" i="27" s="1"/>
  <c r="S189" i="27"/>
  <c r="U189" i="27"/>
  <c r="W189" i="27"/>
  <c r="X189" i="27" s="1"/>
  <c r="T190" i="27"/>
  <c r="T191" i="27" s="1"/>
  <c r="N125" i="7"/>
  <c r="J155" i="7"/>
  <c r="Q155" i="7"/>
  <c r="J126" i="7"/>
  <c r="N155" i="7"/>
  <c r="Q125" i="7"/>
  <c r="C126" i="7"/>
  <c r="K126" i="7"/>
  <c r="P126" i="7" s="1"/>
  <c r="M126" i="7"/>
  <c r="S144" i="7"/>
  <c r="N144" i="7"/>
  <c r="J144" i="7"/>
  <c r="J125" i="7"/>
  <c r="Q144" i="7"/>
  <c r="F120" i="7"/>
  <c r="L153" i="27"/>
  <c r="J106" i="7"/>
  <c r="N119" i="7"/>
  <c r="K107" i="7"/>
  <c r="Q119" i="7"/>
  <c r="J58" i="7"/>
  <c r="F107" i="7"/>
  <c r="Q82" i="7"/>
  <c r="Q106" i="7"/>
  <c r="J89" i="7"/>
  <c r="K67" i="7"/>
  <c r="L83" i="7"/>
  <c r="Q89" i="7"/>
  <c r="J82" i="7"/>
  <c r="F83" i="7"/>
  <c r="N82" i="7"/>
  <c r="J66" i="7"/>
  <c r="Q66" i="7"/>
  <c r="F59" i="7"/>
  <c r="Q58" i="7"/>
  <c r="N413" i="7"/>
  <c r="S413" i="7"/>
  <c r="L414" i="7"/>
  <c r="Q395" i="7"/>
  <c r="Q413" i="7"/>
  <c r="C414" i="7"/>
  <c r="E414" i="7"/>
  <c r="G414" i="7"/>
  <c r="I414" i="7"/>
  <c r="K414" i="7"/>
  <c r="S395" i="7"/>
  <c r="C27" i="7"/>
  <c r="J19" i="7"/>
  <c r="Q19" i="7"/>
  <c r="J180" i="7"/>
  <c r="G20" i="7"/>
  <c r="K20" i="7"/>
  <c r="L20" i="7"/>
  <c r="S19" i="7"/>
  <c r="Q26" i="7"/>
  <c r="N191" i="7"/>
  <c r="Q191" i="7"/>
  <c r="P193" i="7"/>
  <c r="N202" i="7"/>
  <c r="S202" i="7"/>
  <c r="N180" i="7"/>
  <c r="S191" i="7"/>
  <c r="J202" i="7"/>
  <c r="Q202" i="7"/>
  <c r="J12" i="7"/>
  <c r="J178" i="31"/>
  <c r="J173" i="31"/>
  <c r="J169" i="31"/>
  <c r="J157" i="31"/>
  <c r="J153" i="31"/>
  <c r="J150" i="31"/>
  <c r="J148" i="31"/>
  <c r="J146" i="31"/>
  <c r="J141" i="31"/>
  <c r="J129" i="31"/>
  <c r="J121" i="31"/>
  <c r="I177" i="31"/>
  <c r="I173" i="31"/>
  <c r="I169" i="31"/>
  <c r="I157" i="31"/>
  <c r="I153" i="31"/>
  <c r="I141" i="31"/>
  <c r="I129" i="31"/>
  <c r="I121" i="31"/>
  <c r="I115" i="31"/>
  <c r="I111" i="31"/>
  <c r="I99" i="31"/>
  <c r="I87" i="31"/>
  <c r="I79" i="31"/>
  <c r="I67" i="31"/>
  <c r="I63" i="31"/>
  <c r="I51" i="31"/>
  <c r="I39" i="31"/>
  <c r="I35" i="31"/>
  <c r="I21" i="31"/>
  <c r="I7" i="31"/>
  <c r="J180" i="31"/>
  <c r="I179" i="31"/>
  <c r="J179" i="31"/>
  <c r="J175" i="31"/>
  <c r="J172" i="31"/>
  <c r="I171" i="31"/>
  <c r="J171" i="31"/>
  <c r="J168" i="31"/>
  <c r="I167" i="31"/>
  <c r="J167" i="31"/>
  <c r="J164" i="31"/>
  <c r="J162" i="31"/>
  <c r="J160" i="31"/>
  <c r="J156" i="31"/>
  <c r="I155" i="31"/>
  <c r="J155" i="31"/>
  <c r="J151" i="31"/>
  <c r="J149" i="31"/>
  <c r="J147" i="31"/>
  <c r="J144" i="31"/>
  <c r="I143" i="31"/>
  <c r="J143" i="31"/>
  <c r="J140" i="31"/>
  <c r="I139" i="31"/>
  <c r="J139" i="31"/>
  <c r="J136" i="31"/>
  <c r="J134" i="31"/>
  <c r="J132" i="31"/>
  <c r="J125" i="31"/>
  <c r="I123" i="31"/>
  <c r="J123" i="31"/>
  <c r="J119" i="31"/>
  <c r="J117" i="31"/>
  <c r="I113" i="31"/>
  <c r="J113" i="31"/>
  <c r="I101" i="31"/>
  <c r="I97" i="31"/>
  <c r="I81" i="31"/>
  <c r="I77" i="31"/>
  <c r="I65" i="31"/>
  <c r="I53" i="31"/>
  <c r="I49" i="31"/>
  <c r="I37" i="31"/>
  <c r="I25" i="31"/>
  <c r="I11" i="31"/>
  <c r="J10" i="33"/>
  <c r="I10" i="31"/>
  <c r="J6" i="33"/>
  <c r="I6" i="31"/>
  <c r="I2" i="31"/>
  <c r="I175" i="31"/>
  <c r="I163" i="31"/>
  <c r="I161" i="31"/>
  <c r="I147" i="31"/>
  <c r="I133" i="31"/>
  <c r="I119" i="31"/>
  <c r="I109" i="31"/>
  <c r="I105" i="31"/>
  <c r="I91" i="31"/>
  <c r="I73" i="31"/>
  <c r="I71" i="31"/>
  <c r="I69" i="31"/>
  <c r="I59" i="31"/>
  <c r="I57" i="31"/>
  <c r="I55" i="31"/>
  <c r="I45" i="31"/>
  <c r="I43" i="31"/>
  <c r="I41" i="31"/>
  <c r="I31" i="31"/>
  <c r="I29" i="31"/>
  <c r="I27" i="31"/>
  <c r="I17" i="31"/>
  <c r="I15" i="31"/>
  <c r="I13" i="31"/>
  <c r="I3" i="31"/>
  <c r="J8" i="33"/>
  <c r="I8" i="31"/>
  <c r="I165" i="31"/>
  <c r="I151" i="31"/>
  <c r="I149" i="31"/>
  <c r="I137" i="31"/>
  <c r="I135" i="31"/>
  <c r="I117" i="31"/>
  <c r="I107" i="31"/>
  <c r="I95" i="31"/>
  <c r="I93" i="31"/>
  <c r="J4" i="33"/>
  <c r="I4" i="31"/>
  <c r="I180" i="31"/>
  <c r="I178" i="31"/>
  <c r="I174" i="31"/>
  <c r="I172" i="31"/>
  <c r="I170" i="31"/>
  <c r="I168" i="31"/>
  <c r="I164" i="31"/>
  <c r="I162" i="31"/>
  <c r="I160" i="31"/>
  <c r="I158" i="31"/>
  <c r="I156" i="31"/>
  <c r="I154" i="31"/>
  <c r="I150" i="31"/>
  <c r="I148" i="31"/>
  <c r="I146" i="31"/>
  <c r="I144" i="31"/>
  <c r="I142" i="31"/>
  <c r="I140" i="31"/>
  <c r="I136" i="31"/>
  <c r="I134" i="31"/>
  <c r="I132" i="31"/>
  <c r="I130" i="31"/>
  <c r="I128" i="31"/>
  <c r="J128" i="31"/>
  <c r="J126" i="31"/>
  <c r="I122" i="31"/>
  <c r="J122" i="31"/>
  <c r="I118" i="31"/>
  <c r="J118" i="31"/>
  <c r="I116" i="31"/>
  <c r="J116" i="31"/>
  <c r="I114" i="31"/>
  <c r="J114" i="31"/>
  <c r="I112" i="31"/>
  <c r="I108" i="31"/>
  <c r="I106" i="31"/>
  <c r="I104" i="31"/>
  <c r="I102" i="31"/>
  <c r="I100" i="31"/>
  <c r="I98" i="31"/>
  <c r="I94" i="31"/>
  <c r="I92" i="31"/>
  <c r="I90" i="31"/>
  <c r="I88" i="31"/>
  <c r="I86" i="31"/>
  <c r="I80" i="31"/>
  <c r="I78" i="31"/>
  <c r="I76" i="31"/>
  <c r="I74" i="31"/>
  <c r="I72" i="31"/>
  <c r="I70" i="31"/>
  <c r="I66" i="31"/>
  <c r="I64" i="31"/>
  <c r="I62" i="31"/>
  <c r="I60" i="31"/>
  <c r="I58" i="31"/>
  <c r="I56" i="31"/>
  <c r="I52" i="31"/>
  <c r="I50" i="31"/>
  <c r="I48" i="31"/>
  <c r="I46" i="31"/>
  <c r="I44" i="31"/>
  <c r="I42" i="31"/>
  <c r="I38" i="31"/>
  <c r="I36" i="31"/>
  <c r="I34" i="31"/>
  <c r="I32" i="31"/>
  <c r="I30" i="31"/>
  <c r="I28" i="31"/>
  <c r="I24" i="31"/>
  <c r="I20" i="31"/>
  <c r="I18" i="31"/>
  <c r="I16" i="31"/>
  <c r="I14" i="31"/>
  <c r="I9" i="31"/>
  <c r="L207" i="40" l="1"/>
  <c r="L208" i="40"/>
  <c r="G207" i="40"/>
  <c r="AB212" i="40"/>
  <c r="AB214" i="40" s="1"/>
  <c r="I206" i="40"/>
  <c r="I208" i="40" s="1"/>
  <c r="D208" i="40"/>
  <c r="D210" i="40" s="1"/>
  <c r="M203" i="40"/>
  <c r="M205" i="40" s="1"/>
  <c r="C206" i="40"/>
  <c r="AD215" i="40"/>
  <c r="J220" i="40"/>
  <c r="D209" i="40"/>
  <c r="C209" i="40" s="1"/>
  <c r="C205" i="40"/>
  <c r="J219" i="40"/>
  <c r="J221" i="40" s="1"/>
  <c r="AC200" i="40"/>
  <c r="H216" i="40"/>
  <c r="N216" i="40"/>
  <c r="M207" i="40"/>
  <c r="N215" i="40"/>
  <c r="H215" i="40"/>
  <c r="H217" i="40" s="1"/>
  <c r="AA207" i="40"/>
  <c r="L209" i="40"/>
  <c r="L210" i="40"/>
  <c r="I207" i="40"/>
  <c r="I209" i="40" s="1"/>
  <c r="I211" i="40" s="1"/>
  <c r="K202" i="40"/>
  <c r="K203" i="40"/>
  <c r="AD216" i="40"/>
  <c r="E204" i="40"/>
  <c r="AD217" i="40"/>
  <c r="F210" i="40"/>
  <c r="AB216" i="40"/>
  <c r="AA206" i="40"/>
  <c r="AA208" i="40" s="1"/>
  <c r="E203" i="40"/>
  <c r="E205" i="40" s="1"/>
  <c r="F211" i="40"/>
  <c r="M206" i="40"/>
  <c r="M208" i="40" s="1"/>
  <c r="G206" i="40"/>
  <c r="G208" i="40" s="1"/>
  <c r="G210" i="40" s="1"/>
  <c r="J79" i="32"/>
  <c r="K79" i="32"/>
  <c r="R76" i="32"/>
  <c r="P78" i="32"/>
  <c r="Q78" i="32" s="1"/>
  <c r="D78" i="32" s="1"/>
  <c r="C70" i="32"/>
  <c r="G298" i="27"/>
  <c r="H298" i="27" s="1"/>
  <c r="S286" i="27"/>
  <c r="S287" i="27" s="1"/>
  <c r="S288" i="27" s="1"/>
  <c r="W285" i="27"/>
  <c r="G311" i="27"/>
  <c r="C311" i="27"/>
  <c r="C312" i="27" s="1"/>
  <c r="D310" i="27"/>
  <c r="D311" i="27" s="1"/>
  <c r="E313" i="27"/>
  <c r="E314" i="27"/>
  <c r="F310" i="27"/>
  <c r="F311" i="27" s="1"/>
  <c r="B310" i="27"/>
  <c r="B311" i="27" s="1"/>
  <c r="R298" i="27"/>
  <c r="V299" i="27"/>
  <c r="V300" i="27" s="1"/>
  <c r="R299" i="27"/>
  <c r="R300" i="27" s="1"/>
  <c r="U298" i="27"/>
  <c r="U299" i="27" s="1"/>
  <c r="T301" i="27"/>
  <c r="R301" i="27"/>
  <c r="T302" i="27"/>
  <c r="W298" i="27"/>
  <c r="S298" i="27"/>
  <c r="S299" i="27" s="1"/>
  <c r="V301" i="27"/>
  <c r="N301" i="27"/>
  <c r="N302" i="27" s="1"/>
  <c r="J301" i="27"/>
  <c r="J302" i="27" s="1"/>
  <c r="E301" i="27"/>
  <c r="E302" i="27" s="1"/>
  <c r="M298" i="27"/>
  <c r="M299" i="27" s="1"/>
  <c r="F298" i="27"/>
  <c r="F299" i="27" s="1"/>
  <c r="B298" i="27"/>
  <c r="B299" i="27" s="1"/>
  <c r="L301" i="27"/>
  <c r="L302" i="27" s="1"/>
  <c r="C301" i="27"/>
  <c r="C302" i="27" s="1"/>
  <c r="K300" i="27"/>
  <c r="K301" i="27" s="1"/>
  <c r="G299" i="27"/>
  <c r="O298" i="27"/>
  <c r="D298" i="27"/>
  <c r="D299" i="27" s="1"/>
  <c r="T288" i="27"/>
  <c r="U289" i="27"/>
  <c r="U290" i="27" s="1"/>
  <c r="V286" i="27"/>
  <c r="V287" i="27" s="1"/>
  <c r="R286" i="27"/>
  <c r="R287" i="27" s="1"/>
  <c r="W275" i="27"/>
  <c r="X275" i="27" s="1"/>
  <c r="T276" i="27"/>
  <c r="U277" i="27"/>
  <c r="U278" i="27" s="1"/>
  <c r="S277" i="27"/>
  <c r="S278" i="27" s="1"/>
  <c r="W276" i="27"/>
  <c r="V274" i="27"/>
  <c r="V275" i="27" s="1"/>
  <c r="R274" i="27"/>
  <c r="R275" i="27" s="1"/>
  <c r="N380" i="7"/>
  <c r="S380" i="7"/>
  <c r="Q380" i="7"/>
  <c r="R262" i="27"/>
  <c r="R263" i="27" s="1"/>
  <c r="R264" i="27" s="1"/>
  <c r="T264" i="27"/>
  <c r="V263" i="27"/>
  <c r="V264" i="27" s="1"/>
  <c r="U262" i="27"/>
  <c r="U263" i="27" s="1"/>
  <c r="W262" i="27"/>
  <c r="S262" i="27"/>
  <c r="V265" i="27"/>
  <c r="N258" i="7"/>
  <c r="S258" i="7"/>
  <c r="Q258" i="7"/>
  <c r="J238" i="27"/>
  <c r="J239" i="27" s="1"/>
  <c r="J240" i="27" s="1"/>
  <c r="L240" i="27"/>
  <c r="N239" i="27"/>
  <c r="N240" i="27" s="1"/>
  <c r="M238" i="27"/>
  <c r="M239" i="27" s="1"/>
  <c r="O238" i="27"/>
  <c r="K238" i="27"/>
  <c r="J181" i="7"/>
  <c r="N181" i="7"/>
  <c r="T192" i="27"/>
  <c r="T193" i="27" s="1"/>
  <c r="V191" i="27"/>
  <c r="V192" i="27" s="1"/>
  <c r="R191" i="27"/>
  <c r="R192" i="27" s="1"/>
  <c r="U190" i="27"/>
  <c r="U191" i="27" s="1"/>
  <c r="W190" i="27"/>
  <c r="S190" i="27"/>
  <c r="N126" i="7"/>
  <c r="S126" i="7"/>
  <c r="Q126" i="7"/>
  <c r="L154" i="27"/>
  <c r="L155" i="27" s="1"/>
  <c r="P414" i="7"/>
  <c r="S414" i="7"/>
  <c r="J414" i="7"/>
  <c r="N396" i="7"/>
  <c r="Q396" i="7"/>
  <c r="Q414" i="7"/>
  <c r="N414" i="7"/>
  <c r="S193" i="7"/>
  <c r="Q193" i="7"/>
  <c r="J182" i="7"/>
  <c r="N203" i="7"/>
  <c r="N193" i="7"/>
  <c r="I210" i="40" l="1"/>
  <c r="I212" i="40" s="1"/>
  <c r="I214" i="40" s="1"/>
  <c r="AB217" i="40"/>
  <c r="J223" i="40"/>
  <c r="C208" i="40"/>
  <c r="J222" i="40"/>
  <c r="J224" i="40" s="1"/>
  <c r="J226" i="40" s="1"/>
  <c r="AB215" i="40"/>
  <c r="AB218" i="40" s="1"/>
  <c r="AB220" i="40" s="1"/>
  <c r="D211" i="40"/>
  <c r="C211" i="40" s="1"/>
  <c r="D212" i="40"/>
  <c r="H219" i="40"/>
  <c r="AC202" i="40"/>
  <c r="AC205" i="40" s="1"/>
  <c r="AC203" i="40"/>
  <c r="AC204" i="40"/>
  <c r="M210" i="40"/>
  <c r="L212" i="40"/>
  <c r="N217" i="40"/>
  <c r="N219" i="40" s="1"/>
  <c r="E207" i="40"/>
  <c r="AA210" i="40"/>
  <c r="K205" i="40"/>
  <c r="H218" i="40"/>
  <c r="H220" i="40" s="1"/>
  <c r="N218" i="40"/>
  <c r="L211" i="40"/>
  <c r="L213" i="40" s="1"/>
  <c r="AA209" i="40"/>
  <c r="AA211" i="40" s="1"/>
  <c r="G209" i="40"/>
  <c r="G211" i="40" s="1"/>
  <c r="G213" i="40" s="1"/>
  <c r="AD218" i="40"/>
  <c r="AD219" i="40"/>
  <c r="K204" i="40"/>
  <c r="E206" i="40"/>
  <c r="E208" i="40" s="1"/>
  <c r="C210" i="40"/>
  <c r="F212" i="40"/>
  <c r="F213" i="40"/>
  <c r="J225" i="40"/>
  <c r="J227" i="40" s="1"/>
  <c r="J229" i="40" s="1"/>
  <c r="I213" i="40"/>
  <c r="I215" i="40" s="1"/>
  <c r="I217" i="40" s="1"/>
  <c r="M209" i="40"/>
  <c r="M211" i="40" s="1"/>
  <c r="P79" i="32"/>
  <c r="Q79" i="32" s="1"/>
  <c r="D79" i="32" s="1"/>
  <c r="R77" i="32"/>
  <c r="K80" i="32"/>
  <c r="J80" i="32"/>
  <c r="C71" i="32"/>
  <c r="S289" i="27"/>
  <c r="S290" i="27" s="1"/>
  <c r="X285" i="27"/>
  <c r="W286" i="27"/>
  <c r="C313" i="27"/>
  <c r="F312" i="27"/>
  <c r="F313" i="27" s="1"/>
  <c r="F314" i="27" s="1"/>
  <c r="H311" i="27"/>
  <c r="G312" i="27"/>
  <c r="B312" i="27"/>
  <c r="D312" i="27"/>
  <c r="D313" i="27" s="1"/>
  <c r="C314" i="27"/>
  <c r="S300" i="27"/>
  <c r="U300" i="27"/>
  <c r="U301" i="27" s="1"/>
  <c r="S301" i="27"/>
  <c r="S302" i="27" s="1"/>
  <c r="R302" i="27"/>
  <c r="X298" i="27"/>
  <c r="W299" i="27"/>
  <c r="X299" i="27" s="1"/>
  <c r="V302" i="27"/>
  <c r="F300" i="27"/>
  <c r="P298" i="27"/>
  <c r="O299" i="27"/>
  <c r="H299" i="27"/>
  <c r="G300" i="27"/>
  <c r="D300" i="27"/>
  <c r="O300" i="27"/>
  <c r="P300" i="27" s="1"/>
  <c r="K302" i="27"/>
  <c r="B300" i="27"/>
  <c r="B301" i="27" s="1"/>
  <c r="B302" i="27" s="1"/>
  <c r="M300" i="27"/>
  <c r="M301" i="27" s="1"/>
  <c r="M302" i="27" s="1"/>
  <c r="F301" i="27"/>
  <c r="F302" i="27" s="1"/>
  <c r="D301" i="27"/>
  <c r="R288" i="27"/>
  <c r="R289" i="27" s="1"/>
  <c r="V288" i="27"/>
  <c r="T289" i="27"/>
  <c r="T290" i="27" s="1"/>
  <c r="R276" i="27"/>
  <c r="R277" i="27" s="1"/>
  <c r="X276" i="27"/>
  <c r="W277" i="27"/>
  <c r="X277" i="27" s="1"/>
  <c r="V276" i="27"/>
  <c r="T277" i="27"/>
  <c r="T278" i="27" s="1"/>
  <c r="U264" i="27"/>
  <c r="U265" i="27" s="1"/>
  <c r="T265" i="27"/>
  <c r="T266" i="27" s="1"/>
  <c r="X262" i="27"/>
  <c r="W263" i="27"/>
  <c r="S263" i="27"/>
  <c r="S264" i="27" s="1"/>
  <c r="R265" i="27"/>
  <c r="R266" i="27" s="1"/>
  <c r="U266" i="27"/>
  <c r="V266" i="27"/>
  <c r="N241" i="27"/>
  <c r="N242" i="27" s="1"/>
  <c r="M240" i="27"/>
  <c r="M241" i="27" s="1"/>
  <c r="L241" i="27"/>
  <c r="L242" i="27" s="1"/>
  <c r="P238" i="27"/>
  <c r="O239" i="27"/>
  <c r="K239" i="27"/>
  <c r="K240" i="27" s="1"/>
  <c r="K241" i="27" s="1"/>
  <c r="J241" i="27"/>
  <c r="J242" i="27" s="1"/>
  <c r="V193" i="27"/>
  <c r="V194" i="27" s="1"/>
  <c r="U192" i="27"/>
  <c r="U193" i="27" s="1"/>
  <c r="U194" i="27" s="1"/>
  <c r="T194" i="27"/>
  <c r="X190" i="27"/>
  <c r="W191" i="27"/>
  <c r="S191" i="27"/>
  <c r="S192" i="27" s="1"/>
  <c r="R193" i="27"/>
  <c r="R194" i="27" s="1"/>
  <c r="L156" i="27"/>
  <c r="L157" i="27" s="1"/>
  <c r="AY11" i="29"/>
  <c r="AY8" i="29"/>
  <c r="AY5" i="29"/>
  <c r="AY2" i="29"/>
  <c r="B245" i="27"/>
  <c r="E49" i="1"/>
  <c r="F49" i="1"/>
  <c r="G49" i="1"/>
  <c r="H49" i="1"/>
  <c r="I49" i="1"/>
  <c r="J49" i="1"/>
  <c r="K49" i="1"/>
  <c r="L49" i="1"/>
  <c r="M49" i="1"/>
  <c r="N49" i="1"/>
  <c r="P49" i="1"/>
  <c r="V49" i="1"/>
  <c r="D49" i="1"/>
  <c r="AX2" i="29"/>
  <c r="AX5" i="29"/>
  <c r="AX8" i="29"/>
  <c r="AX11" i="29"/>
  <c r="AX14" i="29"/>
  <c r="AX17" i="29"/>
  <c r="O51" i="3"/>
  <c r="N51" i="3"/>
  <c r="M51" i="3"/>
  <c r="L51" i="3"/>
  <c r="T19" i="4"/>
  <c r="T2" i="4"/>
  <c r="G212" i="40" l="1"/>
  <c r="G214" i="40" s="1"/>
  <c r="G216" i="40" s="1"/>
  <c r="AB219" i="40"/>
  <c r="AB222" i="40" s="1"/>
  <c r="D214" i="40"/>
  <c r="AB221" i="40"/>
  <c r="D213" i="40"/>
  <c r="C213" i="40" s="1"/>
  <c r="L215" i="40"/>
  <c r="AC207" i="40"/>
  <c r="AC206" i="40"/>
  <c r="AC208" i="40" s="1"/>
  <c r="M213" i="40"/>
  <c r="AA213" i="40"/>
  <c r="N220" i="40"/>
  <c r="N222" i="40" s="1"/>
  <c r="E210" i="40"/>
  <c r="N221" i="40"/>
  <c r="AA212" i="40"/>
  <c r="AA214" i="40" s="1"/>
  <c r="H222" i="40"/>
  <c r="L214" i="40"/>
  <c r="L216" i="40" s="1"/>
  <c r="H221" i="40"/>
  <c r="AD221" i="40"/>
  <c r="K206" i="40"/>
  <c r="K207" i="40"/>
  <c r="AD220" i="40"/>
  <c r="F215" i="40"/>
  <c r="I216" i="40"/>
  <c r="I218" i="40" s="1"/>
  <c r="I220" i="40" s="1"/>
  <c r="C212" i="40"/>
  <c r="F214" i="40"/>
  <c r="AB223" i="40"/>
  <c r="J228" i="40"/>
  <c r="J231" i="40" s="1"/>
  <c r="M212" i="40"/>
  <c r="M214" i="40" s="1"/>
  <c r="G215" i="40"/>
  <c r="G217" i="40" s="1"/>
  <c r="G219" i="40" s="1"/>
  <c r="E209" i="40"/>
  <c r="E211" i="40" s="1"/>
  <c r="K81" i="32"/>
  <c r="J81" i="32"/>
  <c r="R78" i="32"/>
  <c r="P80" i="32"/>
  <c r="Q80" i="32" s="1"/>
  <c r="D80" i="32" s="1"/>
  <c r="C72" i="32"/>
  <c r="L43" i="3"/>
  <c r="N43" i="3"/>
  <c r="N44" i="3" s="1"/>
  <c r="M43" i="3"/>
  <c r="M44" i="3" s="1"/>
  <c r="O43" i="3"/>
  <c r="O44" i="3" s="1"/>
  <c r="W278" i="27"/>
  <c r="X278" i="27" s="1"/>
  <c r="X286" i="27"/>
  <c r="S265" i="27"/>
  <c r="S266" i="27" s="1"/>
  <c r="R290" i="27"/>
  <c r="U302" i="27"/>
  <c r="W287" i="27"/>
  <c r="X287" i="27" s="1"/>
  <c r="B313" i="27"/>
  <c r="B314" i="27" s="1"/>
  <c r="H312" i="27"/>
  <c r="D314" i="27"/>
  <c r="G313" i="27"/>
  <c r="H313" i="27" s="1"/>
  <c r="W300" i="27"/>
  <c r="X300" i="27" s="1"/>
  <c r="D302" i="27"/>
  <c r="H300" i="27"/>
  <c r="G301" i="27"/>
  <c r="H301" i="27" s="1"/>
  <c r="P299" i="27"/>
  <c r="O301" i="27"/>
  <c r="P301" i="27" s="1"/>
  <c r="V289" i="27"/>
  <c r="V290" i="27" s="1"/>
  <c r="R278" i="27"/>
  <c r="V277" i="27"/>
  <c r="V278" i="27" s="1"/>
  <c r="X263" i="27"/>
  <c r="W264" i="27"/>
  <c r="K242" i="27"/>
  <c r="M242" i="27"/>
  <c r="P239" i="27"/>
  <c r="O240" i="27"/>
  <c r="O241" i="27" s="1"/>
  <c r="P241" i="27" s="1"/>
  <c r="B236" i="27"/>
  <c r="S193" i="27"/>
  <c r="S194" i="27" s="1"/>
  <c r="X191" i="27"/>
  <c r="W192" i="27"/>
  <c r="W193" i="27" s="1"/>
  <c r="X193" i="27" s="1"/>
  <c r="L158" i="27"/>
  <c r="R49" i="1"/>
  <c r="U49" i="1"/>
  <c r="S49" i="1"/>
  <c r="Q49" i="1"/>
  <c r="T49" i="1"/>
  <c r="O49" i="1"/>
  <c r="Q23" i="3"/>
  <c r="Q22" i="3"/>
  <c r="Q21" i="3"/>
  <c r="Q20" i="3"/>
  <c r="Q19" i="3"/>
  <c r="Q18" i="3"/>
  <c r="L24" i="3"/>
  <c r="K24" i="3"/>
  <c r="J24" i="3"/>
  <c r="I24" i="3"/>
  <c r="F24" i="3"/>
  <c r="E24" i="3"/>
  <c r="D24" i="3"/>
  <c r="C23" i="3"/>
  <c r="C22" i="3"/>
  <c r="C21" i="3"/>
  <c r="C20" i="3"/>
  <c r="C19" i="3"/>
  <c r="C18" i="3"/>
  <c r="E213" i="40" l="1"/>
  <c r="AB224" i="40"/>
  <c r="L218" i="40"/>
  <c r="AB225" i="40"/>
  <c r="D215" i="40"/>
  <c r="C215" i="40" s="1"/>
  <c r="D216" i="40"/>
  <c r="AA216" i="40"/>
  <c r="AA215" i="40"/>
  <c r="M216" i="40"/>
  <c r="L217" i="40"/>
  <c r="L219" i="40" s="1"/>
  <c r="L221" i="40" s="1"/>
  <c r="N223" i="40"/>
  <c r="N225" i="40" s="1"/>
  <c r="AC210" i="40"/>
  <c r="AC209" i="40"/>
  <c r="AC211" i="40" s="1"/>
  <c r="AA217" i="40"/>
  <c r="AD223" i="40"/>
  <c r="H223" i="40"/>
  <c r="H225" i="40" s="1"/>
  <c r="N224" i="40"/>
  <c r="H224" i="40"/>
  <c r="J230" i="40"/>
  <c r="J232" i="40" s="1"/>
  <c r="J234" i="40" s="1"/>
  <c r="K208" i="40"/>
  <c r="AD222" i="40"/>
  <c r="K209" i="40"/>
  <c r="K211" i="40" s="1"/>
  <c r="E212" i="40"/>
  <c r="E214" i="40" s="1"/>
  <c r="E216" i="40" s="1"/>
  <c r="I219" i="40"/>
  <c r="I221" i="40" s="1"/>
  <c r="I223" i="40" s="1"/>
  <c r="C214" i="40"/>
  <c r="F216" i="40"/>
  <c r="G218" i="40"/>
  <c r="G220" i="40" s="1"/>
  <c r="G222" i="40" s="1"/>
  <c r="F217" i="40"/>
  <c r="M215" i="40"/>
  <c r="M217" i="40" s="1"/>
  <c r="K82" i="32"/>
  <c r="J82" i="32"/>
  <c r="P81" i="32"/>
  <c r="Q81" i="32" s="1"/>
  <c r="D81" i="32" s="1"/>
  <c r="R79" i="32"/>
  <c r="C73" i="32"/>
  <c r="O45" i="3"/>
  <c r="M45" i="3"/>
  <c r="M46" i="3" s="1"/>
  <c r="O46" i="3"/>
  <c r="N45" i="3"/>
  <c r="L44" i="3"/>
  <c r="L45" i="3" s="1"/>
  <c r="G23" i="3"/>
  <c r="H23" i="3"/>
  <c r="G22" i="3"/>
  <c r="H22" i="3"/>
  <c r="G19" i="3"/>
  <c r="H19" i="3"/>
  <c r="G21" i="3"/>
  <c r="H21" i="3"/>
  <c r="W301" i="27"/>
  <c r="X301" i="27" s="1"/>
  <c r="W288" i="27"/>
  <c r="X288" i="27" s="1"/>
  <c r="G314" i="27"/>
  <c r="H314" i="27" s="1"/>
  <c r="W302" i="27"/>
  <c r="X302" i="27" s="1"/>
  <c r="O302" i="27"/>
  <c r="P302" i="27" s="1"/>
  <c r="G302" i="27"/>
  <c r="H302" i="27" s="1"/>
  <c r="X264" i="27"/>
  <c r="W265" i="27"/>
  <c r="X265" i="27" s="1"/>
  <c r="P240" i="27"/>
  <c r="O242" i="27"/>
  <c r="P242" i="27" s="1"/>
  <c r="B237" i="27"/>
  <c r="B238" i="27" s="1"/>
  <c r="B239" i="27" s="1"/>
  <c r="X192" i="27"/>
  <c r="W194" i="27"/>
  <c r="X194" i="27" s="1"/>
  <c r="G20" i="3"/>
  <c r="H20" i="3"/>
  <c r="G18" i="3"/>
  <c r="H18" i="3"/>
  <c r="N18" i="3"/>
  <c r="M18" i="3"/>
  <c r="O18" i="3"/>
  <c r="P18" i="3"/>
  <c r="P23" i="3"/>
  <c r="N23" i="3"/>
  <c r="O23" i="3"/>
  <c r="M23" i="3"/>
  <c r="M22" i="3"/>
  <c r="O22" i="3"/>
  <c r="N22" i="3"/>
  <c r="P22" i="3"/>
  <c r="O21" i="3"/>
  <c r="M21" i="3"/>
  <c r="N21" i="3"/>
  <c r="P21" i="3"/>
  <c r="M20" i="3"/>
  <c r="O20" i="3"/>
  <c r="N20" i="3"/>
  <c r="P20" i="3"/>
  <c r="P19" i="3"/>
  <c r="Q24" i="3"/>
  <c r="N19" i="3"/>
  <c r="M19" i="3"/>
  <c r="O19" i="3"/>
  <c r="C24" i="3"/>
  <c r="AB227" i="40" l="1"/>
  <c r="AB226" i="40"/>
  <c r="AB228" i="40" s="1"/>
  <c r="L220" i="40"/>
  <c r="AA218" i="40"/>
  <c r="AA220" i="40" s="1"/>
  <c r="M219" i="40"/>
  <c r="AA219" i="40"/>
  <c r="D217" i="40"/>
  <c r="C217" i="40" s="1"/>
  <c r="D218" i="40"/>
  <c r="AC213" i="40"/>
  <c r="AC212" i="40"/>
  <c r="H227" i="40"/>
  <c r="H226" i="40"/>
  <c r="J233" i="40"/>
  <c r="J236" i="40" s="1"/>
  <c r="I222" i="40"/>
  <c r="I224" i="40" s="1"/>
  <c r="I226" i="40" s="1"/>
  <c r="N226" i="40"/>
  <c r="N227" i="40"/>
  <c r="L223" i="40"/>
  <c r="L222" i="40"/>
  <c r="L224" i="40" s="1"/>
  <c r="AD224" i="40"/>
  <c r="K210" i="40"/>
  <c r="K212" i="40" s="1"/>
  <c r="K214" i="40" s="1"/>
  <c r="AD225" i="40"/>
  <c r="C216" i="40"/>
  <c r="F218" i="40"/>
  <c r="AB229" i="40"/>
  <c r="AB230" i="40" s="1"/>
  <c r="G221" i="40"/>
  <c r="G223" i="40" s="1"/>
  <c r="G225" i="40" s="1"/>
  <c r="F219" i="40"/>
  <c r="M218" i="40"/>
  <c r="M220" i="40" s="1"/>
  <c r="E215" i="40"/>
  <c r="E217" i="40" s="1"/>
  <c r="E219" i="40" s="1"/>
  <c r="K83" i="32"/>
  <c r="J83" i="32"/>
  <c r="R80" i="32"/>
  <c r="P82" i="32"/>
  <c r="Q82" i="32" s="1"/>
  <c r="D82" i="32" s="1"/>
  <c r="C74" i="32"/>
  <c r="O47" i="3"/>
  <c r="G24" i="3"/>
  <c r="O48" i="3"/>
  <c r="L46" i="3"/>
  <c r="P46" i="3" s="1"/>
  <c r="P45" i="3"/>
  <c r="N46" i="3"/>
  <c r="N47" i="3" s="1"/>
  <c r="M47" i="3"/>
  <c r="L47" i="3"/>
  <c r="L48" i="3" s="1"/>
  <c r="L49" i="3" s="1"/>
  <c r="M48" i="3"/>
  <c r="P44" i="3"/>
  <c r="W289" i="27"/>
  <c r="X289" i="27" s="1"/>
  <c r="W266" i="27"/>
  <c r="X266" i="27" s="1"/>
  <c r="B240" i="27"/>
  <c r="B241" i="27" s="1"/>
  <c r="B242" i="27" s="1"/>
  <c r="H24" i="3"/>
  <c r="P24" i="3"/>
  <c r="N24" i="3"/>
  <c r="O24" i="3"/>
  <c r="M24" i="3"/>
  <c r="AB231" i="40" l="1"/>
  <c r="K213" i="40"/>
  <c r="K216" i="40" s="1"/>
  <c r="AA222" i="40"/>
  <c r="H229" i="40"/>
  <c r="AA221" i="40"/>
  <c r="AA223" i="40" s="1"/>
  <c r="J235" i="40"/>
  <c r="J237" i="40" s="1"/>
  <c r="M222" i="40"/>
  <c r="H228" i="40"/>
  <c r="H231" i="40" s="1"/>
  <c r="D220" i="40"/>
  <c r="D219" i="40"/>
  <c r="AC214" i="40"/>
  <c r="AC217" i="40" s="1"/>
  <c r="AC215" i="40"/>
  <c r="AA224" i="40"/>
  <c r="N229" i="40"/>
  <c r="I225" i="40"/>
  <c r="I227" i="40" s="1"/>
  <c r="I229" i="40" s="1"/>
  <c r="N228" i="40"/>
  <c r="AD227" i="40"/>
  <c r="L226" i="40"/>
  <c r="L225" i="40"/>
  <c r="L227" i="40" s="1"/>
  <c r="M221" i="40"/>
  <c r="M223" i="40" s="1"/>
  <c r="M225" i="40" s="1"/>
  <c r="AD226" i="40"/>
  <c r="F221" i="40"/>
  <c r="E218" i="40"/>
  <c r="E220" i="40" s="1"/>
  <c r="E222" i="40" s="1"/>
  <c r="G224" i="40"/>
  <c r="G226" i="40" s="1"/>
  <c r="G228" i="40" s="1"/>
  <c r="AB232" i="40"/>
  <c r="AB234" i="40" s="1"/>
  <c r="AB233" i="40"/>
  <c r="C218" i="40"/>
  <c r="F220" i="40"/>
  <c r="K84" i="32"/>
  <c r="J84" i="32"/>
  <c r="P83" i="32"/>
  <c r="Q83" i="32" s="1"/>
  <c r="D83" i="32" s="1"/>
  <c r="R81" i="32"/>
  <c r="C75" i="32"/>
  <c r="O49" i="3"/>
  <c r="P48" i="3"/>
  <c r="P47" i="3"/>
  <c r="M49" i="3"/>
  <c r="N48" i="3"/>
  <c r="N49" i="3" s="1"/>
  <c r="W290" i="27"/>
  <c r="X290" i="27" s="1"/>
  <c r="T19" i="5"/>
  <c r="Z19" i="5"/>
  <c r="AA19" i="5"/>
  <c r="V19" i="5" s="1"/>
  <c r="AD46" i="5"/>
  <c r="O3" i="1"/>
  <c r="Q3" i="1" s="1"/>
  <c r="R3" i="1"/>
  <c r="S3" i="1"/>
  <c r="T3" i="1"/>
  <c r="U3" i="1"/>
  <c r="O4" i="1"/>
  <c r="Q4" i="1" s="1"/>
  <c r="R4" i="1"/>
  <c r="S4" i="1"/>
  <c r="T4" i="1"/>
  <c r="O5" i="1"/>
  <c r="Q5" i="1" s="1"/>
  <c r="R5" i="1"/>
  <c r="T5" i="1"/>
  <c r="U5" i="1"/>
  <c r="O6" i="1"/>
  <c r="Q6" i="1" s="1"/>
  <c r="R6" i="1"/>
  <c r="S6" i="1"/>
  <c r="T6" i="1"/>
  <c r="U6" i="1"/>
  <c r="U2" i="1"/>
  <c r="T2" i="1"/>
  <c r="S2" i="1"/>
  <c r="R2" i="1"/>
  <c r="O2" i="1"/>
  <c r="M408" i="7"/>
  <c r="L408" i="7"/>
  <c r="K408" i="7"/>
  <c r="I408" i="7"/>
  <c r="H408" i="7"/>
  <c r="G408" i="7"/>
  <c r="F408" i="7"/>
  <c r="E408" i="7"/>
  <c r="D408" i="7"/>
  <c r="C408" i="7"/>
  <c r="K215" i="40" l="1"/>
  <c r="K218" i="40" s="1"/>
  <c r="J242" i="40"/>
  <c r="J239" i="40"/>
  <c r="J238" i="40"/>
  <c r="J240" i="40" s="1"/>
  <c r="AA225" i="40"/>
  <c r="AA226" i="40" s="1"/>
  <c r="H230" i="40"/>
  <c r="H233" i="40" s="1"/>
  <c r="I228" i="40"/>
  <c r="I231" i="40" s="1"/>
  <c r="AC216" i="40"/>
  <c r="AC219" i="40" s="1"/>
  <c r="C219" i="40"/>
  <c r="D222" i="40"/>
  <c r="D221" i="40"/>
  <c r="D223" i="40" s="1"/>
  <c r="AC218" i="40"/>
  <c r="M224" i="40"/>
  <c r="M226" i="40" s="1"/>
  <c r="M228" i="40" s="1"/>
  <c r="N231" i="40"/>
  <c r="N230" i="40"/>
  <c r="L229" i="40"/>
  <c r="L228" i="40"/>
  <c r="L231" i="40" s="1"/>
  <c r="K217" i="40"/>
  <c r="K220" i="40" s="1"/>
  <c r="AD228" i="40"/>
  <c r="C220" i="40"/>
  <c r="F222" i="40"/>
  <c r="AB235" i="40"/>
  <c r="G227" i="40"/>
  <c r="G229" i="40" s="1"/>
  <c r="G230" i="40" s="1"/>
  <c r="F223" i="40"/>
  <c r="E221" i="40"/>
  <c r="E223" i="40" s="1"/>
  <c r="E225" i="40" s="1"/>
  <c r="K85" i="32"/>
  <c r="K86" i="32" s="1"/>
  <c r="K87" i="32" s="1"/>
  <c r="J85" i="32"/>
  <c r="R82" i="32"/>
  <c r="P84" i="32"/>
  <c r="Q84" i="32" s="1"/>
  <c r="D84" i="32" s="1"/>
  <c r="C76" i="32"/>
  <c r="C77" i="32"/>
  <c r="P49" i="3"/>
  <c r="O19" i="1"/>
  <c r="O30" i="1"/>
  <c r="Y19" i="5"/>
  <c r="W19" i="5"/>
  <c r="U19" i="5"/>
  <c r="X19" i="5"/>
  <c r="Q2" i="1"/>
  <c r="Q407" i="7"/>
  <c r="S407" i="7"/>
  <c r="AA20" i="2"/>
  <c r="AB20" i="2"/>
  <c r="AC20" i="2"/>
  <c r="AD20" i="2"/>
  <c r="AJ3" i="4"/>
  <c r="AK3" i="4"/>
  <c r="AJ4" i="4"/>
  <c r="AK4" i="4"/>
  <c r="AJ5" i="4"/>
  <c r="AK5" i="4"/>
  <c r="AJ6" i="4"/>
  <c r="AK6" i="4"/>
  <c r="AJ7" i="4"/>
  <c r="AK7" i="4"/>
  <c r="AJ8" i="4"/>
  <c r="AK8" i="4"/>
  <c r="AJ11" i="4"/>
  <c r="AK11" i="4"/>
  <c r="AJ12" i="4"/>
  <c r="AK12" i="4"/>
  <c r="AJ15" i="4"/>
  <c r="AK15" i="4"/>
  <c r="AJ16" i="4"/>
  <c r="AK16" i="4"/>
  <c r="AJ17" i="4"/>
  <c r="AK17" i="4"/>
  <c r="AJ18" i="4"/>
  <c r="AK18" i="4"/>
  <c r="AJ19" i="4"/>
  <c r="AK19" i="4"/>
  <c r="AJ21" i="4"/>
  <c r="AK21" i="4"/>
  <c r="AJ22" i="4"/>
  <c r="AK22" i="4"/>
  <c r="AJ24" i="4"/>
  <c r="AK24" i="4"/>
  <c r="AJ26" i="4"/>
  <c r="AK26" i="4"/>
  <c r="AJ27" i="4"/>
  <c r="AK27" i="4"/>
  <c r="AJ28" i="4"/>
  <c r="AK28" i="4"/>
  <c r="AJ29" i="4"/>
  <c r="AK29" i="4"/>
  <c r="AJ30" i="4"/>
  <c r="AK30" i="4"/>
  <c r="AJ31" i="4"/>
  <c r="AK31" i="4"/>
  <c r="AJ32" i="4"/>
  <c r="AK32" i="4"/>
  <c r="AJ33" i="4"/>
  <c r="AK33" i="4"/>
  <c r="AJ37" i="4"/>
  <c r="AK37" i="4"/>
  <c r="AJ34" i="4"/>
  <c r="AK34" i="4"/>
  <c r="AJ35" i="4"/>
  <c r="AK35" i="4"/>
  <c r="AJ40" i="4"/>
  <c r="AK40" i="4"/>
  <c r="AJ38" i="4"/>
  <c r="AK38" i="4"/>
  <c r="AJ39" i="4"/>
  <c r="AK39" i="4"/>
  <c r="AJ36" i="4"/>
  <c r="AK36" i="4"/>
  <c r="C2" i="3"/>
  <c r="F3" i="19"/>
  <c r="J149" i="9"/>
  <c r="J148" i="9"/>
  <c r="J147" i="9"/>
  <c r="J146" i="9"/>
  <c r="J145" i="9"/>
  <c r="J144" i="9"/>
  <c r="A1" i="16"/>
  <c r="T389" i="8"/>
  <c r="S389" i="8"/>
  <c r="R389" i="8"/>
  <c r="Q389" i="8"/>
  <c r="O389" i="8"/>
  <c r="M384" i="8"/>
  <c r="L384" i="8"/>
  <c r="K384" i="8"/>
  <c r="I384" i="8"/>
  <c r="H384" i="8"/>
  <c r="F384" i="8"/>
  <c r="E384" i="8"/>
  <c r="D384" i="8"/>
  <c r="C384" i="8"/>
  <c r="T381" i="8"/>
  <c r="S381" i="8"/>
  <c r="R381" i="8"/>
  <c r="Q381" i="8"/>
  <c r="O381" i="8"/>
  <c r="N359" i="8"/>
  <c r="N360" i="8" s="1"/>
  <c r="M359" i="8"/>
  <c r="L359" i="8"/>
  <c r="K359" i="8"/>
  <c r="K360" i="8" s="1"/>
  <c r="I359" i="8"/>
  <c r="H359" i="8"/>
  <c r="H360" i="8" s="1"/>
  <c r="G359" i="8"/>
  <c r="F359" i="8"/>
  <c r="F360" i="8" s="1"/>
  <c r="E359" i="8"/>
  <c r="D359" i="8"/>
  <c r="D360" i="8" s="1"/>
  <c r="C359" i="8"/>
  <c r="L360" i="8"/>
  <c r="I360" i="8"/>
  <c r="E360" i="8"/>
  <c r="T366" i="8"/>
  <c r="S366" i="8"/>
  <c r="R366" i="8"/>
  <c r="Q366" i="8"/>
  <c r="O366" i="8"/>
  <c r="T365" i="8"/>
  <c r="S365" i="8"/>
  <c r="R365" i="8"/>
  <c r="Q365" i="8"/>
  <c r="P365" i="8"/>
  <c r="O365" i="8"/>
  <c r="T351" i="8"/>
  <c r="S351" i="8"/>
  <c r="R351" i="8"/>
  <c r="Q351" i="8"/>
  <c r="O351" i="8"/>
  <c r="T350" i="8"/>
  <c r="S350" i="8"/>
  <c r="R350" i="8"/>
  <c r="Q350" i="8"/>
  <c r="P350" i="8"/>
  <c r="O350" i="8"/>
  <c r="T349" i="8"/>
  <c r="S349" i="8"/>
  <c r="R349" i="8"/>
  <c r="Q349" i="8"/>
  <c r="P349" i="8"/>
  <c r="O349" i="8"/>
  <c r="T348" i="8"/>
  <c r="S348" i="8"/>
  <c r="R348" i="8"/>
  <c r="Q348" i="8"/>
  <c r="P348" i="8"/>
  <c r="O348" i="8"/>
  <c r="T347" i="8"/>
  <c r="S347" i="8"/>
  <c r="R347" i="8"/>
  <c r="Q347" i="8"/>
  <c r="P347" i="8"/>
  <c r="T339" i="8"/>
  <c r="S339" i="8"/>
  <c r="R339" i="8"/>
  <c r="Q339" i="8"/>
  <c r="O339" i="8"/>
  <c r="N326" i="8"/>
  <c r="N327" i="8" s="1"/>
  <c r="M326" i="8"/>
  <c r="L326" i="8"/>
  <c r="L327" i="8" s="1"/>
  <c r="K326" i="8"/>
  <c r="K327" i="8" s="1"/>
  <c r="I326" i="8"/>
  <c r="I327" i="8" s="1"/>
  <c r="H326" i="8"/>
  <c r="H327" i="8" s="1"/>
  <c r="G326" i="8"/>
  <c r="F326" i="8"/>
  <c r="E326" i="8"/>
  <c r="E327" i="8" s="1"/>
  <c r="D326" i="8"/>
  <c r="D327" i="8" s="1"/>
  <c r="C326" i="8"/>
  <c r="C327" i="8" s="1"/>
  <c r="N321" i="8"/>
  <c r="M321" i="8"/>
  <c r="L321" i="8"/>
  <c r="K321" i="8"/>
  <c r="I321" i="8"/>
  <c r="H321" i="8"/>
  <c r="G321" i="8"/>
  <c r="E321" i="8"/>
  <c r="D321" i="8"/>
  <c r="C321" i="8"/>
  <c r="T318" i="8"/>
  <c r="S318" i="8"/>
  <c r="R318" i="8"/>
  <c r="Q318" i="8"/>
  <c r="O318" i="8"/>
  <c r="T317" i="8"/>
  <c r="S317" i="8"/>
  <c r="R317" i="8"/>
  <c r="Q317" i="8"/>
  <c r="P317" i="8"/>
  <c r="O317" i="8"/>
  <c r="T309" i="8"/>
  <c r="S309" i="8"/>
  <c r="R309" i="8"/>
  <c r="Q309" i="8"/>
  <c r="O309" i="8"/>
  <c r="M303" i="8"/>
  <c r="L303" i="8"/>
  <c r="K303" i="8"/>
  <c r="I303" i="8"/>
  <c r="F303" i="8"/>
  <c r="E303" i="8"/>
  <c r="D303" i="8"/>
  <c r="C303" i="8"/>
  <c r="T300" i="8"/>
  <c r="S300" i="8"/>
  <c r="R300" i="8"/>
  <c r="Q300" i="8"/>
  <c r="O300" i="8"/>
  <c r="T299" i="8"/>
  <c r="S299" i="8"/>
  <c r="R299" i="8"/>
  <c r="Q299" i="8"/>
  <c r="P299" i="8"/>
  <c r="O299" i="8"/>
  <c r="T298" i="8"/>
  <c r="S298" i="8"/>
  <c r="R298" i="8"/>
  <c r="Q298" i="8"/>
  <c r="P298" i="8"/>
  <c r="O298" i="8"/>
  <c r="T297" i="8"/>
  <c r="S297" i="8"/>
  <c r="R297" i="8"/>
  <c r="Q297" i="8"/>
  <c r="P297" i="8"/>
  <c r="O297" i="8"/>
  <c r="T296" i="8"/>
  <c r="S296" i="8"/>
  <c r="R296" i="8"/>
  <c r="Q296" i="8"/>
  <c r="P296" i="8"/>
  <c r="T295" i="8"/>
  <c r="S295" i="8"/>
  <c r="R295" i="8"/>
  <c r="Q295" i="8"/>
  <c r="P295" i="8"/>
  <c r="O295" i="8"/>
  <c r="T294" i="8"/>
  <c r="S294" i="8"/>
  <c r="R294" i="8"/>
  <c r="Q294" i="8"/>
  <c r="P294" i="8"/>
  <c r="O294" i="8"/>
  <c r="T293" i="8"/>
  <c r="S293" i="8"/>
  <c r="R293" i="8"/>
  <c r="Q293" i="8"/>
  <c r="P293" i="8"/>
  <c r="O293" i="8"/>
  <c r="T292" i="8"/>
  <c r="S292" i="8"/>
  <c r="R292" i="8"/>
  <c r="Q292" i="8"/>
  <c r="P292" i="8"/>
  <c r="O292" i="8"/>
  <c r="T291" i="8"/>
  <c r="S291" i="8"/>
  <c r="R291" i="8"/>
  <c r="Q291" i="8"/>
  <c r="P291" i="8"/>
  <c r="O291" i="8"/>
  <c r="T288" i="8"/>
  <c r="S288" i="8"/>
  <c r="R288" i="8"/>
  <c r="Q288" i="8"/>
  <c r="P288" i="8"/>
  <c r="O288" i="8"/>
  <c r="J288" i="8"/>
  <c r="J303" i="8" s="1"/>
  <c r="T280" i="8"/>
  <c r="S280" i="8"/>
  <c r="R280" i="8"/>
  <c r="Q280" i="8"/>
  <c r="O280" i="8"/>
  <c r="T266" i="8"/>
  <c r="S266" i="8"/>
  <c r="R266" i="8"/>
  <c r="Q266" i="8"/>
  <c r="O266" i="8"/>
  <c r="T265" i="8"/>
  <c r="S265" i="8"/>
  <c r="R265" i="8"/>
  <c r="Q265" i="8"/>
  <c r="P265" i="8"/>
  <c r="O265" i="8"/>
  <c r="N259" i="8"/>
  <c r="N260" i="8" s="1"/>
  <c r="M259" i="8"/>
  <c r="M260" i="8" s="1"/>
  <c r="L259" i="8"/>
  <c r="L260" i="8" s="1"/>
  <c r="K259" i="8"/>
  <c r="K260" i="8" s="1"/>
  <c r="I259" i="8"/>
  <c r="I260" i="8" s="1"/>
  <c r="H259" i="8"/>
  <c r="H260" i="8" s="1"/>
  <c r="G259" i="8"/>
  <c r="G260" i="8" s="1"/>
  <c r="F259" i="8"/>
  <c r="E259" i="8"/>
  <c r="E260" i="8" s="1"/>
  <c r="D259" i="8"/>
  <c r="D260" i="8" s="1"/>
  <c r="C259" i="8"/>
  <c r="C260" i="8" s="1"/>
  <c r="T251" i="8"/>
  <c r="S251" i="8"/>
  <c r="R251" i="8"/>
  <c r="Q251" i="8"/>
  <c r="O251" i="8"/>
  <c r="T242" i="8"/>
  <c r="S242" i="8"/>
  <c r="R242" i="8"/>
  <c r="Q242" i="8"/>
  <c r="O242" i="8"/>
  <c r="R236" i="8"/>
  <c r="T233" i="8"/>
  <c r="S233" i="8"/>
  <c r="R233" i="8"/>
  <c r="Q233" i="8"/>
  <c r="O233" i="8"/>
  <c r="T232" i="8"/>
  <c r="S232" i="8"/>
  <c r="R232" i="8"/>
  <c r="Q232" i="8"/>
  <c r="P232" i="8"/>
  <c r="O232" i="8"/>
  <c r="T231" i="8"/>
  <c r="S231" i="8"/>
  <c r="R231" i="8"/>
  <c r="Q231" i="8"/>
  <c r="P231" i="8"/>
  <c r="O231" i="8"/>
  <c r="T230" i="8"/>
  <c r="S230" i="8"/>
  <c r="R230" i="8"/>
  <c r="Q230" i="8"/>
  <c r="P230" i="8"/>
  <c r="O230" i="8"/>
  <c r="T229" i="8"/>
  <c r="S229" i="8"/>
  <c r="R229" i="8"/>
  <c r="Q229" i="8"/>
  <c r="P229" i="8"/>
  <c r="P228" i="8"/>
  <c r="T226" i="8"/>
  <c r="S226" i="8"/>
  <c r="R226" i="8"/>
  <c r="Q226" i="8"/>
  <c r="P226" i="8"/>
  <c r="T225" i="8"/>
  <c r="S225" i="8"/>
  <c r="R225" i="8"/>
  <c r="Q225" i="8"/>
  <c r="P225" i="8"/>
  <c r="O225" i="8"/>
  <c r="T216" i="8"/>
  <c r="S216" i="8"/>
  <c r="R216" i="8"/>
  <c r="Q216" i="8"/>
  <c r="O216" i="8"/>
  <c r="T208" i="8"/>
  <c r="S208" i="8"/>
  <c r="R208" i="8"/>
  <c r="Q208" i="8"/>
  <c r="O208" i="8"/>
  <c r="T207" i="8"/>
  <c r="S207" i="8"/>
  <c r="R207" i="8"/>
  <c r="Q207" i="8"/>
  <c r="P207" i="8"/>
  <c r="O207" i="8"/>
  <c r="T206" i="8"/>
  <c r="S206" i="8"/>
  <c r="R206" i="8"/>
  <c r="Q206" i="8"/>
  <c r="P206" i="8"/>
  <c r="O206" i="8"/>
  <c r="T205" i="8"/>
  <c r="S205" i="8"/>
  <c r="R205" i="8"/>
  <c r="Q205" i="8"/>
  <c r="P205" i="8"/>
  <c r="O205" i="8"/>
  <c r="T204" i="8"/>
  <c r="S204" i="8"/>
  <c r="R204" i="8"/>
  <c r="Q204" i="8"/>
  <c r="P204" i="8"/>
  <c r="T203" i="8"/>
  <c r="S203" i="8"/>
  <c r="R203" i="8"/>
  <c r="Q203" i="8"/>
  <c r="P203" i="8"/>
  <c r="O203" i="8"/>
  <c r="N197" i="8"/>
  <c r="N198" i="8" s="1"/>
  <c r="M197" i="8"/>
  <c r="M198" i="8" s="1"/>
  <c r="L197" i="8"/>
  <c r="L198" i="8" s="1"/>
  <c r="K197" i="8"/>
  <c r="K198" i="8" s="1"/>
  <c r="I197" i="8"/>
  <c r="I198" i="8" s="1"/>
  <c r="H197" i="8"/>
  <c r="H198" i="8" s="1"/>
  <c r="G197" i="8"/>
  <c r="F197" i="8"/>
  <c r="F198" i="8" s="1"/>
  <c r="E197" i="8"/>
  <c r="E198" i="8" s="1"/>
  <c r="D197" i="8"/>
  <c r="D198" i="8" s="1"/>
  <c r="C197" i="8"/>
  <c r="C198" i="8" s="1"/>
  <c r="T195" i="8"/>
  <c r="S195" i="8"/>
  <c r="R195" i="8"/>
  <c r="Q195" i="8"/>
  <c r="O195" i="8"/>
  <c r="T194" i="8"/>
  <c r="S194" i="8"/>
  <c r="R194" i="8"/>
  <c r="Q194" i="8"/>
  <c r="P194" i="8"/>
  <c r="O194" i="8"/>
  <c r="T193" i="8"/>
  <c r="S193" i="8"/>
  <c r="R193" i="8"/>
  <c r="Q193" i="8"/>
  <c r="P193" i="8"/>
  <c r="O193" i="8"/>
  <c r="T192" i="8"/>
  <c r="S192" i="8"/>
  <c r="R192" i="8"/>
  <c r="Q192" i="8"/>
  <c r="P192" i="8"/>
  <c r="O192" i="8"/>
  <c r="T191" i="8"/>
  <c r="S191" i="8"/>
  <c r="R191" i="8"/>
  <c r="Q191" i="8"/>
  <c r="P191" i="8"/>
  <c r="T190" i="8"/>
  <c r="S190" i="8"/>
  <c r="R190" i="8"/>
  <c r="Q190" i="8"/>
  <c r="P190" i="8"/>
  <c r="O190" i="8"/>
  <c r="T189" i="8"/>
  <c r="S189" i="8"/>
  <c r="R189" i="8"/>
  <c r="Q189" i="8"/>
  <c r="P189" i="8"/>
  <c r="T188" i="8"/>
  <c r="S188" i="8"/>
  <c r="R188" i="8"/>
  <c r="Q188" i="8"/>
  <c r="P188" i="8"/>
  <c r="O188" i="8"/>
  <c r="T180" i="8"/>
  <c r="S180" i="8"/>
  <c r="R180" i="8"/>
  <c r="Q180" i="8"/>
  <c r="O180" i="8"/>
  <c r="T179" i="8"/>
  <c r="S179" i="8"/>
  <c r="R179" i="8"/>
  <c r="Q179" i="8"/>
  <c r="P179" i="8"/>
  <c r="O179" i="8"/>
  <c r="T178" i="8"/>
  <c r="S178" i="8"/>
  <c r="R178" i="8"/>
  <c r="Q178" i="8"/>
  <c r="P178" i="8"/>
  <c r="O178" i="8"/>
  <c r="T177" i="8"/>
  <c r="S177" i="8"/>
  <c r="R177" i="8"/>
  <c r="Q177" i="8"/>
  <c r="P177" i="8"/>
  <c r="O177" i="8"/>
  <c r="T176" i="8"/>
  <c r="S176" i="8"/>
  <c r="R176" i="8"/>
  <c r="Q176" i="8"/>
  <c r="P176" i="8"/>
  <c r="T175" i="8"/>
  <c r="S175" i="8"/>
  <c r="R175" i="8"/>
  <c r="Q175" i="8"/>
  <c r="P175" i="8"/>
  <c r="O175" i="8"/>
  <c r="T174" i="8"/>
  <c r="S174" i="8"/>
  <c r="R174" i="8"/>
  <c r="Q174" i="8"/>
  <c r="P174" i="8"/>
  <c r="O174" i="8"/>
  <c r="T173" i="8"/>
  <c r="S173" i="8"/>
  <c r="R173" i="8"/>
  <c r="Q173" i="8"/>
  <c r="P173" i="8"/>
  <c r="O173" i="8"/>
  <c r="T172" i="8"/>
  <c r="S172" i="8"/>
  <c r="R172" i="8"/>
  <c r="Q172" i="8"/>
  <c r="P172" i="8"/>
  <c r="O172" i="8"/>
  <c r="T164" i="8"/>
  <c r="S164" i="8"/>
  <c r="R164" i="8"/>
  <c r="Q164" i="8"/>
  <c r="O164" i="8"/>
  <c r="P163" i="8"/>
  <c r="N162" i="8"/>
  <c r="N167" i="8" s="1"/>
  <c r="M162" i="8"/>
  <c r="M167" i="8" s="1"/>
  <c r="L162" i="8"/>
  <c r="L167" i="8" s="1"/>
  <c r="K162" i="8"/>
  <c r="K167" i="8" s="1"/>
  <c r="I162" i="8"/>
  <c r="I167" i="8" s="1"/>
  <c r="H162" i="8"/>
  <c r="H167" i="8" s="1"/>
  <c r="G162" i="8"/>
  <c r="G167" i="8" s="1"/>
  <c r="F162" i="8"/>
  <c r="F167" i="8" s="1"/>
  <c r="E162" i="8"/>
  <c r="E167" i="8" s="1"/>
  <c r="D162" i="8"/>
  <c r="D167" i="8" s="1"/>
  <c r="C162" i="8"/>
  <c r="C167" i="8" s="1"/>
  <c r="T161" i="8"/>
  <c r="S161" i="8"/>
  <c r="R161" i="8"/>
  <c r="Q161" i="8"/>
  <c r="P161" i="8"/>
  <c r="O161" i="8"/>
  <c r="P160" i="8"/>
  <c r="P159" i="8"/>
  <c r="T158" i="8"/>
  <c r="S158" i="8"/>
  <c r="R158" i="8"/>
  <c r="Q158" i="8"/>
  <c r="P158" i="8"/>
  <c r="O158" i="8"/>
  <c r="T157" i="8"/>
  <c r="S157" i="8"/>
  <c r="R157" i="8"/>
  <c r="Q157" i="8"/>
  <c r="P157" i="8"/>
  <c r="O157" i="8"/>
  <c r="T156" i="8"/>
  <c r="S156" i="8"/>
  <c r="R156" i="8"/>
  <c r="Q156" i="8"/>
  <c r="P156" i="8"/>
  <c r="O156" i="8"/>
  <c r="T155" i="8"/>
  <c r="S155" i="8"/>
  <c r="R155" i="8"/>
  <c r="Q155" i="8"/>
  <c r="P155" i="8"/>
  <c r="O155" i="8"/>
  <c r="M143" i="8"/>
  <c r="L143" i="8"/>
  <c r="K143" i="8"/>
  <c r="I143" i="8"/>
  <c r="F143" i="8"/>
  <c r="E143" i="8"/>
  <c r="D143" i="8"/>
  <c r="C143" i="8"/>
  <c r="T140" i="8"/>
  <c r="S140" i="8"/>
  <c r="R140" i="8"/>
  <c r="Q140" i="8"/>
  <c r="O140" i="8"/>
  <c r="T139" i="8"/>
  <c r="S139" i="8"/>
  <c r="R139" i="8"/>
  <c r="Q139" i="8"/>
  <c r="P139" i="8"/>
  <c r="O139" i="8"/>
  <c r="T138" i="8"/>
  <c r="S138" i="8"/>
  <c r="R138" i="8"/>
  <c r="Q138" i="8"/>
  <c r="P138" i="8"/>
  <c r="O138" i="8"/>
  <c r="T137" i="8"/>
  <c r="S137" i="8"/>
  <c r="R137" i="8"/>
  <c r="Q137" i="8"/>
  <c r="P137" i="8"/>
  <c r="O137" i="8"/>
  <c r="L132" i="8"/>
  <c r="K132" i="8"/>
  <c r="I132" i="8"/>
  <c r="G132" i="8"/>
  <c r="F132" i="8"/>
  <c r="E132" i="8"/>
  <c r="D132" i="8"/>
  <c r="C132" i="8"/>
  <c r="T128" i="8"/>
  <c r="S128" i="8"/>
  <c r="R128" i="8"/>
  <c r="Q128" i="8"/>
  <c r="P128" i="8"/>
  <c r="O128" i="8"/>
  <c r="T127" i="8"/>
  <c r="S127" i="8"/>
  <c r="R127" i="8"/>
  <c r="Q127" i="8"/>
  <c r="P127" i="8"/>
  <c r="O127" i="8"/>
  <c r="T126" i="8"/>
  <c r="S126" i="8"/>
  <c r="R126" i="8"/>
  <c r="Q126" i="8"/>
  <c r="P126" i="8"/>
  <c r="O126" i="8"/>
  <c r="T125" i="8"/>
  <c r="S125" i="8"/>
  <c r="R125" i="8"/>
  <c r="Q125" i="8"/>
  <c r="P125" i="8"/>
  <c r="T124" i="8"/>
  <c r="S124" i="8"/>
  <c r="R124" i="8"/>
  <c r="Q124" i="8"/>
  <c r="P124" i="8"/>
  <c r="O124" i="8"/>
  <c r="T123" i="8"/>
  <c r="S123" i="8"/>
  <c r="R123" i="8"/>
  <c r="Q123" i="8"/>
  <c r="P123" i="8"/>
  <c r="O123" i="8"/>
  <c r="T122" i="8"/>
  <c r="S122" i="8"/>
  <c r="R122" i="8"/>
  <c r="Q122" i="8"/>
  <c r="P122" i="8"/>
  <c r="O122" i="8"/>
  <c r="T121" i="8"/>
  <c r="S121" i="8"/>
  <c r="R121" i="8"/>
  <c r="Q121" i="8"/>
  <c r="P121" i="8"/>
  <c r="O121" i="8"/>
  <c r="T120" i="8"/>
  <c r="S120" i="8"/>
  <c r="R120" i="8"/>
  <c r="Q120" i="8"/>
  <c r="P120" i="8"/>
  <c r="O120" i="8"/>
  <c r="T119" i="8"/>
  <c r="S119" i="8"/>
  <c r="R119" i="8"/>
  <c r="Q119" i="8"/>
  <c r="P119" i="8"/>
  <c r="O119" i="8"/>
  <c r="T118" i="8"/>
  <c r="S118" i="8"/>
  <c r="R118" i="8"/>
  <c r="Q118" i="8"/>
  <c r="P118" i="8"/>
  <c r="O118" i="8"/>
  <c r="J118" i="8"/>
  <c r="T108" i="8"/>
  <c r="S108" i="8"/>
  <c r="R108" i="8"/>
  <c r="Q108" i="8"/>
  <c r="O108" i="8"/>
  <c r="N100" i="8"/>
  <c r="M100" i="8"/>
  <c r="L100" i="8"/>
  <c r="L101" i="8" s="1"/>
  <c r="K100" i="8"/>
  <c r="K101" i="8" s="1"/>
  <c r="I100" i="8"/>
  <c r="I101" i="8" s="1"/>
  <c r="H100" i="8"/>
  <c r="H101" i="8" s="1"/>
  <c r="G100" i="8"/>
  <c r="F100" i="8"/>
  <c r="F101" i="8" s="1"/>
  <c r="E100" i="8"/>
  <c r="E101" i="8" s="1"/>
  <c r="D100" i="8"/>
  <c r="D101" i="8" s="1"/>
  <c r="C100" i="8"/>
  <c r="C101" i="8" s="1"/>
  <c r="M95" i="8"/>
  <c r="L95" i="8"/>
  <c r="K95" i="8"/>
  <c r="I95" i="8"/>
  <c r="F95" i="8"/>
  <c r="E95" i="8"/>
  <c r="D95" i="8"/>
  <c r="C95" i="8"/>
  <c r="T92" i="8"/>
  <c r="S92" i="8"/>
  <c r="R92" i="8"/>
  <c r="Q92" i="8"/>
  <c r="O92" i="8"/>
  <c r="T91" i="8"/>
  <c r="S91" i="8"/>
  <c r="R91" i="8"/>
  <c r="Q91" i="8"/>
  <c r="P91" i="8"/>
  <c r="O91" i="8"/>
  <c r="T89" i="8"/>
  <c r="S89" i="8"/>
  <c r="R89" i="8"/>
  <c r="Q89" i="8"/>
  <c r="P89" i="8"/>
  <c r="O89" i="8"/>
  <c r="T88" i="8"/>
  <c r="S88" i="8"/>
  <c r="R88" i="8"/>
  <c r="Q88" i="8"/>
  <c r="P88" i="8"/>
  <c r="T87" i="8"/>
  <c r="S87" i="8"/>
  <c r="R87" i="8"/>
  <c r="Q87" i="8"/>
  <c r="P87" i="8"/>
  <c r="O87" i="8"/>
  <c r="T86" i="8"/>
  <c r="S86" i="8"/>
  <c r="R86" i="8"/>
  <c r="Q86" i="8"/>
  <c r="P86" i="8"/>
  <c r="O86" i="8"/>
  <c r="T85" i="8"/>
  <c r="S85" i="8"/>
  <c r="R85" i="8"/>
  <c r="Q85" i="8"/>
  <c r="P85" i="8"/>
  <c r="O85" i="8"/>
  <c r="T84" i="8"/>
  <c r="S84" i="8"/>
  <c r="R84" i="8"/>
  <c r="Q84" i="8"/>
  <c r="P84" i="8"/>
  <c r="O84" i="8"/>
  <c r="T74" i="8"/>
  <c r="S74" i="8"/>
  <c r="R74" i="8"/>
  <c r="Q74" i="8"/>
  <c r="O74" i="8"/>
  <c r="T73" i="8"/>
  <c r="S73" i="8"/>
  <c r="R73" i="8"/>
  <c r="Q73" i="8"/>
  <c r="P73" i="8"/>
  <c r="O73" i="8"/>
  <c r="T71" i="8"/>
  <c r="S71" i="8"/>
  <c r="R71" i="8"/>
  <c r="Q71" i="8"/>
  <c r="O71" i="8"/>
  <c r="C71" i="8"/>
  <c r="T70" i="8"/>
  <c r="S70" i="8"/>
  <c r="R70" i="8"/>
  <c r="Q70" i="8"/>
  <c r="P70" i="8"/>
  <c r="T69" i="8"/>
  <c r="S69" i="8"/>
  <c r="P69" i="8"/>
  <c r="O69" i="8"/>
  <c r="I69" i="8"/>
  <c r="I77" i="8" s="1"/>
  <c r="H69" i="8"/>
  <c r="H77" i="8" s="1"/>
  <c r="G69" i="8"/>
  <c r="G77" i="8" s="1"/>
  <c r="T68" i="8"/>
  <c r="S68" i="8"/>
  <c r="R68" i="8"/>
  <c r="Q68" i="8"/>
  <c r="P68" i="8"/>
  <c r="O68" i="8"/>
  <c r="T67" i="8"/>
  <c r="S67" i="8"/>
  <c r="R67" i="8"/>
  <c r="Q67" i="8"/>
  <c r="P67" i="8"/>
  <c r="O67" i="8"/>
  <c r="T66" i="8"/>
  <c r="S66" i="8"/>
  <c r="R66" i="8"/>
  <c r="Q66" i="8"/>
  <c r="P66" i="8"/>
  <c r="O66" i="8"/>
  <c r="T65" i="8"/>
  <c r="S65" i="8"/>
  <c r="R65" i="8"/>
  <c r="Q65" i="8"/>
  <c r="P65" i="8"/>
  <c r="O65" i="8"/>
  <c r="L57" i="8"/>
  <c r="K57" i="8"/>
  <c r="I57" i="8"/>
  <c r="G57" i="8"/>
  <c r="F57" i="8"/>
  <c r="E57" i="8"/>
  <c r="D57" i="8"/>
  <c r="C57" i="8"/>
  <c r="T54" i="8"/>
  <c r="S54" i="8"/>
  <c r="R54" i="8"/>
  <c r="Q54" i="8"/>
  <c r="O54" i="8"/>
  <c r="T53" i="8"/>
  <c r="S53" i="8"/>
  <c r="R53" i="8"/>
  <c r="Q53" i="8"/>
  <c r="P53" i="8"/>
  <c r="O53" i="8"/>
  <c r="T52" i="8"/>
  <c r="S52" i="8"/>
  <c r="R52" i="8"/>
  <c r="Q52" i="8"/>
  <c r="P52" i="8"/>
  <c r="T51" i="8"/>
  <c r="S51" i="8"/>
  <c r="R51" i="8"/>
  <c r="Q51" i="8"/>
  <c r="P51" i="8"/>
  <c r="T50" i="8"/>
  <c r="S50" i="8"/>
  <c r="R50" i="8"/>
  <c r="Q50" i="8"/>
  <c r="P50" i="8"/>
  <c r="T49" i="8"/>
  <c r="S49" i="8"/>
  <c r="R49" i="8"/>
  <c r="Q49" i="8"/>
  <c r="P49" i="8"/>
  <c r="T48" i="8"/>
  <c r="S48" i="8"/>
  <c r="R48" i="8"/>
  <c r="Q48" i="8"/>
  <c r="P48" i="8"/>
  <c r="T47" i="8"/>
  <c r="S47" i="8"/>
  <c r="R47" i="8"/>
  <c r="Q47" i="8"/>
  <c r="P47" i="8"/>
  <c r="T46" i="8"/>
  <c r="S46" i="8"/>
  <c r="R46" i="8"/>
  <c r="Q46" i="8"/>
  <c r="P46" i="8"/>
  <c r="T45" i="8"/>
  <c r="S45" i="8"/>
  <c r="R45" i="8"/>
  <c r="Q45" i="8"/>
  <c r="P45" i="8"/>
  <c r="T44" i="8"/>
  <c r="S44" i="8"/>
  <c r="R44" i="8"/>
  <c r="Q44" i="8"/>
  <c r="P44" i="8"/>
  <c r="L39" i="8"/>
  <c r="K39" i="8"/>
  <c r="I39" i="8"/>
  <c r="H39" i="8"/>
  <c r="F39" i="8"/>
  <c r="E39" i="8"/>
  <c r="D39" i="8"/>
  <c r="C39" i="8"/>
  <c r="T36" i="8"/>
  <c r="S36" i="8"/>
  <c r="R36" i="8"/>
  <c r="Q36" i="8"/>
  <c r="O36" i="8"/>
  <c r="T35" i="8"/>
  <c r="S35" i="8"/>
  <c r="R35" i="8"/>
  <c r="Q35" i="8"/>
  <c r="P35" i="8"/>
  <c r="O35" i="8"/>
  <c r="T33" i="8"/>
  <c r="S33" i="8"/>
  <c r="R33" i="8"/>
  <c r="Q33" i="8"/>
  <c r="P33" i="8"/>
  <c r="O33" i="8"/>
  <c r="T32" i="8"/>
  <c r="S32" i="8"/>
  <c r="R32" i="8"/>
  <c r="Q32" i="8"/>
  <c r="P32" i="8"/>
  <c r="O32" i="8"/>
  <c r="T31" i="8"/>
  <c r="S31" i="8"/>
  <c r="R31" i="8"/>
  <c r="Q31" i="8"/>
  <c r="P31" i="8"/>
  <c r="O31" i="8"/>
  <c r="T30" i="8"/>
  <c r="S30" i="8"/>
  <c r="R30" i="8"/>
  <c r="Q30" i="8"/>
  <c r="P30" i="8"/>
  <c r="O30" i="8"/>
  <c r="L25" i="8"/>
  <c r="K25" i="8"/>
  <c r="I25" i="8"/>
  <c r="H25" i="8"/>
  <c r="F25" i="8"/>
  <c r="E25" i="8"/>
  <c r="D25" i="8"/>
  <c r="C25" i="8"/>
  <c r="T22" i="8"/>
  <c r="S22" i="8"/>
  <c r="R22" i="8"/>
  <c r="Q22" i="8"/>
  <c r="O22" i="8"/>
  <c r="T21" i="8"/>
  <c r="S21" i="8"/>
  <c r="R21" i="8"/>
  <c r="Q21" i="8"/>
  <c r="P21" i="8"/>
  <c r="O21" i="8"/>
  <c r="T19" i="8"/>
  <c r="S19" i="8"/>
  <c r="R19" i="8"/>
  <c r="Q19" i="8"/>
  <c r="P19" i="8"/>
  <c r="O19" i="8"/>
  <c r="T18" i="8"/>
  <c r="S18" i="8"/>
  <c r="R18" i="8"/>
  <c r="Q18" i="8"/>
  <c r="P18" i="8"/>
  <c r="O18" i="8"/>
  <c r="T16" i="8"/>
  <c r="S16" i="8"/>
  <c r="R16" i="8"/>
  <c r="Q16" i="8"/>
  <c r="P16" i="8"/>
  <c r="O16" i="8"/>
  <c r="T15" i="8"/>
  <c r="S15" i="8"/>
  <c r="R15" i="8"/>
  <c r="Q15" i="8"/>
  <c r="P15" i="8"/>
  <c r="O15" i="8"/>
  <c r="T7" i="8"/>
  <c r="S7" i="8"/>
  <c r="R7" i="8"/>
  <c r="Q7" i="8"/>
  <c r="T6" i="8"/>
  <c r="S6" i="8"/>
  <c r="R6" i="8"/>
  <c r="Q6" i="8"/>
  <c r="P6" i="8"/>
  <c r="O6" i="8"/>
  <c r="T5" i="8"/>
  <c r="S5" i="8"/>
  <c r="R5" i="8"/>
  <c r="Q5" i="8"/>
  <c r="P5" i="8"/>
  <c r="O5" i="8"/>
  <c r="S371" i="7"/>
  <c r="S370" i="7"/>
  <c r="M402" i="7"/>
  <c r="L402" i="7"/>
  <c r="P402" i="7"/>
  <c r="S399" i="7"/>
  <c r="Q399" i="7"/>
  <c r="N399" i="7"/>
  <c r="S398" i="7"/>
  <c r="I396" i="7"/>
  <c r="I402" i="7" s="1"/>
  <c r="G396" i="7"/>
  <c r="G402" i="7" s="1"/>
  <c r="F396" i="7"/>
  <c r="F402" i="7" s="1"/>
  <c r="E396" i="7"/>
  <c r="E402" i="7" s="1"/>
  <c r="D396" i="7"/>
  <c r="D402" i="7" s="1"/>
  <c r="P408" i="7"/>
  <c r="P365" i="7"/>
  <c r="S363" i="7"/>
  <c r="S362" i="7"/>
  <c r="Q362" i="7"/>
  <c r="S361" i="7"/>
  <c r="Q361" i="7"/>
  <c r="N361" i="7"/>
  <c r="J361" i="7"/>
  <c r="E361" i="7"/>
  <c r="E365" i="7" s="1"/>
  <c r="D361" i="7"/>
  <c r="D365" i="7" s="1"/>
  <c r="S360" i="7"/>
  <c r="Q360" i="7"/>
  <c r="M386" i="7"/>
  <c r="K386" i="7"/>
  <c r="P386" i="7" s="1"/>
  <c r="I386" i="7"/>
  <c r="H386" i="7"/>
  <c r="G386" i="7"/>
  <c r="F386" i="7"/>
  <c r="E386" i="7"/>
  <c r="D386" i="7"/>
  <c r="C386" i="7"/>
  <c r="S386" i="7" s="1"/>
  <c r="K355" i="7"/>
  <c r="P355" i="7" s="1"/>
  <c r="I355" i="7"/>
  <c r="H355" i="7"/>
  <c r="G355" i="7"/>
  <c r="F355" i="7"/>
  <c r="E355" i="7"/>
  <c r="D355" i="7"/>
  <c r="C355" i="7"/>
  <c r="S355" i="7" s="1"/>
  <c r="S346" i="7"/>
  <c r="Q346" i="7"/>
  <c r="S345" i="7"/>
  <c r="Q345" i="7"/>
  <c r="N345" i="7"/>
  <c r="J345" i="7"/>
  <c r="Q344" i="7"/>
  <c r="S343" i="7"/>
  <c r="Q343" i="7"/>
  <c r="N343" i="7"/>
  <c r="P335" i="7"/>
  <c r="S335" i="7"/>
  <c r="S332" i="7"/>
  <c r="Q332" i="7"/>
  <c r="S331" i="7"/>
  <c r="Q331" i="7"/>
  <c r="N331" i="7"/>
  <c r="J331" i="7"/>
  <c r="E330" i="7"/>
  <c r="E335" i="7" s="1"/>
  <c r="D330" i="7"/>
  <c r="D335" i="7" s="1"/>
  <c r="P325" i="7"/>
  <c r="S323" i="7"/>
  <c r="S322" i="7"/>
  <c r="Q322" i="7"/>
  <c r="S317" i="7"/>
  <c r="Q317" i="7"/>
  <c r="P317" i="7"/>
  <c r="N317" i="7"/>
  <c r="J317" i="7"/>
  <c r="P307" i="7"/>
  <c r="S305" i="7"/>
  <c r="N304" i="7"/>
  <c r="S303" i="7"/>
  <c r="S296" i="7"/>
  <c r="M291" i="7"/>
  <c r="L291" i="7"/>
  <c r="K291" i="7"/>
  <c r="S291" i="7"/>
  <c r="S287" i="7"/>
  <c r="Q287" i="7"/>
  <c r="N287" i="7"/>
  <c r="J287" i="7"/>
  <c r="Q286" i="7"/>
  <c r="P280" i="7"/>
  <c r="S278" i="7"/>
  <c r="S276" i="7"/>
  <c r="Q276" i="7"/>
  <c r="N276" i="7"/>
  <c r="J276" i="7"/>
  <c r="I276" i="7"/>
  <c r="I280" i="7" s="1"/>
  <c r="H276" i="7"/>
  <c r="H280" i="7" s="1"/>
  <c r="E276" i="7"/>
  <c r="E280" i="7" s="1"/>
  <c r="D276" i="7"/>
  <c r="D280" i="7" s="1"/>
  <c r="M270" i="7"/>
  <c r="L270" i="7"/>
  <c r="S268" i="7"/>
  <c r="S266" i="7"/>
  <c r="Q265" i="7"/>
  <c r="S264" i="7"/>
  <c r="Q264" i="7"/>
  <c r="P264" i="7"/>
  <c r="O264" i="7"/>
  <c r="N264" i="7"/>
  <c r="M242" i="7"/>
  <c r="M243" i="7" s="1"/>
  <c r="L242" i="7"/>
  <c r="K242" i="7"/>
  <c r="K243" i="7" s="1"/>
  <c r="I242" i="7"/>
  <c r="I243" i="7" s="1"/>
  <c r="H242" i="7"/>
  <c r="H243" i="7" s="1"/>
  <c r="G242" i="7"/>
  <c r="G243" i="7" s="1"/>
  <c r="F242" i="7"/>
  <c r="F243" i="7" s="1"/>
  <c r="E242" i="7"/>
  <c r="E243" i="7" s="1"/>
  <c r="D242" i="7"/>
  <c r="D243" i="7" s="1"/>
  <c r="C242" i="7"/>
  <c r="C243" i="7" s="1"/>
  <c r="S243" i="7" s="1"/>
  <c r="P237" i="7"/>
  <c r="S235" i="7"/>
  <c r="S233" i="7"/>
  <c r="Q233" i="7"/>
  <c r="S231" i="7"/>
  <c r="Q231" i="7"/>
  <c r="P231" i="7"/>
  <c r="O231" i="7"/>
  <c r="R226" i="7"/>
  <c r="S222" i="7"/>
  <c r="Q222" i="7"/>
  <c r="N222" i="7"/>
  <c r="J222" i="7"/>
  <c r="S220" i="7"/>
  <c r="Q220" i="7"/>
  <c r="P220" i="7"/>
  <c r="O220" i="7"/>
  <c r="S219" i="7"/>
  <c r="Q219" i="7"/>
  <c r="P219" i="7"/>
  <c r="O219" i="7"/>
  <c r="S218" i="7"/>
  <c r="Q218" i="7"/>
  <c r="P218" i="7"/>
  <c r="O218" i="7"/>
  <c r="S217" i="7"/>
  <c r="Q217" i="7"/>
  <c r="P217" i="7"/>
  <c r="O217" i="7"/>
  <c r="J217" i="7"/>
  <c r="S216" i="7"/>
  <c r="Q216" i="7"/>
  <c r="P216" i="7"/>
  <c r="O216" i="7"/>
  <c r="J216" i="7"/>
  <c r="S215" i="7"/>
  <c r="Q215" i="7"/>
  <c r="P215" i="7"/>
  <c r="O215" i="7"/>
  <c r="J215" i="7"/>
  <c r="S214" i="7"/>
  <c r="Q214" i="7"/>
  <c r="P214" i="7"/>
  <c r="O214" i="7"/>
  <c r="J214" i="7"/>
  <c r="S213" i="7"/>
  <c r="Q213" i="7"/>
  <c r="P213" i="7"/>
  <c r="O213" i="7"/>
  <c r="J213" i="7"/>
  <c r="K207" i="7"/>
  <c r="S182" i="7"/>
  <c r="Q182" i="7"/>
  <c r="N182" i="7"/>
  <c r="S180" i="7"/>
  <c r="Q180" i="7"/>
  <c r="S178" i="7"/>
  <c r="Q178" i="7"/>
  <c r="N178" i="7"/>
  <c r="S175" i="7"/>
  <c r="Q175" i="7"/>
  <c r="N175" i="7"/>
  <c r="S174" i="7"/>
  <c r="Q174" i="7"/>
  <c r="N174" i="7"/>
  <c r="S173" i="7"/>
  <c r="Q173" i="7"/>
  <c r="N173" i="7"/>
  <c r="J173" i="7"/>
  <c r="S172" i="7"/>
  <c r="Q172" i="7"/>
  <c r="N172" i="7"/>
  <c r="S171" i="7"/>
  <c r="Q171" i="7"/>
  <c r="P171" i="7"/>
  <c r="O171" i="7"/>
  <c r="N171" i="7"/>
  <c r="S164" i="7"/>
  <c r="S162" i="7"/>
  <c r="Q162" i="7"/>
  <c r="N162" i="7"/>
  <c r="S156" i="7"/>
  <c r="S152" i="7"/>
  <c r="Q152" i="7"/>
  <c r="N152" i="7"/>
  <c r="S150" i="7"/>
  <c r="Q150" i="7"/>
  <c r="P150" i="7"/>
  <c r="O150" i="7"/>
  <c r="N150" i="7"/>
  <c r="I140" i="7"/>
  <c r="I145" i="7" s="1"/>
  <c r="F140" i="7"/>
  <c r="E140" i="7"/>
  <c r="E145" i="7" s="1"/>
  <c r="D140" i="7"/>
  <c r="D145" i="7" s="1"/>
  <c r="S139" i="7"/>
  <c r="Q139" i="7"/>
  <c r="N139" i="7"/>
  <c r="S138" i="7"/>
  <c r="Q138" i="7"/>
  <c r="S137" i="7"/>
  <c r="Q137" i="7"/>
  <c r="P137" i="7"/>
  <c r="O137" i="7"/>
  <c r="N137" i="7"/>
  <c r="S136" i="7"/>
  <c r="Q136" i="7"/>
  <c r="P136" i="7"/>
  <c r="O136" i="7"/>
  <c r="N136" i="7"/>
  <c r="J136" i="7"/>
  <c r="S135" i="7"/>
  <c r="Q135" i="7"/>
  <c r="P135" i="7"/>
  <c r="O135" i="7"/>
  <c r="N135" i="7"/>
  <c r="S134" i="7"/>
  <c r="Q134" i="7"/>
  <c r="P134" i="7"/>
  <c r="O134" i="7"/>
  <c r="N134" i="7"/>
  <c r="S133" i="7"/>
  <c r="Q133" i="7"/>
  <c r="P133" i="7"/>
  <c r="O133" i="7"/>
  <c r="N133" i="7"/>
  <c r="S132" i="7"/>
  <c r="Q132" i="7"/>
  <c r="P132" i="7"/>
  <c r="O132" i="7"/>
  <c r="N132" i="7"/>
  <c r="J132" i="7"/>
  <c r="M120" i="7"/>
  <c r="K120" i="7"/>
  <c r="I120" i="7"/>
  <c r="S116" i="7"/>
  <c r="Q116" i="7"/>
  <c r="N116" i="7"/>
  <c r="S112" i="7"/>
  <c r="Q112" i="7"/>
  <c r="P112" i="7"/>
  <c r="O112" i="7"/>
  <c r="N112" i="7"/>
  <c r="S105" i="7"/>
  <c r="S103" i="7"/>
  <c r="Q103" i="7"/>
  <c r="N103" i="7"/>
  <c r="J103" i="7"/>
  <c r="Q102" i="7"/>
  <c r="S101" i="7"/>
  <c r="Q101" i="7"/>
  <c r="P101" i="7"/>
  <c r="O101" i="7"/>
  <c r="N101" i="7"/>
  <c r="S100" i="7"/>
  <c r="Q100" i="7"/>
  <c r="P100" i="7"/>
  <c r="O100" i="7"/>
  <c r="S99" i="7"/>
  <c r="Q99" i="7"/>
  <c r="P99" i="7"/>
  <c r="O99" i="7"/>
  <c r="N99" i="7"/>
  <c r="S98" i="7"/>
  <c r="Q98" i="7"/>
  <c r="P98" i="7"/>
  <c r="O98" i="7"/>
  <c r="N98" i="7"/>
  <c r="J98" i="7"/>
  <c r="S97" i="7"/>
  <c r="Q97" i="7"/>
  <c r="P97" i="7"/>
  <c r="O97" i="7"/>
  <c r="N97" i="7"/>
  <c r="S96" i="7"/>
  <c r="Q96" i="7"/>
  <c r="P96" i="7"/>
  <c r="O96" i="7"/>
  <c r="N96" i="7"/>
  <c r="R90" i="7"/>
  <c r="M88" i="7"/>
  <c r="M90" i="7" s="1"/>
  <c r="L88" i="7"/>
  <c r="L90" i="7" s="1"/>
  <c r="I88" i="7"/>
  <c r="I90" i="7" s="1"/>
  <c r="H88" i="7"/>
  <c r="H90" i="7" s="1"/>
  <c r="G88" i="7"/>
  <c r="G90" i="7" s="1"/>
  <c r="F88" i="7"/>
  <c r="F90" i="7" s="1"/>
  <c r="E88" i="7"/>
  <c r="E90" i="7" s="1"/>
  <c r="D88" i="7"/>
  <c r="D90" i="7" s="1"/>
  <c r="C88" i="7"/>
  <c r="C90" i="7" s="1"/>
  <c r="S83" i="7"/>
  <c r="Q79" i="7"/>
  <c r="N79" i="7"/>
  <c r="S78" i="7"/>
  <c r="Q78" i="7"/>
  <c r="S77" i="7"/>
  <c r="Q77" i="7"/>
  <c r="P77" i="7"/>
  <c r="O77" i="7"/>
  <c r="N77" i="7"/>
  <c r="S76" i="7"/>
  <c r="Q76" i="7"/>
  <c r="P76" i="7"/>
  <c r="O76" i="7"/>
  <c r="S75" i="7"/>
  <c r="Q75" i="7"/>
  <c r="P75" i="7"/>
  <c r="O75" i="7"/>
  <c r="N75" i="7"/>
  <c r="S74" i="7"/>
  <c r="Q74" i="7"/>
  <c r="P74" i="7"/>
  <c r="O74" i="7"/>
  <c r="N74" i="7"/>
  <c r="J74" i="7"/>
  <c r="S73" i="7"/>
  <c r="Q73" i="7"/>
  <c r="P73" i="7"/>
  <c r="O73" i="7"/>
  <c r="N73" i="7"/>
  <c r="S72" i="7"/>
  <c r="Q72" i="7"/>
  <c r="P72" i="7"/>
  <c r="O72" i="7"/>
  <c r="N72" i="7"/>
  <c r="P67" i="7"/>
  <c r="S65" i="7"/>
  <c r="N57" i="7"/>
  <c r="S59" i="7"/>
  <c r="S55" i="7"/>
  <c r="Q55" i="7"/>
  <c r="S54" i="7"/>
  <c r="Q54" i="7"/>
  <c r="O54" i="7"/>
  <c r="S53" i="7"/>
  <c r="Q53" i="7"/>
  <c r="P53" i="7"/>
  <c r="O53" i="7"/>
  <c r="N53" i="7"/>
  <c r="S52" i="7"/>
  <c r="Q52" i="7"/>
  <c r="P52" i="7"/>
  <c r="O52" i="7"/>
  <c r="M46" i="7"/>
  <c r="M47" i="7" s="1"/>
  <c r="L46" i="7"/>
  <c r="K46" i="7"/>
  <c r="K47" i="7" s="1"/>
  <c r="I46" i="7"/>
  <c r="I47" i="7" s="1"/>
  <c r="H46" i="7"/>
  <c r="H47" i="7" s="1"/>
  <c r="G46" i="7"/>
  <c r="G47" i="7" s="1"/>
  <c r="F46" i="7"/>
  <c r="F47" i="7" s="1"/>
  <c r="E46" i="7"/>
  <c r="E47" i="7" s="1"/>
  <c r="D46" i="7"/>
  <c r="D47" i="7" s="1"/>
  <c r="C46" i="7"/>
  <c r="C47" i="7" s="1"/>
  <c r="S47" i="7" s="1"/>
  <c r="J39" i="7"/>
  <c r="S41" i="7"/>
  <c r="Q37" i="7"/>
  <c r="N37" i="7"/>
  <c r="Q36" i="7"/>
  <c r="P36" i="7"/>
  <c r="O36" i="7"/>
  <c r="S35" i="7"/>
  <c r="Q35" i="7"/>
  <c r="P35" i="7"/>
  <c r="O35" i="7"/>
  <c r="N35" i="7"/>
  <c r="S34" i="7"/>
  <c r="Q34" i="7"/>
  <c r="P34" i="7"/>
  <c r="O34" i="7"/>
  <c r="S33" i="7"/>
  <c r="Q33" i="7"/>
  <c r="P33" i="7"/>
  <c r="O33" i="7"/>
  <c r="N33" i="7"/>
  <c r="S32" i="7"/>
  <c r="Q32" i="7"/>
  <c r="P32" i="7"/>
  <c r="O32" i="7"/>
  <c r="N32" i="7"/>
  <c r="J32" i="7"/>
  <c r="R27" i="7"/>
  <c r="P27" i="7"/>
  <c r="S25" i="7"/>
  <c r="S9" i="7"/>
  <c r="Q9" i="7"/>
  <c r="O9" i="7"/>
  <c r="S8" i="7"/>
  <c r="Q8" i="7"/>
  <c r="P8" i="7"/>
  <c r="O8" i="7"/>
  <c r="S7" i="7"/>
  <c r="Q7" i="7"/>
  <c r="P7" i="7"/>
  <c r="O7" i="7"/>
  <c r="S6" i="7"/>
  <c r="Q6" i="7"/>
  <c r="P6" i="7"/>
  <c r="O6" i="7"/>
  <c r="S5" i="7"/>
  <c r="Q5" i="7"/>
  <c r="P5" i="7"/>
  <c r="O5" i="7"/>
  <c r="N5" i="7"/>
  <c r="S4" i="7"/>
  <c r="Q4" i="7"/>
  <c r="P4" i="7"/>
  <c r="O4" i="7"/>
  <c r="N4" i="7"/>
  <c r="B1" i="23"/>
  <c r="U2" i="11"/>
  <c r="T2" i="11"/>
  <c r="S2" i="11"/>
  <c r="R2" i="11"/>
  <c r="O2" i="11"/>
  <c r="Q2" i="11" s="1"/>
  <c r="AA79" i="5"/>
  <c r="R78" i="5"/>
  <c r="Q78" i="5"/>
  <c r="P78" i="5"/>
  <c r="O78" i="5"/>
  <c r="N78" i="5"/>
  <c r="M78" i="5"/>
  <c r="M5" i="3" s="1"/>
  <c r="L78" i="5"/>
  <c r="K78" i="5"/>
  <c r="J78" i="5"/>
  <c r="I78" i="5"/>
  <c r="H78" i="5"/>
  <c r="G78" i="5"/>
  <c r="I39" i="3" s="1"/>
  <c r="F78" i="5"/>
  <c r="J5" i="3" s="1"/>
  <c r="E78" i="5"/>
  <c r="AD63" i="5"/>
  <c r="AD43" i="5"/>
  <c r="J398" i="8"/>
  <c r="AA38" i="5"/>
  <c r="W38" i="5" s="1"/>
  <c r="Z38" i="5"/>
  <c r="T38" i="5"/>
  <c r="S38" i="5"/>
  <c r="D38" i="5"/>
  <c r="AA35" i="5"/>
  <c r="X35" i="5" s="1"/>
  <c r="Z35" i="5"/>
  <c r="T35" i="5"/>
  <c r="S35" i="5"/>
  <c r="J391" i="8" s="1"/>
  <c r="J392" i="8" s="1"/>
  <c r="D35" i="5"/>
  <c r="AA34" i="5"/>
  <c r="U34" i="5" s="1"/>
  <c r="Z34" i="5"/>
  <c r="Y34" i="5"/>
  <c r="T34" i="5"/>
  <c r="S34" i="5"/>
  <c r="J383" i="8" s="1"/>
  <c r="D34" i="5"/>
  <c r="AA33" i="5"/>
  <c r="U33" i="5" s="1"/>
  <c r="Z33" i="5"/>
  <c r="Y33" i="5"/>
  <c r="T33" i="5"/>
  <c r="AD33" i="5" s="1"/>
  <c r="S33" i="5"/>
  <c r="J375" i="8" s="1"/>
  <c r="J376" i="8" s="1"/>
  <c r="D33" i="5"/>
  <c r="AA31" i="5"/>
  <c r="Y31" i="5" s="1"/>
  <c r="Z31" i="5"/>
  <c r="T31" i="5"/>
  <c r="AA32" i="5"/>
  <c r="X32" i="5" s="1"/>
  <c r="Z32" i="5"/>
  <c r="T32" i="5"/>
  <c r="AA30" i="5"/>
  <c r="U30" i="5" s="1"/>
  <c r="Z30" i="5"/>
  <c r="T30" i="5"/>
  <c r="AA29" i="5"/>
  <c r="X29" i="5" s="1"/>
  <c r="Z29" i="5"/>
  <c r="T29" i="5"/>
  <c r="AA28" i="5"/>
  <c r="W28" i="5" s="1"/>
  <c r="Z28" i="5"/>
  <c r="T28" i="5"/>
  <c r="AA27" i="5"/>
  <c r="X27" i="5" s="1"/>
  <c r="Z27" i="5"/>
  <c r="Y27" i="5"/>
  <c r="T27" i="5"/>
  <c r="S27" i="5"/>
  <c r="J326" i="8" s="1"/>
  <c r="J327" i="8" s="1"/>
  <c r="D27" i="5"/>
  <c r="AA26" i="5"/>
  <c r="U26" i="5" s="1"/>
  <c r="Z26" i="5"/>
  <c r="T26" i="5"/>
  <c r="J321" i="8"/>
  <c r="AA25" i="5"/>
  <c r="U25" i="5" s="1"/>
  <c r="Z25" i="5"/>
  <c r="Y25" i="5"/>
  <c r="T25" i="5"/>
  <c r="AD25" i="5" s="1"/>
  <c r="AA24" i="5"/>
  <c r="Y24" i="5" s="1"/>
  <c r="Z24" i="5"/>
  <c r="T24" i="5"/>
  <c r="AA23" i="5"/>
  <c r="X23" i="5" s="1"/>
  <c r="Z23" i="5"/>
  <c r="Y23" i="5"/>
  <c r="T23" i="5"/>
  <c r="AA21" i="5"/>
  <c r="U21" i="5" s="1"/>
  <c r="Z21" i="5"/>
  <c r="T21" i="5"/>
  <c r="AA20" i="5"/>
  <c r="X20" i="5" s="1"/>
  <c r="Z20" i="5"/>
  <c r="Y20" i="5"/>
  <c r="T20" i="5"/>
  <c r="AD20" i="5" s="1"/>
  <c r="S20" i="5"/>
  <c r="J259" i="8" s="1"/>
  <c r="J260" i="8" s="1"/>
  <c r="D20" i="5"/>
  <c r="AA18" i="5"/>
  <c r="X18" i="5" s="1"/>
  <c r="Z18" i="5"/>
  <c r="T18" i="5"/>
  <c r="AA17" i="5"/>
  <c r="X17" i="5" s="1"/>
  <c r="Z17" i="5"/>
  <c r="Y17" i="5"/>
  <c r="T17" i="5"/>
  <c r="AA16" i="5"/>
  <c r="Z16" i="5"/>
  <c r="Y16" i="5"/>
  <c r="T16" i="5"/>
  <c r="AD16" i="5" s="1"/>
  <c r="AA15" i="5"/>
  <c r="Y15" i="5" s="1"/>
  <c r="Z15" i="5"/>
  <c r="T15" i="5"/>
  <c r="AA14" i="5"/>
  <c r="Y14" i="5" s="1"/>
  <c r="Z14" i="5"/>
  <c r="T14" i="5"/>
  <c r="J197" i="8"/>
  <c r="J198" i="8" s="1"/>
  <c r="AA13" i="5"/>
  <c r="X13" i="5" s="1"/>
  <c r="Z13" i="5"/>
  <c r="T13" i="5"/>
  <c r="AA12" i="5"/>
  <c r="Z12" i="5"/>
  <c r="Y12" i="5"/>
  <c r="T12" i="5"/>
  <c r="AD12" i="5" s="1"/>
  <c r="S12" i="5"/>
  <c r="J166" i="8" s="1"/>
  <c r="D12" i="5"/>
  <c r="AA11" i="5"/>
  <c r="Y11" i="5" s="1"/>
  <c r="Z11" i="5"/>
  <c r="T11" i="5"/>
  <c r="J143" i="8"/>
  <c r="AA10" i="5"/>
  <c r="X10" i="5" s="1"/>
  <c r="Z10" i="5"/>
  <c r="T10" i="5"/>
  <c r="AA9" i="5"/>
  <c r="X9" i="5" s="1"/>
  <c r="Z9" i="5"/>
  <c r="T9" i="5"/>
  <c r="AA8" i="5"/>
  <c r="Y8" i="5" s="1"/>
  <c r="Z8" i="5"/>
  <c r="T8" i="5"/>
  <c r="J100" i="8"/>
  <c r="J101" i="8" s="1"/>
  <c r="AA7" i="5"/>
  <c r="X7" i="5" s="1"/>
  <c r="Z7" i="5"/>
  <c r="T7" i="5"/>
  <c r="J95" i="8"/>
  <c r="AA6" i="5"/>
  <c r="U6" i="5" s="1"/>
  <c r="Z6" i="5"/>
  <c r="T6" i="5"/>
  <c r="AA5" i="5"/>
  <c r="Y5" i="5" s="1"/>
  <c r="Z5" i="5"/>
  <c r="T5" i="5"/>
  <c r="S5" i="5"/>
  <c r="AA4" i="5"/>
  <c r="X4" i="5" s="1"/>
  <c r="Z4" i="5"/>
  <c r="Y4" i="5"/>
  <c r="T4" i="5"/>
  <c r="AD4" i="5" s="1"/>
  <c r="S4" i="5"/>
  <c r="AA3" i="5"/>
  <c r="X3" i="5" s="1"/>
  <c r="Z3" i="5"/>
  <c r="T3" i="5"/>
  <c r="S3" i="5"/>
  <c r="J24" i="8" s="1"/>
  <c r="AA2" i="5"/>
  <c r="X2" i="5" s="1"/>
  <c r="Z2" i="5"/>
  <c r="T2" i="5"/>
  <c r="S2" i="5"/>
  <c r="J9" i="8" s="1"/>
  <c r="J10" i="8" s="1"/>
  <c r="D2" i="5"/>
  <c r="B1" i="5"/>
  <c r="AD42" i="4"/>
  <c r="AC42" i="4"/>
  <c r="S42" i="4"/>
  <c r="M39" i="3" s="1"/>
  <c r="R42" i="4"/>
  <c r="K5" i="3" s="1"/>
  <c r="Q42" i="4"/>
  <c r="P42" i="4"/>
  <c r="O42" i="4"/>
  <c r="N42" i="4"/>
  <c r="M42" i="4"/>
  <c r="L42" i="4"/>
  <c r="K42" i="4"/>
  <c r="J42" i="4"/>
  <c r="G42" i="4"/>
  <c r="F42" i="4"/>
  <c r="E42" i="4"/>
  <c r="D42" i="4"/>
  <c r="E39" i="3" s="1"/>
  <c r="AE36" i="4"/>
  <c r="Y36" i="4"/>
  <c r="X36" i="4"/>
  <c r="W36" i="4"/>
  <c r="V36" i="4"/>
  <c r="U36" i="4"/>
  <c r="T36" i="4"/>
  <c r="AE39" i="4"/>
  <c r="Y39" i="4"/>
  <c r="X39" i="4"/>
  <c r="W39" i="4"/>
  <c r="V39" i="4"/>
  <c r="U39" i="4"/>
  <c r="T39" i="4"/>
  <c r="AE38" i="4"/>
  <c r="Y38" i="4"/>
  <c r="X38" i="4"/>
  <c r="W38" i="4"/>
  <c r="V38" i="4"/>
  <c r="U38" i="4"/>
  <c r="T38" i="4"/>
  <c r="AE40" i="4"/>
  <c r="Y40" i="4"/>
  <c r="X40" i="4"/>
  <c r="W40" i="4"/>
  <c r="V40" i="4"/>
  <c r="U40" i="4"/>
  <c r="T40" i="4"/>
  <c r="AE35" i="4"/>
  <c r="Y35" i="4"/>
  <c r="X35" i="4"/>
  <c r="W35" i="4"/>
  <c r="V35" i="4"/>
  <c r="U35" i="4"/>
  <c r="T35" i="4"/>
  <c r="AE34" i="4"/>
  <c r="Y34" i="4"/>
  <c r="X34" i="4"/>
  <c r="W34" i="4"/>
  <c r="V34" i="4"/>
  <c r="U34" i="4"/>
  <c r="T34" i="4"/>
  <c r="AE37" i="4"/>
  <c r="Y37" i="4"/>
  <c r="X37" i="4"/>
  <c r="W37" i="4"/>
  <c r="V37" i="4"/>
  <c r="U37" i="4"/>
  <c r="T37" i="4"/>
  <c r="AE33" i="4"/>
  <c r="Y33" i="4"/>
  <c r="X33" i="4"/>
  <c r="W33" i="4"/>
  <c r="V33" i="4"/>
  <c r="U33" i="4"/>
  <c r="T33" i="4"/>
  <c r="AE32" i="4"/>
  <c r="Y32" i="4"/>
  <c r="X32" i="4"/>
  <c r="W32" i="4"/>
  <c r="V32" i="4"/>
  <c r="U32" i="4"/>
  <c r="T32" i="4"/>
  <c r="AE31" i="4"/>
  <c r="Y31" i="4"/>
  <c r="X31" i="4"/>
  <c r="W31" i="4"/>
  <c r="V31" i="4"/>
  <c r="U31" i="4"/>
  <c r="T31" i="4"/>
  <c r="AE30" i="4"/>
  <c r="Y30" i="4"/>
  <c r="X30" i="4"/>
  <c r="W30" i="4"/>
  <c r="V30" i="4"/>
  <c r="U30" i="4"/>
  <c r="T30" i="4"/>
  <c r="AE29" i="4"/>
  <c r="Y29" i="4"/>
  <c r="X29" i="4"/>
  <c r="W29" i="4"/>
  <c r="V29" i="4"/>
  <c r="U29" i="4"/>
  <c r="T29" i="4"/>
  <c r="AE28" i="4"/>
  <c r="Y28" i="4"/>
  <c r="X28" i="4"/>
  <c r="W28" i="4"/>
  <c r="V28" i="4"/>
  <c r="U28" i="4"/>
  <c r="T28" i="4"/>
  <c r="AE27" i="4"/>
  <c r="Y27" i="4"/>
  <c r="X27" i="4"/>
  <c r="W27" i="4"/>
  <c r="V27" i="4"/>
  <c r="U27" i="4"/>
  <c r="T27" i="4"/>
  <c r="AE26" i="4"/>
  <c r="Y26" i="4"/>
  <c r="X26" i="4"/>
  <c r="W26" i="4"/>
  <c r="V26" i="4"/>
  <c r="U26" i="4"/>
  <c r="T26" i="4"/>
  <c r="AE24" i="4"/>
  <c r="Y24" i="4"/>
  <c r="X24" i="4"/>
  <c r="W24" i="4"/>
  <c r="V24" i="4"/>
  <c r="U24" i="4"/>
  <c r="T24" i="4"/>
  <c r="Y23" i="4"/>
  <c r="AE22" i="4"/>
  <c r="Y22" i="4"/>
  <c r="X22" i="4"/>
  <c r="W22" i="4"/>
  <c r="V22" i="4"/>
  <c r="U22" i="4"/>
  <c r="T22" i="4"/>
  <c r="AE21" i="4"/>
  <c r="Y21" i="4"/>
  <c r="X21" i="4"/>
  <c r="W21" i="4"/>
  <c r="V21" i="4"/>
  <c r="U21" i="4"/>
  <c r="T21" i="4"/>
  <c r="Y20" i="4"/>
  <c r="AE19" i="4"/>
  <c r="Y19" i="4"/>
  <c r="X19" i="4"/>
  <c r="W19" i="4"/>
  <c r="V19" i="4"/>
  <c r="U19" i="4"/>
  <c r="AE18" i="4"/>
  <c r="Y18" i="4"/>
  <c r="X18" i="4"/>
  <c r="W18" i="4"/>
  <c r="V18" i="4"/>
  <c r="U18" i="4"/>
  <c r="T18" i="4"/>
  <c r="AE17" i="4"/>
  <c r="Y17" i="4"/>
  <c r="X17" i="4"/>
  <c r="W17" i="4"/>
  <c r="V17" i="4"/>
  <c r="U17" i="4"/>
  <c r="T17" i="4"/>
  <c r="AE16" i="4"/>
  <c r="Y16" i="4"/>
  <c r="X16" i="4"/>
  <c r="W16" i="4"/>
  <c r="V16" i="4"/>
  <c r="U16" i="4"/>
  <c r="T16" i="4"/>
  <c r="AE15" i="4"/>
  <c r="Y15" i="4"/>
  <c r="X15" i="4"/>
  <c r="W15" i="4"/>
  <c r="V15" i="4"/>
  <c r="U15" i="4"/>
  <c r="T15" i="4"/>
  <c r="Y14" i="4"/>
  <c r="AE12" i="4"/>
  <c r="Y12" i="4"/>
  <c r="X12" i="4"/>
  <c r="W12" i="4"/>
  <c r="V12" i="4"/>
  <c r="U12" i="4"/>
  <c r="T12" i="4"/>
  <c r="AE11" i="4"/>
  <c r="Y11" i="4"/>
  <c r="X11" i="4"/>
  <c r="W11" i="4"/>
  <c r="V11" i="4"/>
  <c r="U11" i="4"/>
  <c r="T11" i="4"/>
  <c r="Y10" i="4"/>
  <c r="Y9" i="4"/>
  <c r="AE8" i="4"/>
  <c r="Y8" i="4"/>
  <c r="X8" i="4"/>
  <c r="W8" i="4"/>
  <c r="V8" i="4"/>
  <c r="U8" i="4"/>
  <c r="T8" i="4"/>
  <c r="AE7" i="4"/>
  <c r="Y7" i="4"/>
  <c r="X7" i="4"/>
  <c r="W7" i="4"/>
  <c r="V7" i="4"/>
  <c r="U7" i="4"/>
  <c r="T7" i="4"/>
  <c r="AE6" i="4"/>
  <c r="Y6" i="4"/>
  <c r="X6" i="4"/>
  <c r="W6" i="4"/>
  <c r="V6" i="4"/>
  <c r="U6" i="4"/>
  <c r="T6" i="4"/>
  <c r="AE5" i="4"/>
  <c r="Y5" i="4"/>
  <c r="X5" i="4"/>
  <c r="W5" i="4"/>
  <c r="V5" i="4"/>
  <c r="U5" i="4"/>
  <c r="T5" i="4"/>
  <c r="AE4" i="4"/>
  <c r="AE3" i="4"/>
  <c r="Y3" i="4"/>
  <c r="X3" i="4"/>
  <c r="W3" i="4"/>
  <c r="V3" i="4"/>
  <c r="U3" i="4"/>
  <c r="T3" i="4"/>
  <c r="AK2" i="4"/>
  <c r="AJ2" i="4"/>
  <c r="AE2" i="4"/>
  <c r="Y2" i="4"/>
  <c r="X2" i="4"/>
  <c r="W2" i="4"/>
  <c r="V2" i="4"/>
  <c r="U2" i="4"/>
  <c r="H2" i="4"/>
  <c r="B1" i="4"/>
  <c r="AB94" i="2"/>
  <c r="AA94" i="2"/>
  <c r="N94" i="2"/>
  <c r="M94" i="2"/>
  <c r="L94" i="2"/>
  <c r="K94" i="2"/>
  <c r="J94" i="2"/>
  <c r="I94" i="2"/>
  <c r="H94" i="2"/>
  <c r="G94" i="2"/>
  <c r="F94" i="2"/>
  <c r="E94" i="2"/>
  <c r="D94" i="2"/>
  <c r="AD19" i="2"/>
  <c r="AC19" i="2"/>
  <c r="AB19" i="2"/>
  <c r="AA19" i="2"/>
  <c r="N19" i="2"/>
  <c r="M19" i="2"/>
  <c r="L19" i="2"/>
  <c r="K19" i="2"/>
  <c r="J19" i="2"/>
  <c r="I19" i="2"/>
  <c r="H19" i="2"/>
  <c r="G19" i="2"/>
  <c r="F19" i="2"/>
  <c r="E19" i="2"/>
  <c r="D19" i="2"/>
  <c r="B1" i="2"/>
  <c r="V8" i="1"/>
  <c r="P8" i="1"/>
  <c r="N8" i="1"/>
  <c r="M8" i="1"/>
  <c r="L8" i="1"/>
  <c r="K8" i="1"/>
  <c r="J8" i="1"/>
  <c r="I8" i="1"/>
  <c r="H8" i="1"/>
  <c r="G8" i="1"/>
  <c r="F8" i="1"/>
  <c r="E8" i="1"/>
  <c r="S7" i="1"/>
  <c r="R7" i="1"/>
  <c r="O293" i="27"/>
  <c r="N293" i="27"/>
  <c r="M293" i="27"/>
  <c r="L293" i="27"/>
  <c r="K293" i="27"/>
  <c r="J293" i="27"/>
  <c r="G293" i="27"/>
  <c r="F293" i="27"/>
  <c r="E293" i="27"/>
  <c r="D293" i="27"/>
  <c r="C293" i="27"/>
  <c r="B293" i="27"/>
  <c r="O281" i="27"/>
  <c r="N281" i="27"/>
  <c r="M281" i="27"/>
  <c r="L281" i="27"/>
  <c r="K281" i="27"/>
  <c r="J281" i="27"/>
  <c r="G281" i="27"/>
  <c r="F281" i="27"/>
  <c r="E281" i="27"/>
  <c r="D281" i="27"/>
  <c r="C281" i="27"/>
  <c r="B281" i="27"/>
  <c r="O269" i="27"/>
  <c r="N269" i="27"/>
  <c r="M269" i="27"/>
  <c r="L269" i="27"/>
  <c r="K269" i="27"/>
  <c r="J269" i="27"/>
  <c r="G269" i="27"/>
  <c r="F269" i="27"/>
  <c r="E269" i="27"/>
  <c r="D269" i="27"/>
  <c r="C269" i="27"/>
  <c r="B269" i="27"/>
  <c r="W257" i="27"/>
  <c r="V257" i="27"/>
  <c r="U257" i="27"/>
  <c r="T257" i="27"/>
  <c r="S257" i="27"/>
  <c r="R257" i="27"/>
  <c r="O257" i="27"/>
  <c r="N257" i="27"/>
  <c r="M257" i="27"/>
  <c r="L257" i="27"/>
  <c r="K257" i="27"/>
  <c r="J257" i="27"/>
  <c r="G257" i="27"/>
  <c r="F257" i="27"/>
  <c r="E257" i="27"/>
  <c r="D257" i="27"/>
  <c r="C257" i="27"/>
  <c r="B257" i="27"/>
  <c r="G245" i="27"/>
  <c r="F245" i="27"/>
  <c r="E245" i="27"/>
  <c r="D245" i="27"/>
  <c r="W233" i="27"/>
  <c r="V233" i="27"/>
  <c r="U233" i="27"/>
  <c r="T233" i="27"/>
  <c r="S233" i="27"/>
  <c r="R233" i="27"/>
  <c r="O233" i="27"/>
  <c r="N233" i="27"/>
  <c r="M233" i="27"/>
  <c r="L233" i="27"/>
  <c r="K233" i="27"/>
  <c r="J233" i="27"/>
  <c r="G233" i="27"/>
  <c r="F233" i="27"/>
  <c r="E233" i="27"/>
  <c r="D233" i="27"/>
  <c r="B233" i="27"/>
  <c r="W221" i="27"/>
  <c r="V221" i="27"/>
  <c r="U221" i="27"/>
  <c r="T221" i="27"/>
  <c r="S221" i="27"/>
  <c r="R221" i="27"/>
  <c r="O221" i="27"/>
  <c r="N221" i="27"/>
  <c r="M221" i="27"/>
  <c r="L221" i="27"/>
  <c r="K221" i="27"/>
  <c r="J221" i="27"/>
  <c r="G221" i="27"/>
  <c r="F221" i="27"/>
  <c r="E221" i="27"/>
  <c r="D221" i="27"/>
  <c r="C221" i="27"/>
  <c r="B221" i="27"/>
  <c r="W209" i="27"/>
  <c r="V209" i="27"/>
  <c r="U209" i="27"/>
  <c r="T209" i="27"/>
  <c r="S209" i="27"/>
  <c r="R209" i="27"/>
  <c r="O209" i="27"/>
  <c r="N209" i="27"/>
  <c r="M209" i="27"/>
  <c r="L209" i="27"/>
  <c r="K209" i="27"/>
  <c r="J209" i="27"/>
  <c r="G209" i="27"/>
  <c r="F209" i="27"/>
  <c r="E209" i="27"/>
  <c r="D209" i="27"/>
  <c r="B209" i="27"/>
  <c r="O197" i="27"/>
  <c r="N197" i="27"/>
  <c r="M197" i="27"/>
  <c r="L197" i="27"/>
  <c r="K197" i="27"/>
  <c r="J197" i="27"/>
  <c r="G197" i="27"/>
  <c r="F197" i="27"/>
  <c r="E197" i="27"/>
  <c r="D197" i="27"/>
  <c r="C197" i="27"/>
  <c r="B197" i="27"/>
  <c r="W185" i="27"/>
  <c r="V185" i="27"/>
  <c r="U185" i="27"/>
  <c r="T185" i="27"/>
  <c r="R185" i="27"/>
  <c r="O185" i="27"/>
  <c r="N185" i="27"/>
  <c r="M185" i="27"/>
  <c r="L185" i="27"/>
  <c r="J185" i="27"/>
  <c r="G185" i="27"/>
  <c r="F185" i="27"/>
  <c r="E185" i="27"/>
  <c r="D185" i="27"/>
  <c r="C185" i="27"/>
  <c r="B185" i="27"/>
  <c r="W173" i="27"/>
  <c r="V173" i="27"/>
  <c r="U173" i="27"/>
  <c r="T173" i="27"/>
  <c r="S173" i="27"/>
  <c r="R173" i="27"/>
  <c r="O173" i="27"/>
  <c r="N173" i="27"/>
  <c r="M173" i="27"/>
  <c r="L173" i="27"/>
  <c r="K173" i="27"/>
  <c r="J173" i="27"/>
  <c r="G173" i="27"/>
  <c r="F173" i="27"/>
  <c r="E173" i="27"/>
  <c r="D173" i="27"/>
  <c r="C173" i="27"/>
  <c r="B173" i="27"/>
  <c r="W161" i="27"/>
  <c r="V161" i="27"/>
  <c r="U161" i="27"/>
  <c r="T161" i="27"/>
  <c r="S161" i="27"/>
  <c r="R161" i="27"/>
  <c r="O161" i="27"/>
  <c r="N161" i="27"/>
  <c r="M161" i="27"/>
  <c r="K161" i="27"/>
  <c r="J161" i="27"/>
  <c r="G161" i="27"/>
  <c r="F161" i="27"/>
  <c r="E161" i="27"/>
  <c r="D161" i="27"/>
  <c r="C161" i="27"/>
  <c r="B161" i="27"/>
  <c r="G145" i="27"/>
  <c r="F145" i="27"/>
  <c r="E145" i="27"/>
  <c r="D145" i="27"/>
  <c r="B145" i="27"/>
  <c r="W121" i="27"/>
  <c r="V121" i="27"/>
  <c r="U121" i="27"/>
  <c r="T121" i="27"/>
  <c r="R121" i="27"/>
  <c r="G133" i="27"/>
  <c r="F133" i="27"/>
  <c r="E133" i="27"/>
  <c r="D133" i="27"/>
  <c r="B133" i="27"/>
  <c r="O121" i="27"/>
  <c r="N121" i="27"/>
  <c r="M121" i="27"/>
  <c r="L121" i="27"/>
  <c r="J121" i="27"/>
  <c r="G121" i="27"/>
  <c r="F121" i="27"/>
  <c r="E121" i="27"/>
  <c r="D121" i="27"/>
  <c r="B121" i="27"/>
  <c r="W109" i="27"/>
  <c r="V109" i="27"/>
  <c r="U109" i="27"/>
  <c r="T109" i="27"/>
  <c r="R109" i="27"/>
  <c r="O109" i="27"/>
  <c r="N109" i="27"/>
  <c r="M109" i="27"/>
  <c r="L109" i="27"/>
  <c r="J109" i="27"/>
  <c r="G109" i="27"/>
  <c r="F109" i="27"/>
  <c r="E109" i="27"/>
  <c r="D109" i="27"/>
  <c r="B109" i="27"/>
  <c r="W97" i="27"/>
  <c r="V97" i="27"/>
  <c r="U97" i="27"/>
  <c r="T97" i="27"/>
  <c r="R97" i="27"/>
  <c r="O97" i="27"/>
  <c r="N97" i="27"/>
  <c r="M97" i="27"/>
  <c r="L97" i="27"/>
  <c r="J97" i="27"/>
  <c r="O85" i="27"/>
  <c r="N85" i="27"/>
  <c r="M85" i="27"/>
  <c r="L85" i="27"/>
  <c r="J85" i="27"/>
  <c r="G85" i="27"/>
  <c r="F85" i="27"/>
  <c r="E85" i="27"/>
  <c r="D85" i="27"/>
  <c r="B85" i="27"/>
  <c r="W73" i="27"/>
  <c r="V73" i="27"/>
  <c r="U73" i="27"/>
  <c r="T73" i="27"/>
  <c r="R73" i="27"/>
  <c r="O73" i="27"/>
  <c r="N73" i="27"/>
  <c r="M73" i="27"/>
  <c r="L73" i="27"/>
  <c r="J73" i="27"/>
  <c r="G73" i="27"/>
  <c r="F73" i="27"/>
  <c r="E73" i="27"/>
  <c r="D73" i="27"/>
  <c r="B73" i="27"/>
  <c r="W61" i="27"/>
  <c r="V61" i="27"/>
  <c r="U61" i="27"/>
  <c r="T61" i="27"/>
  <c r="R61" i="27"/>
  <c r="O61" i="27"/>
  <c r="N61" i="27"/>
  <c r="M61" i="27"/>
  <c r="L61" i="27"/>
  <c r="J61" i="27"/>
  <c r="G61" i="27"/>
  <c r="F61" i="27"/>
  <c r="E61" i="27"/>
  <c r="D61" i="27"/>
  <c r="B61" i="27"/>
  <c r="W49" i="27"/>
  <c r="V49" i="27"/>
  <c r="U49" i="27"/>
  <c r="T49" i="27"/>
  <c r="R49" i="27"/>
  <c r="O49" i="27"/>
  <c r="N49" i="27"/>
  <c r="M49" i="27"/>
  <c r="L49" i="27"/>
  <c r="J49" i="27"/>
  <c r="G49" i="27"/>
  <c r="F49" i="27"/>
  <c r="E49" i="27"/>
  <c r="D49" i="27"/>
  <c r="B49" i="27"/>
  <c r="W37" i="27"/>
  <c r="V37" i="27"/>
  <c r="U37" i="27"/>
  <c r="T37" i="27"/>
  <c r="R37" i="27"/>
  <c r="O37" i="27"/>
  <c r="N37" i="27"/>
  <c r="M37" i="27"/>
  <c r="L37" i="27"/>
  <c r="J37" i="27"/>
  <c r="G37" i="27"/>
  <c r="F37" i="27"/>
  <c r="E37" i="27"/>
  <c r="D37" i="27"/>
  <c r="B37" i="27"/>
  <c r="W25" i="27"/>
  <c r="V25" i="27"/>
  <c r="U25" i="27"/>
  <c r="T25" i="27"/>
  <c r="R25" i="27"/>
  <c r="O25" i="27"/>
  <c r="N25" i="27"/>
  <c r="M25" i="27"/>
  <c r="L25" i="27"/>
  <c r="J25" i="27"/>
  <c r="G25" i="27"/>
  <c r="F25" i="27"/>
  <c r="E25" i="27"/>
  <c r="D25" i="27"/>
  <c r="B25" i="27"/>
  <c r="W13" i="27"/>
  <c r="V13" i="27"/>
  <c r="U13" i="27"/>
  <c r="T13" i="27"/>
  <c r="R13" i="27"/>
  <c r="O13" i="27"/>
  <c r="N13" i="27"/>
  <c r="M13" i="27"/>
  <c r="L13" i="27"/>
  <c r="J13" i="27"/>
  <c r="G13" i="27"/>
  <c r="F13" i="27"/>
  <c r="E13" i="27"/>
  <c r="D13" i="27"/>
  <c r="B13" i="27"/>
  <c r="U112" i="3"/>
  <c r="U111" i="3"/>
  <c r="U110" i="3"/>
  <c r="U109" i="3"/>
  <c r="U108" i="3"/>
  <c r="U107" i="3"/>
  <c r="H63" i="3"/>
  <c r="G63" i="3"/>
  <c r="G39" i="3"/>
  <c r="N38" i="3"/>
  <c r="AH16" i="3"/>
  <c r="AG16" i="3"/>
  <c r="AF16" i="3"/>
  <c r="AD16" i="3"/>
  <c r="AC16" i="3"/>
  <c r="AB16" i="3"/>
  <c r="Y16" i="3"/>
  <c r="X16" i="3"/>
  <c r="W16" i="3"/>
  <c r="U16" i="3"/>
  <c r="T16" i="3"/>
  <c r="S16" i="3"/>
  <c r="L25" i="3"/>
  <c r="K25" i="3"/>
  <c r="J25" i="3"/>
  <c r="I25" i="3"/>
  <c r="F25" i="3"/>
  <c r="E25" i="3"/>
  <c r="D25" i="3"/>
  <c r="AI11" i="3"/>
  <c r="Z11" i="3"/>
  <c r="Q11" i="3"/>
  <c r="C11" i="3"/>
  <c r="G11" i="3" s="1"/>
  <c r="AI15" i="3"/>
  <c r="Z15" i="3"/>
  <c r="Q15" i="3"/>
  <c r="AI14" i="3"/>
  <c r="Z14" i="3"/>
  <c r="Q14" i="3"/>
  <c r="P14" i="3"/>
  <c r="AI12" i="3"/>
  <c r="Z12" i="3"/>
  <c r="Q12" i="3"/>
  <c r="AI13" i="3"/>
  <c r="Z13" i="3"/>
  <c r="Q13" i="3"/>
  <c r="A8" i="3"/>
  <c r="T2" i="3"/>
  <c r="F5" i="3"/>
  <c r="T7" i="3"/>
  <c r="S7" i="3"/>
  <c r="T6" i="3"/>
  <c r="S6" i="3"/>
  <c r="T3" i="3"/>
  <c r="C3" i="3"/>
  <c r="S3" i="3" s="1"/>
  <c r="T4" i="3"/>
  <c r="C4" i="3"/>
  <c r="C190" i="31"/>
  <c r="B190" i="31"/>
  <c r="A190" i="31"/>
  <c r="J28" i="31"/>
  <c r="J24" i="31"/>
  <c r="J20" i="31"/>
  <c r="J18" i="31"/>
  <c r="J16" i="31"/>
  <c r="J14" i="31"/>
  <c r="J10" i="31"/>
  <c r="J9" i="31"/>
  <c r="J6" i="31"/>
  <c r="J4" i="31"/>
  <c r="AM2" i="31"/>
  <c r="X2" i="31"/>
  <c r="AA227" i="40" l="1"/>
  <c r="H232" i="40"/>
  <c r="H235" i="40" s="1"/>
  <c r="J241" i="40"/>
  <c r="C221" i="40"/>
  <c r="I230" i="40"/>
  <c r="I232" i="40" s="1"/>
  <c r="I234" i="40" s="1"/>
  <c r="AC221" i="40"/>
  <c r="D225" i="40"/>
  <c r="D224" i="40"/>
  <c r="M227" i="40"/>
  <c r="M229" i="40" s="1"/>
  <c r="M230" i="40" s="1"/>
  <c r="AC220" i="40"/>
  <c r="AC222" i="40" s="1"/>
  <c r="AC224" i="40" s="1"/>
  <c r="I233" i="40"/>
  <c r="I235" i="40" s="1"/>
  <c r="I237" i="40" s="1"/>
  <c r="N232" i="40"/>
  <c r="H234" i="40"/>
  <c r="N233" i="40"/>
  <c r="G231" i="40"/>
  <c r="G233" i="40" s="1"/>
  <c r="L230" i="40"/>
  <c r="L232" i="40" s="1"/>
  <c r="L234" i="40" s="1"/>
  <c r="K219" i="40"/>
  <c r="AA228" i="40"/>
  <c r="AA229" i="40" s="1"/>
  <c r="AD231" i="40"/>
  <c r="AD229" i="40"/>
  <c r="C223" i="40"/>
  <c r="F225" i="40"/>
  <c r="G232" i="40"/>
  <c r="G234" i="40" s="1"/>
  <c r="C222" i="40"/>
  <c r="F224" i="40"/>
  <c r="E224" i="40"/>
  <c r="E226" i="40" s="1"/>
  <c r="E228" i="40" s="1"/>
  <c r="AB236" i="40"/>
  <c r="AB242" i="40" s="1"/>
  <c r="AB237" i="40"/>
  <c r="K88" i="32"/>
  <c r="K89" i="32" s="1"/>
  <c r="K90" i="32" s="1"/>
  <c r="K91" i="32" s="1"/>
  <c r="K92" i="32" s="1"/>
  <c r="K93" i="32" s="1"/>
  <c r="K94" i="32" s="1"/>
  <c r="K95" i="32" s="1"/>
  <c r="K96" i="32" s="1"/>
  <c r="P85" i="32"/>
  <c r="Q85" i="32" s="1"/>
  <c r="D85" i="32" s="1"/>
  <c r="R83" i="32"/>
  <c r="J86" i="32"/>
  <c r="J87" i="32" s="1"/>
  <c r="M30" i="3"/>
  <c r="M31" i="3" s="1"/>
  <c r="I30" i="3"/>
  <c r="I31" i="3" s="1"/>
  <c r="G30" i="3"/>
  <c r="G31" i="3" s="1"/>
  <c r="E30" i="3"/>
  <c r="E31" i="3" s="1"/>
  <c r="E32" i="3" s="1"/>
  <c r="P257" i="7"/>
  <c r="P40" i="7"/>
  <c r="P306" i="7"/>
  <c r="P205" i="7"/>
  <c r="P181" i="7"/>
  <c r="P125" i="7"/>
  <c r="P58" i="7"/>
  <c r="P66" i="7"/>
  <c r="P324" i="7"/>
  <c r="P165" i="7"/>
  <c r="P251" i="7"/>
  <c r="P334" i="7"/>
  <c r="P364" i="7"/>
  <c r="P401" i="7"/>
  <c r="P379" i="7"/>
  <c r="P316" i="7"/>
  <c r="P297" i="7"/>
  <c r="P144" i="7"/>
  <c r="P413" i="7"/>
  <c r="P119" i="7"/>
  <c r="P89" i="7"/>
  <c r="P236" i="7"/>
  <c r="P269" i="7"/>
  <c r="P348" i="7"/>
  <c r="P372" i="7"/>
  <c r="P279" i="7"/>
  <c r="P225" i="7"/>
  <c r="P82" i="7"/>
  <c r="P26" i="7"/>
  <c r="F36" i="19"/>
  <c r="F38" i="19"/>
  <c r="F31" i="19"/>
  <c r="F22" i="19"/>
  <c r="F37" i="19"/>
  <c r="F13" i="19"/>
  <c r="Y28" i="5"/>
  <c r="D16" i="27"/>
  <c r="F16" i="27"/>
  <c r="J16" i="27"/>
  <c r="M16" i="27"/>
  <c r="O16" i="27"/>
  <c r="O17" i="27" s="1"/>
  <c r="T16" i="27"/>
  <c r="V16" i="27"/>
  <c r="B28" i="27"/>
  <c r="E28" i="27"/>
  <c r="E29" i="27" s="1"/>
  <c r="G28" i="27"/>
  <c r="G29" i="27" s="1"/>
  <c r="L28" i="27"/>
  <c r="N28" i="27"/>
  <c r="R28" i="27"/>
  <c r="R29" i="27" s="1"/>
  <c r="U28" i="27"/>
  <c r="W28" i="27"/>
  <c r="D40" i="27"/>
  <c r="D41" i="27" s="1"/>
  <c r="F40" i="27"/>
  <c r="F41" i="27" s="1"/>
  <c r="J40" i="27"/>
  <c r="J41" i="27" s="1"/>
  <c r="M40" i="27"/>
  <c r="M41" i="27" s="1"/>
  <c r="O40" i="27"/>
  <c r="O41" i="27" s="1"/>
  <c r="O42" i="27" s="1"/>
  <c r="T40" i="27"/>
  <c r="T41" i="27" s="1"/>
  <c r="V40" i="27"/>
  <c r="V41" i="27" s="1"/>
  <c r="B52" i="27"/>
  <c r="B53" i="27" s="1"/>
  <c r="E52" i="27"/>
  <c r="E53" i="27" s="1"/>
  <c r="G52" i="27"/>
  <c r="G53" i="27" s="1"/>
  <c r="L52" i="27"/>
  <c r="N52" i="27"/>
  <c r="R52" i="27"/>
  <c r="U52" i="27"/>
  <c r="W52" i="27"/>
  <c r="D64" i="27"/>
  <c r="D65" i="27" s="1"/>
  <c r="F64" i="27"/>
  <c r="J64" i="27"/>
  <c r="J65" i="27" s="1"/>
  <c r="M64" i="27"/>
  <c r="M65" i="27" s="1"/>
  <c r="O64" i="27"/>
  <c r="O65" i="27" s="1"/>
  <c r="T64" i="27"/>
  <c r="T65" i="27" s="1"/>
  <c r="V64" i="27"/>
  <c r="V65" i="27" s="1"/>
  <c r="B76" i="27"/>
  <c r="B77" i="27" s="1"/>
  <c r="E76" i="27"/>
  <c r="G76" i="27"/>
  <c r="G77" i="27" s="1"/>
  <c r="L76" i="27"/>
  <c r="L77" i="27" s="1"/>
  <c r="N76" i="27"/>
  <c r="N77" i="27" s="1"/>
  <c r="J88" i="27"/>
  <c r="J89" i="27" s="1"/>
  <c r="M88" i="27"/>
  <c r="O88" i="27"/>
  <c r="O89" i="27" s="1"/>
  <c r="T88" i="27"/>
  <c r="V88" i="27"/>
  <c r="B100" i="27"/>
  <c r="B101" i="27" s="1"/>
  <c r="E100" i="27"/>
  <c r="G100" i="27"/>
  <c r="L100" i="27"/>
  <c r="L101" i="27" s="1"/>
  <c r="N100" i="27"/>
  <c r="N101" i="27" s="1"/>
  <c r="R100" i="27"/>
  <c r="U100" i="27"/>
  <c r="U101" i="27" s="1"/>
  <c r="W100" i="27"/>
  <c r="W101" i="27" s="1"/>
  <c r="D112" i="27"/>
  <c r="D113" i="27" s="1"/>
  <c r="D114" i="27" s="1"/>
  <c r="F112" i="27"/>
  <c r="F113" i="27" s="1"/>
  <c r="F114" i="27" s="1"/>
  <c r="J112" i="27"/>
  <c r="J113" i="27" s="1"/>
  <c r="M112" i="27"/>
  <c r="M113" i="27" s="1"/>
  <c r="O112" i="27"/>
  <c r="O113" i="27" s="1"/>
  <c r="D124" i="27"/>
  <c r="D125" i="27" s="1"/>
  <c r="D126" i="27" s="1"/>
  <c r="F124" i="27"/>
  <c r="F125" i="27" s="1"/>
  <c r="F126" i="27" s="1"/>
  <c r="R112" i="27"/>
  <c r="R113" i="27" s="1"/>
  <c r="U112" i="27"/>
  <c r="U113" i="27" s="1"/>
  <c r="U114" i="27" s="1"/>
  <c r="W112" i="27"/>
  <c r="W113" i="27" s="1"/>
  <c r="W114" i="27" s="1"/>
  <c r="D136" i="27"/>
  <c r="D137" i="27" s="1"/>
  <c r="F136" i="27"/>
  <c r="F137" i="27" s="1"/>
  <c r="F138" i="27" s="1"/>
  <c r="B16" i="27"/>
  <c r="B17" i="27" s="1"/>
  <c r="E16" i="27"/>
  <c r="C16" i="27" s="1"/>
  <c r="G16" i="27"/>
  <c r="G17" i="27" s="1"/>
  <c r="G18" i="27" s="1"/>
  <c r="L16" i="27"/>
  <c r="L17" i="27" s="1"/>
  <c r="N16" i="27"/>
  <c r="N17" i="27" s="1"/>
  <c r="R16" i="27"/>
  <c r="R17" i="27" s="1"/>
  <c r="U16" i="27"/>
  <c r="W16" i="27"/>
  <c r="W17" i="27" s="1"/>
  <c r="D28" i="27"/>
  <c r="D29" i="27" s="1"/>
  <c r="F28" i="27"/>
  <c r="F29" i="27" s="1"/>
  <c r="F30" i="27" s="1"/>
  <c r="J28" i="27"/>
  <c r="J29" i="27" s="1"/>
  <c r="M28" i="27"/>
  <c r="M29" i="27" s="1"/>
  <c r="M30" i="27" s="1"/>
  <c r="O28" i="27"/>
  <c r="O29" i="27" s="1"/>
  <c r="O30" i="27" s="1"/>
  <c r="T28" i="27"/>
  <c r="T29" i="27" s="1"/>
  <c r="T30" i="27" s="1"/>
  <c r="V28" i="27"/>
  <c r="V29" i="27" s="1"/>
  <c r="V30" i="27" s="1"/>
  <c r="B40" i="27"/>
  <c r="B41" i="27" s="1"/>
  <c r="B42" i="27" s="1"/>
  <c r="E40" i="27"/>
  <c r="G40" i="27"/>
  <c r="G41" i="27" s="1"/>
  <c r="L40" i="27"/>
  <c r="L41" i="27" s="1"/>
  <c r="N40" i="27"/>
  <c r="N41" i="27" s="1"/>
  <c r="N42" i="27" s="1"/>
  <c r="R40" i="27"/>
  <c r="R41" i="27" s="1"/>
  <c r="U40" i="27"/>
  <c r="S40" i="27" s="1"/>
  <c r="W40" i="27"/>
  <c r="W41" i="27" s="1"/>
  <c r="D52" i="27"/>
  <c r="F52" i="27"/>
  <c r="F53" i="27" s="1"/>
  <c r="J52" i="27"/>
  <c r="J53" i="27" s="1"/>
  <c r="M52" i="27"/>
  <c r="O52" i="27"/>
  <c r="O53" i="27" s="1"/>
  <c r="T52" i="27"/>
  <c r="T53" i="27" s="1"/>
  <c r="V52" i="27"/>
  <c r="V53" i="27" s="1"/>
  <c r="B64" i="27"/>
  <c r="B65" i="27" s="1"/>
  <c r="E64" i="27"/>
  <c r="C64" i="27" s="1"/>
  <c r="G64" i="27"/>
  <c r="G65" i="27" s="1"/>
  <c r="L64" i="27"/>
  <c r="L65" i="27" s="1"/>
  <c r="N64" i="27"/>
  <c r="N65" i="27" s="1"/>
  <c r="R64" i="27"/>
  <c r="R65" i="27" s="1"/>
  <c r="U64" i="27"/>
  <c r="W64" i="27"/>
  <c r="W65" i="27" s="1"/>
  <c r="D76" i="27"/>
  <c r="F76" i="27"/>
  <c r="J76" i="27"/>
  <c r="M76" i="27"/>
  <c r="O76" i="27"/>
  <c r="O77" i="27"/>
  <c r="L88" i="27"/>
  <c r="L89" i="27" s="1"/>
  <c r="N88" i="27"/>
  <c r="N89" i="27" s="1"/>
  <c r="R88" i="27"/>
  <c r="U88" i="27"/>
  <c r="W88" i="27"/>
  <c r="D100" i="27"/>
  <c r="D101" i="27" s="1"/>
  <c r="F100" i="27"/>
  <c r="F101" i="27" s="1"/>
  <c r="J100" i="27"/>
  <c r="J101" i="27" s="1"/>
  <c r="M100" i="27"/>
  <c r="O100" i="27"/>
  <c r="O101" i="27" s="1"/>
  <c r="O102" i="27" s="1"/>
  <c r="T100" i="27"/>
  <c r="T101" i="27"/>
  <c r="V100" i="27"/>
  <c r="V101" i="27"/>
  <c r="B112" i="27"/>
  <c r="B113" i="27"/>
  <c r="B114" i="27" s="1"/>
  <c r="E112" i="27"/>
  <c r="G112" i="27"/>
  <c r="G113" i="27" s="1"/>
  <c r="G114" i="27" s="1"/>
  <c r="L112" i="27"/>
  <c r="L113" i="27" s="1"/>
  <c r="N112" i="27"/>
  <c r="N113" i="27" s="1"/>
  <c r="B124" i="27"/>
  <c r="B125" i="27" s="1"/>
  <c r="E124" i="27"/>
  <c r="C124" i="27" s="1"/>
  <c r="G124" i="27"/>
  <c r="G125" i="27" s="1"/>
  <c r="G126" i="27" s="1"/>
  <c r="T112" i="27"/>
  <c r="T113" i="27" s="1"/>
  <c r="T114" i="27" s="1"/>
  <c r="V112" i="27"/>
  <c r="V113" i="27" s="1"/>
  <c r="V114" i="27" s="1"/>
  <c r="B136" i="27"/>
  <c r="B137" i="27" s="1"/>
  <c r="E136" i="27"/>
  <c r="G136" i="27"/>
  <c r="G137" i="27" s="1"/>
  <c r="AD49" i="5"/>
  <c r="J384" i="8"/>
  <c r="J275" i="8"/>
  <c r="T236" i="8"/>
  <c r="AD31" i="5"/>
  <c r="T4" i="27"/>
  <c r="T5" i="27" s="1"/>
  <c r="T6" i="27" s="1"/>
  <c r="V4" i="27"/>
  <c r="V5" i="27" s="1"/>
  <c r="V6" i="27" s="1"/>
  <c r="R4" i="27"/>
  <c r="R5" i="27" s="1"/>
  <c r="U4" i="27"/>
  <c r="U5" i="27" s="1"/>
  <c r="W4" i="27"/>
  <c r="W5" i="27" s="1"/>
  <c r="W6" i="27" s="1"/>
  <c r="W7" i="27" s="1"/>
  <c r="P71" i="8"/>
  <c r="C77" i="8"/>
  <c r="J57" i="8"/>
  <c r="J56" i="8"/>
  <c r="J39" i="8"/>
  <c r="J38" i="8"/>
  <c r="AD74" i="5"/>
  <c r="B4" i="27"/>
  <c r="E4" i="27"/>
  <c r="E5" i="27" s="1"/>
  <c r="G4" i="27"/>
  <c r="G5" i="27" s="1"/>
  <c r="L4" i="27"/>
  <c r="N4" i="27"/>
  <c r="N5" i="27" s="1"/>
  <c r="N6" i="27" s="1"/>
  <c r="C284" i="27"/>
  <c r="C285" i="27" s="1"/>
  <c r="C286" i="27" s="1"/>
  <c r="E284" i="27"/>
  <c r="E285" i="27" s="1"/>
  <c r="E286" i="27" s="1"/>
  <c r="G284" i="27"/>
  <c r="H284" i="27" s="1"/>
  <c r="K284" i="27"/>
  <c r="K285" i="27" s="1"/>
  <c r="M284" i="27"/>
  <c r="M285" i="27" s="1"/>
  <c r="O284" i="27"/>
  <c r="P284" i="27" s="1"/>
  <c r="D4" i="27"/>
  <c r="D5" i="27" s="1"/>
  <c r="F4" i="27"/>
  <c r="F5" i="27" s="1"/>
  <c r="J4" i="27"/>
  <c r="J5" i="27" s="1"/>
  <c r="M4" i="27"/>
  <c r="M5" i="27" s="1"/>
  <c r="O4" i="27"/>
  <c r="O5" i="27" s="1"/>
  <c r="O6" i="27" s="1"/>
  <c r="B284" i="27"/>
  <c r="B285" i="27" s="1"/>
  <c r="B286" i="27" s="1"/>
  <c r="D284" i="27"/>
  <c r="F284" i="27"/>
  <c r="F285" i="27" s="1"/>
  <c r="J284" i="27"/>
  <c r="L284" i="27"/>
  <c r="L285" i="27" s="1"/>
  <c r="N284" i="27"/>
  <c r="S111" i="8"/>
  <c r="O236" i="8"/>
  <c r="Q236" i="8"/>
  <c r="S236" i="8"/>
  <c r="J132" i="8"/>
  <c r="C272" i="27"/>
  <c r="C273" i="27" s="1"/>
  <c r="C274" i="27" s="1"/>
  <c r="E272" i="27"/>
  <c r="E273" i="27" s="1"/>
  <c r="G272" i="27"/>
  <c r="G273" i="27" s="1"/>
  <c r="K272" i="27"/>
  <c r="K273" i="27" s="1"/>
  <c r="M272" i="27"/>
  <c r="M273" i="27" s="1"/>
  <c r="O272" i="27"/>
  <c r="P272" i="27" s="1"/>
  <c r="B272" i="27"/>
  <c r="B273" i="27" s="1"/>
  <c r="B274" i="27" s="1"/>
  <c r="D272" i="27"/>
  <c r="D273" i="27" s="1"/>
  <c r="F272" i="27"/>
  <c r="F273" i="27" s="1"/>
  <c r="F274" i="27" s="1"/>
  <c r="J272" i="27"/>
  <c r="J273" i="27" s="1"/>
  <c r="L272" i="27"/>
  <c r="L273" i="27" s="1"/>
  <c r="N272" i="27"/>
  <c r="C260" i="27"/>
  <c r="C261" i="27" s="1"/>
  <c r="E260" i="27"/>
  <c r="E261" i="27" s="1"/>
  <c r="K260" i="27"/>
  <c r="K261" i="27" s="1"/>
  <c r="M260" i="27"/>
  <c r="M261" i="27" s="1"/>
  <c r="O260" i="27"/>
  <c r="P260" i="27" s="1"/>
  <c r="B260" i="27"/>
  <c r="B261" i="27" s="1"/>
  <c r="B262" i="27" s="1"/>
  <c r="D260" i="27"/>
  <c r="D261" i="27" s="1"/>
  <c r="F260" i="27"/>
  <c r="F261" i="27" s="1"/>
  <c r="F262" i="27" s="1"/>
  <c r="J260" i="27"/>
  <c r="J261" i="27" s="1"/>
  <c r="L260" i="27"/>
  <c r="L261" i="27" s="1"/>
  <c r="N260" i="27"/>
  <c r="N261" i="27" s="1"/>
  <c r="G260" i="27"/>
  <c r="C248" i="27"/>
  <c r="C249" i="27" s="1"/>
  <c r="E248" i="27"/>
  <c r="E249" i="27" s="1"/>
  <c r="E250" i="27" s="1"/>
  <c r="E251" i="27" s="1"/>
  <c r="E252" i="27" s="1"/>
  <c r="G248" i="27"/>
  <c r="G249" i="27" s="1"/>
  <c r="B248" i="27"/>
  <c r="B249" i="27" s="1"/>
  <c r="B250" i="27" s="1"/>
  <c r="D248" i="27"/>
  <c r="D249" i="27" s="1"/>
  <c r="F248" i="27"/>
  <c r="F249" i="27" s="1"/>
  <c r="F250" i="27" s="1"/>
  <c r="S248" i="27"/>
  <c r="S249" i="27" s="1"/>
  <c r="U248" i="27"/>
  <c r="U249" i="27" s="1"/>
  <c r="U250" i="27" s="1"/>
  <c r="W248" i="27"/>
  <c r="R248" i="27"/>
  <c r="R249" i="27" s="1"/>
  <c r="T248" i="27"/>
  <c r="T249" i="27" s="1"/>
  <c r="V248" i="27"/>
  <c r="V249" i="27" s="1"/>
  <c r="D236" i="27"/>
  <c r="D237" i="27" s="1"/>
  <c r="D238" i="27" s="1"/>
  <c r="F236" i="27"/>
  <c r="F237" i="27" s="1"/>
  <c r="F238" i="27" s="1"/>
  <c r="R236" i="27"/>
  <c r="R237" i="27" s="1"/>
  <c r="T236" i="27"/>
  <c r="T237" i="27" s="1"/>
  <c r="T238" i="27" s="1"/>
  <c r="V236" i="27"/>
  <c r="V237" i="27" s="1"/>
  <c r="J248" i="27"/>
  <c r="J249" i="27" s="1"/>
  <c r="J250" i="27" s="1"/>
  <c r="L248" i="27"/>
  <c r="L249" i="27" s="1"/>
  <c r="L250" i="27" s="1"/>
  <c r="N248" i="27"/>
  <c r="N249" i="27" s="1"/>
  <c r="N250" i="27" s="1"/>
  <c r="E236" i="27"/>
  <c r="E237" i="27" s="1"/>
  <c r="G236" i="27"/>
  <c r="G237" i="27" s="1"/>
  <c r="S236" i="27"/>
  <c r="S237" i="27" s="1"/>
  <c r="U236" i="27"/>
  <c r="U237" i="27" s="1"/>
  <c r="W236" i="27"/>
  <c r="K248" i="27"/>
  <c r="K249" i="27" s="1"/>
  <c r="M248" i="27"/>
  <c r="M249" i="27" s="1"/>
  <c r="O248" i="27"/>
  <c r="P248" i="27" s="1"/>
  <c r="K200" i="27"/>
  <c r="K201" i="27" s="1"/>
  <c r="M200" i="27"/>
  <c r="M201" i="27" s="1"/>
  <c r="O200" i="27"/>
  <c r="O201" i="27" s="1"/>
  <c r="S200" i="27"/>
  <c r="U200" i="27"/>
  <c r="W200" i="27"/>
  <c r="W201" i="27" s="1"/>
  <c r="C212" i="27"/>
  <c r="E212" i="27"/>
  <c r="G212" i="27"/>
  <c r="K212" i="27"/>
  <c r="K213" i="27" s="1"/>
  <c r="M212" i="27"/>
  <c r="M213" i="27" s="1"/>
  <c r="O212" i="27"/>
  <c r="P212" i="27" s="1"/>
  <c r="J224" i="27"/>
  <c r="J225" i="27" s="1"/>
  <c r="L224" i="27"/>
  <c r="L225" i="27" s="1"/>
  <c r="N224" i="27"/>
  <c r="N225" i="27" s="1"/>
  <c r="R224" i="27"/>
  <c r="R225" i="27" s="1"/>
  <c r="T224" i="27"/>
  <c r="T225" i="27" s="1"/>
  <c r="V224" i="27"/>
  <c r="V225" i="27" s="1"/>
  <c r="J200" i="27"/>
  <c r="L200" i="27"/>
  <c r="L201" i="27" s="1"/>
  <c r="N200" i="27"/>
  <c r="R200" i="27"/>
  <c r="R201" i="27" s="1"/>
  <c r="T200" i="27"/>
  <c r="V200" i="27"/>
  <c r="V201" i="27" s="1"/>
  <c r="B212" i="27"/>
  <c r="D212" i="27"/>
  <c r="D213" i="27" s="1"/>
  <c r="F212" i="27"/>
  <c r="J212" i="27"/>
  <c r="J213" i="27" s="1"/>
  <c r="L212" i="27"/>
  <c r="N212" i="27"/>
  <c r="N213" i="27" s="1"/>
  <c r="K224" i="27"/>
  <c r="K225" i="27" s="1"/>
  <c r="K226" i="27" s="1"/>
  <c r="M224" i="27"/>
  <c r="M225" i="27" s="1"/>
  <c r="M226" i="27" s="1"/>
  <c r="M227" i="27" s="1"/>
  <c r="M228" i="27" s="1"/>
  <c r="O224" i="27"/>
  <c r="S224" i="27"/>
  <c r="S225" i="27" s="1"/>
  <c r="U224" i="27"/>
  <c r="W224" i="27"/>
  <c r="B224" i="27"/>
  <c r="B225" i="27" s="1"/>
  <c r="B226" i="27" s="1"/>
  <c r="B227" i="27" s="1"/>
  <c r="E224" i="27"/>
  <c r="E225" i="27" s="1"/>
  <c r="G224" i="27"/>
  <c r="D224" i="27"/>
  <c r="D225" i="27" s="1"/>
  <c r="F224" i="27"/>
  <c r="F225" i="27" s="1"/>
  <c r="M152" i="27"/>
  <c r="M153" i="27" s="1"/>
  <c r="S152" i="27"/>
  <c r="S153" i="27" s="1"/>
  <c r="W152" i="27"/>
  <c r="W153" i="27" s="1"/>
  <c r="W154" i="27" s="1"/>
  <c r="E164" i="27"/>
  <c r="E165" i="27" s="1"/>
  <c r="G164" i="27"/>
  <c r="G165" i="27" s="1"/>
  <c r="K164" i="27"/>
  <c r="K165" i="27" s="1"/>
  <c r="M164" i="27"/>
  <c r="M165" i="27" s="1"/>
  <c r="M166" i="27" s="1"/>
  <c r="O164" i="27"/>
  <c r="O165" i="27" s="1"/>
  <c r="O166" i="27" s="1"/>
  <c r="S164" i="27"/>
  <c r="S165" i="27" s="1"/>
  <c r="U164" i="27"/>
  <c r="U165" i="27" s="1"/>
  <c r="C176" i="27"/>
  <c r="C177" i="27" s="1"/>
  <c r="C178" i="27" s="1"/>
  <c r="E176" i="27"/>
  <c r="E177" i="27" s="1"/>
  <c r="G176" i="27"/>
  <c r="G177" i="27" s="1"/>
  <c r="L176" i="27"/>
  <c r="L177" i="27" s="1"/>
  <c r="N176" i="27"/>
  <c r="N177" i="27" s="1"/>
  <c r="R176" i="27"/>
  <c r="R177" i="27" s="1"/>
  <c r="U176" i="27"/>
  <c r="U177" i="27" s="1"/>
  <c r="W176" i="27"/>
  <c r="W177" i="27" s="1"/>
  <c r="W178" i="27" s="1"/>
  <c r="C188" i="27"/>
  <c r="C189" i="27" s="1"/>
  <c r="E188" i="27"/>
  <c r="E189" i="27" s="1"/>
  <c r="G188" i="27"/>
  <c r="H188" i="27" s="1"/>
  <c r="K188" i="27"/>
  <c r="K189" i="27" s="1"/>
  <c r="K190" i="27" s="1"/>
  <c r="M188" i="27"/>
  <c r="M189" i="27" s="1"/>
  <c r="O188" i="27"/>
  <c r="P188" i="27" s="1"/>
  <c r="D200" i="27"/>
  <c r="D201" i="27" s="1"/>
  <c r="D202" i="27" s="1"/>
  <c r="F200" i="27"/>
  <c r="F201" i="27" s="1"/>
  <c r="F202" i="27" s="1"/>
  <c r="J152" i="27"/>
  <c r="J153" i="27" s="1"/>
  <c r="J154" i="27" s="1"/>
  <c r="O152" i="27"/>
  <c r="U152" i="27"/>
  <c r="C164" i="27"/>
  <c r="C165" i="27" s="1"/>
  <c r="W164" i="27"/>
  <c r="K152" i="27"/>
  <c r="N152" i="27"/>
  <c r="N153" i="27" s="1"/>
  <c r="R152" i="27"/>
  <c r="T152" i="27"/>
  <c r="V152" i="27"/>
  <c r="V153" i="27" s="1"/>
  <c r="B164" i="27"/>
  <c r="B165" i="27" s="1"/>
  <c r="B166" i="27" s="1"/>
  <c r="D164" i="27"/>
  <c r="D165" i="27" s="1"/>
  <c r="D166" i="27" s="1"/>
  <c r="D167" i="27" s="1"/>
  <c r="F164" i="27"/>
  <c r="F165" i="27" s="1"/>
  <c r="F166" i="27" s="1"/>
  <c r="J164" i="27"/>
  <c r="J165" i="27" s="1"/>
  <c r="L164" i="27"/>
  <c r="L165" i="27" s="1"/>
  <c r="N164" i="27"/>
  <c r="N165" i="27" s="1"/>
  <c r="R164" i="27"/>
  <c r="R165" i="27" s="1"/>
  <c r="T164" i="27"/>
  <c r="T165" i="27" s="1"/>
  <c r="V164" i="27"/>
  <c r="V165" i="27" s="1"/>
  <c r="B176" i="27"/>
  <c r="B177" i="27" s="1"/>
  <c r="D176" i="27"/>
  <c r="D177" i="27" s="1"/>
  <c r="F176" i="27"/>
  <c r="F177" i="27" s="1"/>
  <c r="J176" i="27"/>
  <c r="J177" i="27" s="1"/>
  <c r="J178" i="27" s="1"/>
  <c r="J179" i="27" s="1"/>
  <c r="J180" i="27" s="1"/>
  <c r="J181" i="27" s="1"/>
  <c r="M176" i="27"/>
  <c r="M177" i="27" s="1"/>
  <c r="O176" i="27"/>
  <c r="O177" i="27" s="1"/>
  <c r="T176" i="27"/>
  <c r="T177" i="27" s="1"/>
  <c r="V176" i="27"/>
  <c r="V177" i="27" s="1"/>
  <c r="B188" i="27"/>
  <c r="B189" i="27" s="1"/>
  <c r="D188" i="27"/>
  <c r="D189" i="27" s="1"/>
  <c r="F188" i="27"/>
  <c r="F189" i="27" s="1"/>
  <c r="F190" i="27" s="1"/>
  <c r="J188" i="27"/>
  <c r="J189" i="27" s="1"/>
  <c r="J190" i="27" s="1"/>
  <c r="L188" i="27"/>
  <c r="L189" i="27" s="1"/>
  <c r="L190" i="27" s="1"/>
  <c r="N188" i="27"/>
  <c r="N189" i="27" s="1"/>
  <c r="N190" i="27" s="1"/>
  <c r="B200" i="27"/>
  <c r="B201" i="27" s="1"/>
  <c r="B202" i="27" s="1"/>
  <c r="E200" i="27"/>
  <c r="E201" i="27" s="1"/>
  <c r="G200" i="27"/>
  <c r="G201" i="27" s="1"/>
  <c r="P155" i="7"/>
  <c r="J140" i="7"/>
  <c r="F145" i="7"/>
  <c r="J145" i="7" s="1"/>
  <c r="N58" i="7"/>
  <c r="B152" i="27"/>
  <c r="D152" i="27"/>
  <c r="D153" i="27" s="1"/>
  <c r="F152" i="27"/>
  <c r="S145" i="7"/>
  <c r="S250" i="7"/>
  <c r="S252" i="7"/>
  <c r="P349" i="7"/>
  <c r="C152" i="27"/>
  <c r="C153" i="27" s="1"/>
  <c r="C154" i="27" s="1"/>
  <c r="E152" i="27"/>
  <c r="E153" i="27" s="1"/>
  <c r="E154" i="27" s="1"/>
  <c r="G152" i="27"/>
  <c r="H152" i="27" s="1"/>
  <c r="S347" i="7"/>
  <c r="S349" i="7"/>
  <c r="S400" i="7"/>
  <c r="S402" i="7"/>
  <c r="R13" i="7"/>
  <c r="R20" i="7" s="1"/>
  <c r="Q289" i="7"/>
  <c r="E21" i="2"/>
  <c r="E23" i="2" s="1"/>
  <c r="E22" i="2"/>
  <c r="E24" i="2" s="1"/>
  <c r="G21" i="2"/>
  <c r="G23" i="2" s="1"/>
  <c r="G22" i="2"/>
  <c r="I21" i="2"/>
  <c r="I23" i="2" s="1"/>
  <c r="I22" i="2"/>
  <c r="K21" i="2"/>
  <c r="K23" i="2" s="1"/>
  <c r="K22" i="2"/>
  <c r="M21" i="2"/>
  <c r="M23" i="2" s="1"/>
  <c r="M22" i="2"/>
  <c r="D22" i="2"/>
  <c r="D21" i="2"/>
  <c r="D23" i="2" s="1"/>
  <c r="F22" i="2"/>
  <c r="F21" i="2"/>
  <c r="F24" i="2" s="1"/>
  <c r="H22" i="2"/>
  <c r="H21" i="2"/>
  <c r="J22" i="2"/>
  <c r="J21" i="2"/>
  <c r="J23" i="2" s="1"/>
  <c r="L22" i="2"/>
  <c r="L21" i="2"/>
  <c r="N22" i="2"/>
  <c r="N21" i="2"/>
  <c r="J3" i="31"/>
  <c r="J7" i="31"/>
  <c r="J11" i="31"/>
  <c r="J13" i="31"/>
  <c r="J15" i="31"/>
  <c r="J17" i="31"/>
  <c r="J21" i="31"/>
  <c r="J25" i="31"/>
  <c r="J27" i="31"/>
  <c r="J8" i="31"/>
  <c r="AD50" i="5"/>
  <c r="AD56" i="5"/>
  <c r="M12" i="3"/>
  <c r="O15" i="3"/>
  <c r="H15" i="3"/>
  <c r="Y30" i="5"/>
  <c r="C16" i="3"/>
  <c r="C25" i="3" s="1"/>
  <c r="R25" i="3" s="1"/>
  <c r="G16" i="3"/>
  <c r="H13" i="3"/>
  <c r="AD21" i="5"/>
  <c r="N13" i="3"/>
  <c r="M13" i="3"/>
  <c r="O13" i="3"/>
  <c r="O12" i="3"/>
  <c r="H12" i="3"/>
  <c r="N12" i="3"/>
  <c r="M11" i="3"/>
  <c r="O11" i="3"/>
  <c r="H11" i="3"/>
  <c r="N11" i="3"/>
  <c r="P13" i="3"/>
  <c r="P11" i="3"/>
  <c r="Y18" i="5"/>
  <c r="AD3" i="5"/>
  <c r="Y21" i="5"/>
  <c r="Y3" i="5"/>
  <c r="AD55" i="5"/>
  <c r="S2" i="3"/>
  <c r="R8" i="3"/>
  <c r="Y2" i="5"/>
  <c r="Q111" i="8"/>
  <c r="R111" i="8"/>
  <c r="O111" i="8"/>
  <c r="T111" i="8"/>
  <c r="AD45" i="5"/>
  <c r="J53" i="31"/>
  <c r="AD40" i="5"/>
  <c r="AD58" i="5"/>
  <c r="AD61" i="5"/>
  <c r="AD66" i="5"/>
  <c r="AD71" i="5"/>
  <c r="Q25" i="3"/>
  <c r="AD30" i="5"/>
  <c r="AD59" i="5"/>
  <c r="AD75" i="5"/>
  <c r="AD19" i="5"/>
  <c r="Y26" i="5"/>
  <c r="AD39" i="5"/>
  <c r="AD42" i="5"/>
  <c r="AD48" i="5"/>
  <c r="AD52" i="5"/>
  <c r="AD6" i="5"/>
  <c r="AD51" i="5"/>
  <c r="Y6" i="5"/>
  <c r="AI16" i="3"/>
  <c r="AD72" i="5"/>
  <c r="Y32" i="5"/>
  <c r="AD8" i="5"/>
  <c r="Y13" i="5"/>
  <c r="AD10" i="5"/>
  <c r="AD38" i="5"/>
  <c r="AD68" i="5"/>
  <c r="Y10" i="5"/>
  <c r="AD35" i="5"/>
  <c r="U38" i="5"/>
  <c r="Y35" i="5"/>
  <c r="AD28" i="5"/>
  <c r="AD5" i="5"/>
  <c r="Y29" i="5"/>
  <c r="AF7" i="4"/>
  <c r="AF11" i="4"/>
  <c r="AF28" i="4"/>
  <c r="AF30" i="4"/>
  <c r="AF31" i="4"/>
  <c r="D5" i="3"/>
  <c r="X14" i="5"/>
  <c r="Y7" i="5"/>
  <c r="AD24" i="5"/>
  <c r="C42" i="4"/>
  <c r="U23" i="5"/>
  <c r="R2" i="3"/>
  <c r="AD15" i="5"/>
  <c r="P257" i="27"/>
  <c r="AF3" i="4"/>
  <c r="AF16" i="4"/>
  <c r="AF18" i="4"/>
  <c r="AF22" i="4"/>
  <c r="AF24" i="4"/>
  <c r="AF27" i="4"/>
  <c r="Y42" i="4"/>
  <c r="U14" i="5"/>
  <c r="U20" i="5"/>
  <c r="U29" i="5"/>
  <c r="AD64" i="5"/>
  <c r="AD67" i="5"/>
  <c r="AD18" i="5"/>
  <c r="W20" i="5"/>
  <c r="AD23" i="5"/>
  <c r="U27" i="5"/>
  <c r="U35" i="5"/>
  <c r="AD54" i="5"/>
  <c r="AD57" i="5"/>
  <c r="AD69" i="5"/>
  <c r="S301" i="8"/>
  <c r="Y9" i="5"/>
  <c r="U2" i="5"/>
  <c r="U7" i="5"/>
  <c r="AD14" i="5"/>
  <c r="V20" i="5"/>
  <c r="W23" i="5"/>
  <c r="W27" i="5"/>
  <c r="AD29" i="5"/>
  <c r="U32" i="5"/>
  <c r="W35" i="5"/>
  <c r="AD41" i="5"/>
  <c r="AD65" i="5"/>
  <c r="AD27" i="5"/>
  <c r="C13" i="27"/>
  <c r="AD2" i="5"/>
  <c r="U3" i="5"/>
  <c r="U4" i="5"/>
  <c r="U13" i="5"/>
  <c r="W14" i="5"/>
  <c r="U28" i="5"/>
  <c r="W29" i="5"/>
  <c r="AD32" i="5"/>
  <c r="V35" i="5"/>
  <c r="AD47" i="5"/>
  <c r="AD70" i="5"/>
  <c r="AD73" i="5"/>
  <c r="Y38" i="5"/>
  <c r="K61" i="27"/>
  <c r="S61" i="27"/>
  <c r="W2" i="5"/>
  <c r="W3" i="5"/>
  <c r="W4" i="5"/>
  <c r="U10" i="5"/>
  <c r="U18" i="5"/>
  <c r="V27" i="5"/>
  <c r="V29" i="5"/>
  <c r="W32" i="5"/>
  <c r="AA78" i="5"/>
  <c r="W78" i="5" s="1"/>
  <c r="T303" i="8"/>
  <c r="T369" i="8"/>
  <c r="H39" i="3"/>
  <c r="C61" i="27"/>
  <c r="C73" i="27"/>
  <c r="S73" i="27"/>
  <c r="U9" i="5"/>
  <c r="W10" i="5"/>
  <c r="U17" i="5"/>
  <c r="W18" i="5"/>
  <c r="R93" i="8"/>
  <c r="S93" i="8"/>
  <c r="T260" i="8"/>
  <c r="S342" i="8"/>
  <c r="S382" i="8"/>
  <c r="X5" i="5"/>
  <c r="U5" i="5"/>
  <c r="X8" i="5"/>
  <c r="U8" i="5"/>
  <c r="X12" i="5"/>
  <c r="W12" i="5"/>
  <c r="X16" i="5"/>
  <c r="W16" i="5"/>
  <c r="W24" i="5"/>
  <c r="U24" i="5"/>
  <c r="W31" i="5"/>
  <c r="U31" i="5"/>
  <c r="O109" i="8"/>
  <c r="S243" i="8"/>
  <c r="S245" i="8"/>
  <c r="S49" i="27"/>
  <c r="X6" i="5"/>
  <c r="W6" i="5"/>
  <c r="W11" i="5"/>
  <c r="U11" i="5"/>
  <c r="U12" i="5"/>
  <c r="X15" i="5"/>
  <c r="U15" i="5"/>
  <c r="U16" i="5"/>
  <c r="X25" i="5"/>
  <c r="W25" i="5"/>
  <c r="X33" i="5"/>
  <c r="W33" i="5"/>
  <c r="L5" i="3"/>
  <c r="K39" i="3"/>
  <c r="O10" i="8"/>
  <c r="O77" i="8"/>
  <c r="O183" i="8"/>
  <c r="O198" i="8"/>
  <c r="S252" i="8"/>
  <c r="S254" i="8"/>
  <c r="O374" i="8"/>
  <c r="O376" i="8"/>
  <c r="O390" i="8"/>
  <c r="O392" i="8"/>
  <c r="S13" i="27"/>
  <c r="K25" i="27"/>
  <c r="C37" i="27"/>
  <c r="AD7" i="5"/>
  <c r="AD9" i="5"/>
  <c r="AD13" i="5"/>
  <c r="AD17" i="5"/>
  <c r="R8" i="8"/>
  <c r="S8" i="8"/>
  <c r="R75" i="8"/>
  <c r="S75" i="8"/>
  <c r="R141" i="8"/>
  <c r="S141" i="8"/>
  <c r="S197" i="8"/>
  <c r="O234" i="8"/>
  <c r="S332" i="8"/>
  <c r="O340" i="8"/>
  <c r="O342" i="8"/>
  <c r="S359" i="8"/>
  <c r="O101" i="8"/>
  <c r="T8" i="3"/>
  <c r="W8" i="5"/>
  <c r="R100" i="8"/>
  <c r="S100" i="8"/>
  <c r="AF5" i="4"/>
  <c r="E5" i="3"/>
  <c r="F39" i="3"/>
  <c r="X233" i="27"/>
  <c r="AF2" i="4"/>
  <c r="AF4" i="4"/>
  <c r="AF6" i="4"/>
  <c r="AF8" i="4"/>
  <c r="AF12" i="4"/>
  <c r="AF15" i="4"/>
  <c r="AF17" i="4"/>
  <c r="AF19" i="4"/>
  <c r="AF21" i="4"/>
  <c r="AF26" i="4"/>
  <c r="AF29" i="4"/>
  <c r="AF32" i="4"/>
  <c r="AF40" i="4"/>
  <c r="AF39" i="4"/>
  <c r="C19" i="2"/>
  <c r="C94" i="2"/>
  <c r="N289" i="7"/>
  <c r="J325" i="7"/>
  <c r="J335" i="7"/>
  <c r="J400" i="7"/>
  <c r="J371" i="7"/>
  <c r="Q371" i="7"/>
  <c r="Q11" i="7"/>
  <c r="Q268" i="7"/>
  <c r="Q280" i="7"/>
  <c r="Q315" i="7"/>
  <c r="N315" i="7"/>
  <c r="N347" i="7"/>
  <c r="J407" i="7"/>
  <c r="N407" i="7"/>
  <c r="S118" i="7"/>
  <c r="N335" i="7"/>
  <c r="S354" i="7"/>
  <c r="S385" i="7"/>
  <c r="S46" i="7"/>
  <c r="S57" i="7"/>
  <c r="S90" i="7"/>
  <c r="S107" i="7"/>
  <c r="Q154" i="7"/>
  <c r="N154" i="7"/>
  <c r="S226" i="7"/>
  <c r="S242" i="7"/>
  <c r="Q291" i="7"/>
  <c r="N291" i="7"/>
  <c r="J298" i="7"/>
  <c r="N296" i="7"/>
  <c r="Q307" i="7"/>
  <c r="S333" i="7"/>
  <c r="J355" i="7"/>
  <c r="N355" i="7"/>
  <c r="J386" i="7"/>
  <c r="N386" i="7"/>
  <c r="H185" i="27"/>
  <c r="H281" i="27"/>
  <c r="X281" i="27"/>
  <c r="C25" i="27"/>
  <c r="S37" i="27"/>
  <c r="K49" i="27"/>
  <c r="K73" i="27"/>
  <c r="C85" i="27"/>
  <c r="S97" i="27"/>
  <c r="K109" i="27"/>
  <c r="X161" i="27"/>
  <c r="P209" i="27"/>
  <c r="H221" i="27"/>
  <c r="X257" i="27"/>
  <c r="H305" i="27"/>
  <c r="H317" i="27"/>
  <c r="C133" i="27"/>
  <c r="P173" i="27"/>
  <c r="P197" i="27"/>
  <c r="X221" i="27"/>
  <c r="X245" i="27"/>
  <c r="H293" i="27"/>
  <c r="P293" i="27"/>
  <c r="N164" i="7"/>
  <c r="N235" i="7"/>
  <c r="Q363" i="7"/>
  <c r="Q408" i="7"/>
  <c r="J13" i="7"/>
  <c r="S307" i="7"/>
  <c r="N323" i="7"/>
  <c r="Q335" i="7"/>
  <c r="Q365" i="7"/>
  <c r="Q370" i="7"/>
  <c r="J41" i="7"/>
  <c r="Q46" i="7"/>
  <c r="N46" i="7"/>
  <c r="Q57" i="7"/>
  <c r="J67" i="7"/>
  <c r="N65" i="7"/>
  <c r="J90" i="7"/>
  <c r="S88" i="7"/>
  <c r="Q107" i="7"/>
  <c r="N105" i="7"/>
  <c r="Q118" i="7"/>
  <c r="N118" i="7"/>
  <c r="S143" i="7"/>
  <c r="J156" i="7"/>
  <c r="S154" i="7"/>
  <c r="Q166" i="7"/>
  <c r="J226" i="7"/>
  <c r="S224" i="7"/>
  <c r="Q237" i="7"/>
  <c r="Q242" i="7"/>
  <c r="N242" i="7"/>
  <c r="N278" i="7"/>
  <c r="S289" i="7"/>
  <c r="S315" i="7"/>
  <c r="Q333" i="7"/>
  <c r="N333" i="7"/>
  <c r="J347" i="7"/>
  <c r="Q347" i="7"/>
  <c r="J349" i="7"/>
  <c r="Q354" i="7"/>
  <c r="N354" i="7"/>
  <c r="Q385" i="7"/>
  <c r="N385" i="7"/>
  <c r="J373" i="7"/>
  <c r="P373" i="7"/>
  <c r="K13" i="27"/>
  <c r="S25" i="27"/>
  <c r="K37" i="27"/>
  <c r="C49" i="27"/>
  <c r="O25" i="8"/>
  <c r="O39" i="8"/>
  <c r="T78" i="5"/>
  <c r="S10" i="8"/>
  <c r="T23" i="8"/>
  <c r="O23" i="8"/>
  <c r="T37" i="8"/>
  <c r="O37" i="8"/>
  <c r="Q55" i="8"/>
  <c r="T55" i="8"/>
  <c r="S77" i="8"/>
  <c r="N101" i="8"/>
  <c r="S101" i="8" s="1"/>
  <c r="T109" i="8"/>
  <c r="Q129" i="8"/>
  <c r="T129" i="8"/>
  <c r="O165" i="8"/>
  <c r="Q165" i="8"/>
  <c r="T165" i="8"/>
  <c r="T183" i="8"/>
  <c r="O181" i="8"/>
  <c r="S198" i="8"/>
  <c r="R209" i="8"/>
  <c r="Q209" i="8"/>
  <c r="R211" i="8"/>
  <c r="R219" i="8"/>
  <c r="T219" i="8"/>
  <c r="Q281" i="8"/>
  <c r="T281" i="8"/>
  <c r="T283" i="8"/>
  <c r="O312" i="8"/>
  <c r="R326" i="8"/>
  <c r="Q326" i="8"/>
  <c r="G327" i="8"/>
  <c r="R327" i="8" s="1"/>
  <c r="G360" i="8"/>
  <c r="Q360" i="8" s="1"/>
  <c r="C360" i="8"/>
  <c r="C121" i="27"/>
  <c r="V2" i="5"/>
  <c r="V3" i="5"/>
  <c r="V4" i="5"/>
  <c r="W5" i="5"/>
  <c r="V6" i="5"/>
  <c r="W7" i="5"/>
  <c r="V8" i="5"/>
  <c r="W9" i="5"/>
  <c r="V10" i="5"/>
  <c r="V12" i="5"/>
  <c r="W13" i="5"/>
  <c r="V14" i="5"/>
  <c r="W15" i="5"/>
  <c r="V16" i="5"/>
  <c r="W17" i="5"/>
  <c r="V18" i="5"/>
  <c r="V23" i="5"/>
  <c r="V25" i="5"/>
  <c r="AD26" i="5"/>
  <c r="V32" i="5"/>
  <c r="V33" i="5"/>
  <c r="AD34" i="5"/>
  <c r="AD44" i="5"/>
  <c r="AD53" i="5"/>
  <c r="AD62" i="5"/>
  <c r="T8" i="8"/>
  <c r="O8" i="8"/>
  <c r="R23" i="8"/>
  <c r="S23" i="8"/>
  <c r="N25" i="8"/>
  <c r="S25" i="8" s="1"/>
  <c r="R37" i="8"/>
  <c r="S37" i="8"/>
  <c r="N39" i="8"/>
  <c r="S39" i="8" s="1"/>
  <c r="R55" i="8"/>
  <c r="S55" i="8"/>
  <c r="M57" i="8"/>
  <c r="T57" i="8" s="1"/>
  <c r="R69" i="8"/>
  <c r="T75" i="8"/>
  <c r="O75" i="8"/>
  <c r="Q93" i="8"/>
  <c r="T93" i="8"/>
  <c r="G95" i="8"/>
  <c r="T100" i="8"/>
  <c r="O100" i="8"/>
  <c r="R109" i="8"/>
  <c r="S109" i="8"/>
  <c r="R129" i="8"/>
  <c r="S129" i="8"/>
  <c r="M132" i="8"/>
  <c r="T132" i="8" s="1"/>
  <c r="Q141" i="8"/>
  <c r="T141" i="8"/>
  <c r="G143" i="8"/>
  <c r="R165" i="8"/>
  <c r="T234" i="8"/>
  <c r="T267" i="8"/>
  <c r="Q267" i="8"/>
  <c r="R301" i="8"/>
  <c r="G303" i="8"/>
  <c r="R321" i="8"/>
  <c r="T321" i="8"/>
  <c r="S334" i="8"/>
  <c r="T342" i="8"/>
  <c r="T340" i="8"/>
  <c r="R352" i="8"/>
  <c r="Q352" i="8"/>
  <c r="R354" i="8"/>
  <c r="S367" i="8"/>
  <c r="R359" i="8"/>
  <c r="Q359" i="8"/>
  <c r="N384" i="8"/>
  <c r="S384" i="8" s="1"/>
  <c r="S165" i="8"/>
  <c r="S181" i="8"/>
  <c r="S183" i="8"/>
  <c r="T198" i="8"/>
  <c r="O197" i="8"/>
  <c r="T209" i="8"/>
  <c r="T211" i="8"/>
  <c r="Q234" i="8"/>
  <c r="S234" i="8"/>
  <c r="O243" i="8"/>
  <c r="O252" i="8"/>
  <c r="R260" i="8"/>
  <c r="R267" i="8"/>
  <c r="R269" i="8"/>
  <c r="R281" i="8"/>
  <c r="S281" i="8"/>
  <c r="Q301" i="8"/>
  <c r="T301" i="8"/>
  <c r="T326" i="8"/>
  <c r="M327" i="8"/>
  <c r="T327" i="8" s="1"/>
  <c r="O332" i="8"/>
  <c r="T352" i="8"/>
  <c r="T354" i="8"/>
  <c r="O360" i="8"/>
  <c r="T359" i="8"/>
  <c r="S374" i="8"/>
  <c r="N376" i="8"/>
  <c r="S376" i="8" s="1"/>
  <c r="O382" i="8"/>
  <c r="S390" i="8"/>
  <c r="S392" i="8"/>
  <c r="H161" i="27"/>
  <c r="H173" i="27"/>
  <c r="Q27" i="7"/>
  <c r="N41" i="7"/>
  <c r="J47" i="7"/>
  <c r="N47" i="7"/>
  <c r="J59" i="7"/>
  <c r="N59" i="7"/>
  <c r="Q67" i="7"/>
  <c r="J83" i="7"/>
  <c r="J107" i="7"/>
  <c r="N107" i="7"/>
  <c r="J166" i="7"/>
  <c r="J237" i="7"/>
  <c r="J243" i="7"/>
  <c r="N243" i="7"/>
  <c r="P161" i="27"/>
  <c r="X173" i="27"/>
  <c r="H269" i="27"/>
  <c r="J27" i="7"/>
  <c r="J25" i="7"/>
  <c r="N27" i="7"/>
  <c r="N25" i="7"/>
  <c r="N156" i="7"/>
  <c r="N11" i="7"/>
  <c r="N13" i="7"/>
  <c r="Q25" i="7"/>
  <c r="S27" i="7"/>
  <c r="Q41" i="7"/>
  <c r="J46" i="7"/>
  <c r="L47" i="7"/>
  <c r="Q47" i="7" s="1"/>
  <c r="J57" i="7"/>
  <c r="Q59" i="7"/>
  <c r="Q65" i="7"/>
  <c r="S67" i="7"/>
  <c r="N67" i="7"/>
  <c r="J88" i="7"/>
  <c r="J105" i="7"/>
  <c r="Q105" i="7"/>
  <c r="J118" i="7"/>
  <c r="L120" i="7"/>
  <c r="J143" i="7"/>
  <c r="J154" i="7"/>
  <c r="Q156" i="7"/>
  <c r="Q164" i="7"/>
  <c r="S166" i="7"/>
  <c r="N166" i="7"/>
  <c r="J224" i="7"/>
  <c r="Q235" i="7"/>
  <c r="S237" i="7"/>
  <c r="N237" i="7"/>
  <c r="J242" i="7"/>
  <c r="L243" i="7"/>
  <c r="Q243" i="7" s="1"/>
  <c r="J252" i="7"/>
  <c r="J65" i="7"/>
  <c r="J81" i="7"/>
  <c r="J164" i="7"/>
  <c r="J235" i="7"/>
  <c r="J270" i="7"/>
  <c r="N270" i="7"/>
  <c r="Q270" i="7"/>
  <c r="N268" i="7"/>
  <c r="S270" i="7"/>
  <c r="J280" i="7"/>
  <c r="J291" i="7"/>
  <c r="Q298" i="7"/>
  <c r="J307" i="7"/>
  <c r="N307" i="7"/>
  <c r="Q325" i="7"/>
  <c r="Q278" i="7"/>
  <c r="S280" i="7"/>
  <c r="N280" i="7"/>
  <c r="J289" i="7"/>
  <c r="Q296" i="7"/>
  <c r="S298" i="7"/>
  <c r="N298" i="7"/>
  <c r="J305" i="7"/>
  <c r="Q305" i="7"/>
  <c r="J315" i="7"/>
  <c r="Q323" i="7"/>
  <c r="S325" i="7"/>
  <c r="N325" i="7"/>
  <c r="J354" i="7"/>
  <c r="J385" i="7"/>
  <c r="N400" i="7"/>
  <c r="N402" i="7"/>
  <c r="N371" i="7"/>
  <c r="S373" i="7"/>
  <c r="J250" i="7"/>
  <c r="J268" i="7"/>
  <c r="J278" i="7"/>
  <c r="J296" i="7"/>
  <c r="J323" i="7"/>
  <c r="J333" i="7"/>
  <c r="Q355" i="7"/>
  <c r="L386" i="7"/>
  <c r="Q386" i="7" s="1"/>
  <c r="J365" i="7"/>
  <c r="N363" i="7"/>
  <c r="S365" i="7"/>
  <c r="N365" i="7"/>
  <c r="J408" i="7"/>
  <c r="S408" i="7"/>
  <c r="N408" i="7"/>
  <c r="Q402" i="7"/>
  <c r="Q400" i="7"/>
  <c r="N370" i="7"/>
  <c r="J363" i="7"/>
  <c r="F9" i="1"/>
  <c r="H9" i="1"/>
  <c r="J9" i="1"/>
  <c r="L9" i="1"/>
  <c r="N9" i="1"/>
  <c r="V9" i="1"/>
  <c r="V10" i="1" s="1"/>
  <c r="E9" i="1"/>
  <c r="G9" i="1"/>
  <c r="G10" i="1" s="1"/>
  <c r="I9" i="1"/>
  <c r="I10" i="1" s="1"/>
  <c r="K9" i="1"/>
  <c r="K10" i="1" s="1"/>
  <c r="M9" i="1"/>
  <c r="M10" i="1" s="1"/>
  <c r="P9" i="1"/>
  <c r="P10" i="1" s="1"/>
  <c r="F30" i="19"/>
  <c r="F20" i="19"/>
  <c r="S85" i="27"/>
  <c r="C145" i="27"/>
  <c r="K85" i="27"/>
  <c r="K97" i="27"/>
  <c r="C109" i="27"/>
  <c r="S109" i="27"/>
  <c r="K121" i="27"/>
  <c r="S121" i="27"/>
  <c r="K145" i="27"/>
  <c r="H197" i="27"/>
  <c r="X209" i="27"/>
  <c r="P221" i="27"/>
  <c r="P233" i="27"/>
  <c r="H257" i="27"/>
  <c r="P281" i="27"/>
  <c r="X293" i="27"/>
  <c r="P269" i="27"/>
  <c r="P305" i="27"/>
  <c r="X21" i="5"/>
  <c r="V21" i="5"/>
  <c r="X26" i="5"/>
  <c r="V26" i="5"/>
  <c r="X30" i="5"/>
  <c r="V30" i="5"/>
  <c r="X34" i="5"/>
  <c r="V34" i="5"/>
  <c r="O95" i="8"/>
  <c r="O143" i="8"/>
  <c r="O167" i="8"/>
  <c r="T167" i="8"/>
  <c r="S78" i="5"/>
  <c r="J25" i="8"/>
  <c r="V5" i="5"/>
  <c r="V7" i="5"/>
  <c r="V9" i="5"/>
  <c r="V11" i="5"/>
  <c r="X11" i="5"/>
  <c r="AD11" i="5"/>
  <c r="J162" i="8"/>
  <c r="J167" i="8" s="1"/>
  <c r="V13" i="5"/>
  <c r="V15" i="5"/>
  <c r="V17" i="5"/>
  <c r="W21" i="5"/>
  <c r="X24" i="5"/>
  <c r="V24" i="5"/>
  <c r="W26" i="5"/>
  <c r="X28" i="5"/>
  <c r="V28" i="5"/>
  <c r="W30" i="5"/>
  <c r="J359" i="8"/>
  <c r="X31" i="5"/>
  <c r="V31" i="5"/>
  <c r="W34" i="5"/>
  <c r="X38" i="5"/>
  <c r="V38" i="5"/>
  <c r="O57" i="8"/>
  <c r="T95" i="8"/>
  <c r="O132" i="8"/>
  <c r="T143" i="8"/>
  <c r="Q167" i="8"/>
  <c r="R167" i="8"/>
  <c r="D78" i="5"/>
  <c r="N5" i="3" s="1"/>
  <c r="Z78" i="5"/>
  <c r="Q8" i="8"/>
  <c r="T10" i="8"/>
  <c r="Q23" i="8"/>
  <c r="G25" i="8"/>
  <c r="M25" i="8"/>
  <c r="T25" i="8" s="1"/>
  <c r="Q37" i="8"/>
  <c r="G39" i="8"/>
  <c r="M39" i="8"/>
  <c r="T39" i="8" s="1"/>
  <c r="O55" i="8"/>
  <c r="H57" i="8"/>
  <c r="R57" i="8" s="1"/>
  <c r="N57" i="8"/>
  <c r="S57" i="8" s="1"/>
  <c r="Q69" i="8"/>
  <c r="Q75" i="8"/>
  <c r="T77" i="8"/>
  <c r="O93" i="8"/>
  <c r="H95" i="8"/>
  <c r="N95" i="8"/>
  <c r="S95" i="8" s="1"/>
  <c r="Q100" i="8"/>
  <c r="G101" i="8"/>
  <c r="M101" i="8"/>
  <c r="T101" i="8" s="1"/>
  <c r="Q109" i="8"/>
  <c r="O129" i="8"/>
  <c r="H132" i="8"/>
  <c r="R132" i="8" s="1"/>
  <c r="N132" i="8"/>
  <c r="S132" i="8" s="1"/>
  <c r="O141" i="8"/>
  <c r="H143" i="8"/>
  <c r="N143" i="8"/>
  <c r="S143" i="8" s="1"/>
  <c r="S167" i="8"/>
  <c r="Q181" i="8"/>
  <c r="R181" i="8"/>
  <c r="G198" i="8"/>
  <c r="Q197" i="8"/>
  <c r="R197" i="8"/>
  <c r="O211" i="8"/>
  <c r="O209" i="8"/>
  <c r="S211" i="8"/>
  <c r="S209" i="8"/>
  <c r="R217" i="8"/>
  <c r="T217" i="8"/>
  <c r="Q217" i="8"/>
  <c r="R234" i="8"/>
  <c r="T245" i="8"/>
  <c r="T243" i="8"/>
  <c r="O245" i="8"/>
  <c r="T254" i="8"/>
  <c r="T252" i="8"/>
  <c r="O254" i="8"/>
  <c r="R259" i="8"/>
  <c r="T259" i="8"/>
  <c r="Q259" i="8"/>
  <c r="O269" i="8"/>
  <c r="O267" i="8"/>
  <c r="S269" i="8"/>
  <c r="S267" i="8"/>
  <c r="T269" i="8"/>
  <c r="O303" i="8"/>
  <c r="R312" i="8"/>
  <c r="P162" i="8"/>
  <c r="T181" i="8"/>
  <c r="T197" i="8"/>
  <c r="O219" i="8"/>
  <c r="O217" i="8"/>
  <c r="S219" i="8"/>
  <c r="S217" i="8"/>
  <c r="Q243" i="8"/>
  <c r="R243" i="8"/>
  <c r="Q252" i="8"/>
  <c r="R252" i="8"/>
  <c r="F260" i="8"/>
  <c r="O260" i="8" s="1"/>
  <c r="O259" i="8"/>
  <c r="S260" i="8"/>
  <c r="S259" i="8"/>
  <c r="O283" i="8"/>
  <c r="O281" i="8"/>
  <c r="R283" i="8"/>
  <c r="S283" i="8"/>
  <c r="O301" i="8"/>
  <c r="H303" i="8"/>
  <c r="N303" i="8"/>
  <c r="S303" i="8" s="1"/>
  <c r="R310" i="8"/>
  <c r="T310" i="8"/>
  <c r="O310" i="8"/>
  <c r="S310" i="8"/>
  <c r="T312" i="8"/>
  <c r="R319" i="8"/>
  <c r="T319" i="8"/>
  <c r="Q319" i="8"/>
  <c r="F327" i="8"/>
  <c r="O327" i="8" s="1"/>
  <c r="O326" i="8"/>
  <c r="S327" i="8"/>
  <c r="S326" i="8"/>
  <c r="T334" i="8"/>
  <c r="T332" i="8"/>
  <c r="O334" i="8"/>
  <c r="O369" i="8"/>
  <c r="O367" i="8"/>
  <c r="R369" i="8"/>
  <c r="Q367" i="8"/>
  <c r="S369" i="8"/>
  <c r="Q374" i="8"/>
  <c r="R374" i="8"/>
  <c r="S312" i="8"/>
  <c r="Q310" i="8"/>
  <c r="Q312" i="8"/>
  <c r="F321" i="8"/>
  <c r="O321" i="8" s="1"/>
  <c r="O319" i="8"/>
  <c r="S321" i="8"/>
  <c r="S319" i="8"/>
  <c r="Q332" i="8"/>
  <c r="R332" i="8"/>
  <c r="Q340" i="8"/>
  <c r="R340" i="8"/>
  <c r="M360" i="8"/>
  <c r="T360" i="8" s="1"/>
  <c r="G384" i="8"/>
  <c r="Q382" i="8"/>
  <c r="R382" i="8"/>
  <c r="S340" i="8"/>
  <c r="O354" i="8"/>
  <c r="O352" i="8"/>
  <c r="S354" i="8"/>
  <c r="S352" i="8"/>
  <c r="R367" i="8"/>
  <c r="T367" i="8"/>
  <c r="S360" i="8"/>
  <c r="O359" i="8"/>
  <c r="T376" i="8"/>
  <c r="T374" i="8"/>
  <c r="T384" i="8"/>
  <c r="T382" i="8"/>
  <c r="O384" i="8"/>
  <c r="T392" i="8"/>
  <c r="T390" i="8"/>
  <c r="Q390" i="8"/>
  <c r="R390" i="8"/>
  <c r="P51" i="3"/>
  <c r="M14" i="3"/>
  <c r="Q2" i="3"/>
  <c r="O14" i="3"/>
  <c r="Q16" i="3"/>
  <c r="Z16" i="3"/>
  <c r="B29" i="3"/>
  <c r="P12" i="3"/>
  <c r="N15" i="3"/>
  <c r="P15" i="3"/>
  <c r="N14" i="3"/>
  <c r="M15" i="3"/>
  <c r="O8" i="1"/>
  <c r="S8" i="1"/>
  <c r="U8" i="1"/>
  <c r="R8" i="1"/>
  <c r="T8" i="1"/>
  <c r="AA22" i="2"/>
  <c r="AA21" i="2"/>
  <c r="AC22" i="2"/>
  <c r="AC21" i="2"/>
  <c r="AB21" i="2"/>
  <c r="AD21" i="2"/>
  <c r="AD22" i="2"/>
  <c r="S11" i="7"/>
  <c r="R3" i="3"/>
  <c r="R6" i="3"/>
  <c r="R7" i="3"/>
  <c r="Q3" i="3"/>
  <c r="Q6" i="3"/>
  <c r="Q7" i="3"/>
  <c r="R4" i="3"/>
  <c r="Q4" i="3"/>
  <c r="S4" i="3"/>
  <c r="J2" i="31"/>
  <c r="J29" i="31"/>
  <c r="J30" i="31"/>
  <c r="J31" i="31"/>
  <c r="J32" i="31"/>
  <c r="J34" i="31"/>
  <c r="J35" i="31"/>
  <c r="J36" i="31"/>
  <c r="J37" i="31"/>
  <c r="J38" i="31"/>
  <c r="J39" i="31"/>
  <c r="J41" i="31"/>
  <c r="J42" i="31"/>
  <c r="J46" i="31"/>
  <c r="J49" i="31"/>
  <c r="J51" i="31"/>
  <c r="J52" i="31"/>
  <c r="J55" i="31"/>
  <c r="J56" i="31"/>
  <c r="J58" i="31"/>
  <c r="J59" i="31"/>
  <c r="J60" i="31"/>
  <c r="J62" i="31"/>
  <c r="J63" i="31"/>
  <c r="J64" i="31"/>
  <c r="J65" i="31"/>
  <c r="J66" i="31"/>
  <c r="J67" i="31"/>
  <c r="J69" i="31"/>
  <c r="J70" i="31"/>
  <c r="J71" i="31"/>
  <c r="J72" i="31"/>
  <c r="J73" i="31"/>
  <c r="J74" i="31"/>
  <c r="J76" i="31"/>
  <c r="J77" i="31"/>
  <c r="J78" i="31"/>
  <c r="J79" i="31"/>
  <c r="J80" i="31"/>
  <c r="J81" i="31"/>
  <c r="J86" i="31"/>
  <c r="J87" i="31"/>
  <c r="J88" i="31"/>
  <c r="J90" i="31"/>
  <c r="J91" i="31"/>
  <c r="J92" i="31"/>
  <c r="J93" i="31"/>
  <c r="J94" i="31"/>
  <c r="J95" i="31"/>
  <c r="J97" i="31"/>
  <c r="J98" i="31"/>
  <c r="J99" i="31"/>
  <c r="J100" i="31"/>
  <c r="J101" i="31"/>
  <c r="J102" i="31"/>
  <c r="J104" i="31"/>
  <c r="J105" i="31"/>
  <c r="J106" i="31"/>
  <c r="J107" i="31"/>
  <c r="J108" i="31"/>
  <c r="J109" i="31"/>
  <c r="J111" i="31"/>
  <c r="J112" i="31"/>
  <c r="F6" i="19"/>
  <c r="F9" i="19"/>
  <c r="F14" i="19"/>
  <c r="F11" i="19"/>
  <c r="F16" i="19"/>
  <c r="F17" i="19"/>
  <c r="F19" i="19"/>
  <c r="F24" i="19"/>
  <c r="F26" i="19"/>
  <c r="F29" i="19"/>
  <c r="F33" i="19"/>
  <c r="F35" i="19"/>
  <c r="F2" i="19"/>
  <c r="F7" i="19"/>
  <c r="F10" i="19"/>
  <c r="F12" i="19"/>
  <c r="F18" i="19"/>
  <c r="F21" i="19"/>
  <c r="F23" i="19"/>
  <c r="F25" i="19"/>
  <c r="F28" i="19"/>
  <c r="F27" i="19"/>
  <c r="F34" i="19"/>
  <c r="M231" i="40" l="1"/>
  <c r="I236" i="40"/>
  <c r="I239" i="40" s="1"/>
  <c r="D227" i="40"/>
  <c r="D226" i="40"/>
  <c r="AC223" i="40"/>
  <c r="H236" i="40"/>
  <c r="H238" i="40" s="1"/>
  <c r="H237" i="40"/>
  <c r="N234" i="40"/>
  <c r="N235" i="40"/>
  <c r="L233" i="40"/>
  <c r="L235" i="40" s="1"/>
  <c r="G235" i="40"/>
  <c r="G237" i="40" s="1"/>
  <c r="AA231" i="40"/>
  <c r="AA230" i="40"/>
  <c r="G236" i="40"/>
  <c r="K221" i="40"/>
  <c r="AD230" i="40"/>
  <c r="AD233" i="40" s="1"/>
  <c r="K222" i="40"/>
  <c r="AB238" i="40"/>
  <c r="AB239" i="40"/>
  <c r="M233" i="40"/>
  <c r="M232" i="40"/>
  <c r="M234" i="40" s="1"/>
  <c r="C224" i="40"/>
  <c r="F226" i="40"/>
  <c r="I238" i="40"/>
  <c r="I240" i="40" s="1"/>
  <c r="C225" i="40"/>
  <c r="F227" i="40"/>
  <c r="E227" i="40"/>
  <c r="E229" i="40" s="1"/>
  <c r="E230" i="40" s="1"/>
  <c r="I242" i="40"/>
  <c r="R84" i="32"/>
  <c r="P86" i="32"/>
  <c r="Q86" i="32" s="1"/>
  <c r="D86" i="32" s="1"/>
  <c r="J88" i="32"/>
  <c r="J89" i="32" s="1"/>
  <c r="J90" i="32" s="1"/>
  <c r="J91" i="32" s="1"/>
  <c r="J92" i="32" s="1"/>
  <c r="J93" i="32" s="1"/>
  <c r="J94" i="32" s="1"/>
  <c r="J95" i="32" s="1"/>
  <c r="J96" i="32" s="1"/>
  <c r="C78" i="32"/>
  <c r="C80" i="32"/>
  <c r="I32" i="3"/>
  <c r="I33" i="3" s="1"/>
  <c r="I34" i="3" s="1"/>
  <c r="I35" i="3" s="1"/>
  <c r="I36" i="3" s="1"/>
  <c r="M32" i="3"/>
  <c r="M33" i="3" s="1"/>
  <c r="E33" i="3"/>
  <c r="G32" i="3"/>
  <c r="F30" i="3"/>
  <c r="F31" i="3" s="1"/>
  <c r="F32" i="3" s="1"/>
  <c r="K30" i="3"/>
  <c r="K31" i="3" s="1"/>
  <c r="H30" i="3"/>
  <c r="H31" i="3" s="1"/>
  <c r="H32" i="3" s="1"/>
  <c r="N24" i="2"/>
  <c r="N26" i="2" s="1"/>
  <c r="S64" i="27"/>
  <c r="K52" i="27"/>
  <c r="C40" i="27"/>
  <c r="S16" i="27"/>
  <c r="J17" i="27"/>
  <c r="M53" i="27"/>
  <c r="L42" i="27"/>
  <c r="L43" i="27" s="1"/>
  <c r="C136" i="27"/>
  <c r="E125" i="27"/>
  <c r="C125" i="27" s="1"/>
  <c r="B126" i="27"/>
  <c r="L114" i="27"/>
  <c r="C112" i="27"/>
  <c r="K100" i="27"/>
  <c r="J77" i="27"/>
  <c r="J78" i="27" s="1"/>
  <c r="K28" i="27"/>
  <c r="L78" i="27"/>
  <c r="J66" i="27"/>
  <c r="J67" i="27" s="1"/>
  <c r="B127" i="27"/>
  <c r="L115" i="27"/>
  <c r="E113" i="27"/>
  <c r="C113" i="27" s="1"/>
  <c r="M101" i="27"/>
  <c r="M102" i="27" s="1"/>
  <c r="L90" i="27"/>
  <c r="U65" i="27"/>
  <c r="U66" i="27" s="1"/>
  <c r="E65" i="27"/>
  <c r="U41" i="27"/>
  <c r="S41" i="27" s="1"/>
  <c r="J30" i="27"/>
  <c r="E17" i="27"/>
  <c r="E18" i="27" s="1"/>
  <c r="L102" i="27"/>
  <c r="G138" i="27"/>
  <c r="G139" i="27" s="1"/>
  <c r="G140" i="27" s="1"/>
  <c r="B138" i="27"/>
  <c r="B139" i="27" s="1"/>
  <c r="B140" i="27" s="1"/>
  <c r="B128" i="27"/>
  <c r="B129" i="27" s="1"/>
  <c r="B130" i="27" s="1"/>
  <c r="B131" i="27" s="1"/>
  <c r="V115" i="27"/>
  <c r="T115" i="27"/>
  <c r="T116" i="27" s="1"/>
  <c r="N114" i="27"/>
  <c r="G115" i="27"/>
  <c r="G116" i="27" s="1"/>
  <c r="E137" i="27"/>
  <c r="V116" i="27"/>
  <c r="G127" i="27"/>
  <c r="N115" i="27"/>
  <c r="N116" i="27" s="1"/>
  <c r="E114" i="27"/>
  <c r="B115" i="27"/>
  <c r="V102" i="27"/>
  <c r="K101" i="27"/>
  <c r="D102" i="27"/>
  <c r="D103" i="27" s="1"/>
  <c r="N90" i="27"/>
  <c r="L91" i="27"/>
  <c r="O78" i="27"/>
  <c r="K76" i="27"/>
  <c r="M77" i="27"/>
  <c r="F77" i="27"/>
  <c r="D77" i="27"/>
  <c r="S65" i="27"/>
  <c r="R66" i="27"/>
  <c r="R67" i="27" s="1"/>
  <c r="N66" i="27"/>
  <c r="G66" i="27"/>
  <c r="B66" i="27"/>
  <c r="B67" i="27" s="1"/>
  <c r="V54" i="27"/>
  <c r="O54" i="27"/>
  <c r="J54" i="27"/>
  <c r="D53" i="27"/>
  <c r="N43" i="27"/>
  <c r="N44" i="27" s="1"/>
  <c r="N45" i="27" s="1"/>
  <c r="M31" i="27"/>
  <c r="M32" i="27" s="1"/>
  <c r="F31" i="27"/>
  <c r="F32" i="27" s="1"/>
  <c r="W18" i="27"/>
  <c r="F139" i="27"/>
  <c r="F140" i="27" s="1"/>
  <c r="F141" i="27" s="1"/>
  <c r="D138" i="27"/>
  <c r="D139" i="27" s="1"/>
  <c r="F127" i="27"/>
  <c r="F128" i="27" s="1"/>
  <c r="D127" i="27"/>
  <c r="O114" i="27"/>
  <c r="J114" i="27"/>
  <c r="J115" i="27" s="1"/>
  <c r="T102" i="27"/>
  <c r="T103" i="27" s="1"/>
  <c r="O103" i="27"/>
  <c r="J102" i="27"/>
  <c r="F102" i="27"/>
  <c r="F103" i="27" s="1"/>
  <c r="W89" i="27"/>
  <c r="S88" i="27"/>
  <c r="U89" i="27"/>
  <c r="R89" i="27"/>
  <c r="W66" i="27"/>
  <c r="W67" i="27" s="1"/>
  <c r="L66" i="27"/>
  <c r="T54" i="27"/>
  <c r="T55" i="27" s="1"/>
  <c r="M54" i="27"/>
  <c r="M55" i="27" s="1"/>
  <c r="F54" i="27"/>
  <c r="W42" i="27"/>
  <c r="R42" i="27"/>
  <c r="G42" i="27"/>
  <c r="B43" i="27"/>
  <c r="B44" i="27" s="1"/>
  <c r="V31" i="27"/>
  <c r="V32" i="27" s="1"/>
  <c r="T31" i="27"/>
  <c r="T32" i="27" s="1"/>
  <c r="N18" i="27"/>
  <c r="G19" i="27"/>
  <c r="G20" i="27" s="1"/>
  <c r="B18" i="27"/>
  <c r="B19" i="27" s="1"/>
  <c r="W115" i="27"/>
  <c r="S114" i="27"/>
  <c r="U115" i="27"/>
  <c r="R114" i="27"/>
  <c r="R115" i="27" s="1"/>
  <c r="R116" i="27" s="1"/>
  <c r="R117" i="27" s="1"/>
  <c r="K113" i="27"/>
  <c r="M114" i="27"/>
  <c r="K114" i="27" s="1"/>
  <c r="F115" i="27"/>
  <c r="D115" i="27"/>
  <c r="W102" i="27"/>
  <c r="U42" i="27"/>
  <c r="G43" i="27"/>
  <c r="G44" i="27" s="1"/>
  <c r="G45" i="27" s="1"/>
  <c r="E41" i="27"/>
  <c r="O31" i="27"/>
  <c r="J31" i="27"/>
  <c r="J32" i="27" s="1"/>
  <c r="D30" i="27"/>
  <c r="W19" i="27"/>
  <c r="U17" i="27"/>
  <c r="R18" i="27"/>
  <c r="R19" i="27" s="1"/>
  <c r="N19" i="27"/>
  <c r="N20" i="27" s="1"/>
  <c r="N21" i="27" s="1"/>
  <c r="L18" i="27"/>
  <c r="L19" i="27" s="1"/>
  <c r="W116" i="27"/>
  <c r="U116" i="27"/>
  <c r="S112" i="27"/>
  <c r="D128" i="27"/>
  <c r="O115" i="27"/>
  <c r="J116" i="27"/>
  <c r="F116" i="27"/>
  <c r="D116" i="27"/>
  <c r="W103" i="27"/>
  <c r="R101" i="27"/>
  <c r="B102" i="27"/>
  <c r="V89" i="27"/>
  <c r="T89" i="27"/>
  <c r="O90" i="27"/>
  <c r="K88" i="27"/>
  <c r="M89" i="27"/>
  <c r="N78" i="27"/>
  <c r="L79" i="27"/>
  <c r="G78" i="27"/>
  <c r="G79" i="27" s="1"/>
  <c r="C76" i="27"/>
  <c r="E77" i="27"/>
  <c r="O66" i="27"/>
  <c r="F65" i="27"/>
  <c r="W53" i="27"/>
  <c r="S52" i="27"/>
  <c r="U53" i="27"/>
  <c r="N53" i="27"/>
  <c r="L53" i="27"/>
  <c r="C53" i="27"/>
  <c r="E54" i="27"/>
  <c r="B54" i="27"/>
  <c r="V42" i="27"/>
  <c r="K41" i="27"/>
  <c r="M42" i="27"/>
  <c r="D42" i="27"/>
  <c r="D43" i="27" s="1"/>
  <c r="R30" i="27"/>
  <c r="L29" i="27"/>
  <c r="L30" i="27" s="1"/>
  <c r="G30" i="27"/>
  <c r="B29" i="27"/>
  <c r="S113" i="27"/>
  <c r="K112" i="27"/>
  <c r="S101" i="27"/>
  <c r="U102" i="27"/>
  <c r="N102" i="27"/>
  <c r="N103" i="27" s="1"/>
  <c r="L103" i="27"/>
  <c r="G101" i="27"/>
  <c r="C100" i="27"/>
  <c r="E101" i="27"/>
  <c r="E102" i="27" s="1"/>
  <c r="J90" i="27"/>
  <c r="B78" i="27"/>
  <c r="V66" i="27"/>
  <c r="T66" i="27"/>
  <c r="K65" i="27"/>
  <c r="M66" i="27"/>
  <c r="D66" i="27"/>
  <c r="R53" i="27"/>
  <c r="G54" i="27"/>
  <c r="T42" i="27"/>
  <c r="O43" i="27"/>
  <c r="J42" i="27"/>
  <c r="F42" i="27"/>
  <c r="F43" i="27" s="1"/>
  <c r="W29" i="27"/>
  <c r="S28" i="27"/>
  <c r="U29" i="27"/>
  <c r="N29" i="27"/>
  <c r="C29" i="27"/>
  <c r="E30" i="27"/>
  <c r="V17" i="27"/>
  <c r="T17" i="27"/>
  <c r="O18" i="27"/>
  <c r="K16" i="27"/>
  <c r="M17" i="27"/>
  <c r="M18" i="27" s="1"/>
  <c r="F17" i="27"/>
  <c r="F18" i="27" s="1"/>
  <c r="F19" i="27" s="1"/>
  <c r="D17" i="27"/>
  <c r="D18" i="27" s="1"/>
  <c r="S100" i="27"/>
  <c r="K64" i="27"/>
  <c r="C52" i="27"/>
  <c r="K40" i="27"/>
  <c r="C28" i="27"/>
  <c r="S5" i="27"/>
  <c r="R6" i="27"/>
  <c r="R7" i="27" s="1"/>
  <c r="T7" i="27"/>
  <c r="W8" i="27"/>
  <c r="W9" i="27" s="1"/>
  <c r="W10" i="27" s="1"/>
  <c r="V7" i="27"/>
  <c r="V8" i="27" s="1"/>
  <c r="U6" i="27"/>
  <c r="T8" i="27"/>
  <c r="S4" i="27"/>
  <c r="F6" i="27"/>
  <c r="K286" i="27"/>
  <c r="F7" i="27"/>
  <c r="K4" i="27"/>
  <c r="N285" i="27"/>
  <c r="L286" i="27"/>
  <c r="L287" i="27" s="1"/>
  <c r="J285" i="27"/>
  <c r="J286" i="27" s="1"/>
  <c r="J287" i="27" s="1"/>
  <c r="F286" i="27"/>
  <c r="F287" i="27" s="1"/>
  <c r="C287" i="27"/>
  <c r="C288" i="27" s="1"/>
  <c r="G6" i="27"/>
  <c r="G7" i="27" s="1"/>
  <c r="G8" i="27" s="1"/>
  <c r="N286" i="27"/>
  <c r="N287" i="27" s="1"/>
  <c r="L288" i="27"/>
  <c r="L289" i="27" s="1"/>
  <c r="D285" i="27"/>
  <c r="B287" i="27"/>
  <c r="B288" i="27" s="1"/>
  <c r="O7" i="27"/>
  <c r="J6" i="27"/>
  <c r="J7" i="27" s="1"/>
  <c r="D6" i="27"/>
  <c r="M286" i="27"/>
  <c r="M287" i="27" s="1"/>
  <c r="M288" i="27" s="1"/>
  <c r="E287" i="27"/>
  <c r="E288" i="27" s="1"/>
  <c r="N7" i="27"/>
  <c r="N8" i="27" s="1"/>
  <c r="E6" i="27"/>
  <c r="E7" i="27" s="1"/>
  <c r="C5" i="27"/>
  <c r="O8" i="27"/>
  <c r="M6" i="27"/>
  <c r="D7" i="27"/>
  <c r="O285" i="27"/>
  <c r="O286" i="27" s="1"/>
  <c r="G285" i="27"/>
  <c r="L5" i="27"/>
  <c r="C4" i="27"/>
  <c r="B5" i="27"/>
  <c r="S13" i="7"/>
  <c r="N273" i="27"/>
  <c r="N274" i="27" s="1"/>
  <c r="H260" i="27"/>
  <c r="Z25" i="4"/>
  <c r="Z41" i="4"/>
  <c r="D274" i="27"/>
  <c r="M274" i="27"/>
  <c r="M275" i="27" s="1"/>
  <c r="E274" i="27"/>
  <c r="E275" i="27" s="1"/>
  <c r="E276" i="27" s="1"/>
  <c r="J274" i="27"/>
  <c r="J275" i="27" s="1"/>
  <c r="J276" i="27" s="1"/>
  <c r="J277" i="27" s="1"/>
  <c r="D275" i="27"/>
  <c r="F275" i="27"/>
  <c r="F276" i="27" s="1"/>
  <c r="B275" i="27"/>
  <c r="B276" i="27" s="1"/>
  <c r="H273" i="27"/>
  <c r="M262" i="27"/>
  <c r="M263" i="27" s="1"/>
  <c r="M264" i="27" s="1"/>
  <c r="L274" i="27"/>
  <c r="L275" i="27" s="1"/>
  <c r="D276" i="27"/>
  <c r="D277" i="27" s="1"/>
  <c r="D278" i="27" s="1"/>
  <c r="O273" i="27"/>
  <c r="O274" i="27" s="1"/>
  <c r="K274" i="27"/>
  <c r="K275" i="27" s="1"/>
  <c r="G274" i="27"/>
  <c r="H272" i="27"/>
  <c r="C275" i="27"/>
  <c r="C276" i="27" s="1"/>
  <c r="L262" i="27"/>
  <c r="L263" i="27" s="1"/>
  <c r="T250" i="27"/>
  <c r="T251" i="27" s="1"/>
  <c r="D262" i="27"/>
  <c r="O261" i="27"/>
  <c r="O262" i="27" s="1"/>
  <c r="N262" i="27"/>
  <c r="N263" i="27" s="1"/>
  <c r="F263" i="27"/>
  <c r="F264" i="27" s="1"/>
  <c r="B263" i="27"/>
  <c r="B264" i="27" s="1"/>
  <c r="J262" i="27"/>
  <c r="J263" i="27" s="1"/>
  <c r="D263" i="27"/>
  <c r="C262" i="27"/>
  <c r="C263" i="27" s="1"/>
  <c r="D250" i="27"/>
  <c r="D251" i="27" s="1"/>
  <c r="G261" i="27"/>
  <c r="K262" i="27"/>
  <c r="E262" i="27"/>
  <c r="E263" i="27" s="1"/>
  <c r="E264" i="27" s="1"/>
  <c r="F251" i="27"/>
  <c r="F252" i="27" s="1"/>
  <c r="F253" i="27" s="1"/>
  <c r="F254" i="27" s="1"/>
  <c r="B251" i="27"/>
  <c r="B252" i="27" s="1"/>
  <c r="H249" i="27"/>
  <c r="X248" i="27"/>
  <c r="G250" i="27"/>
  <c r="H248" i="27"/>
  <c r="E253" i="27"/>
  <c r="E254" i="27" s="1"/>
  <c r="C250" i="27"/>
  <c r="C251" i="27" s="1"/>
  <c r="C252" i="27" s="1"/>
  <c r="V250" i="27"/>
  <c r="V251" i="27" s="1"/>
  <c r="R250" i="27"/>
  <c r="R251" i="27" s="1"/>
  <c r="U251" i="27"/>
  <c r="U252" i="27" s="1"/>
  <c r="S250" i="27"/>
  <c r="V252" i="27"/>
  <c r="W249" i="27"/>
  <c r="K214" i="27"/>
  <c r="W202" i="27"/>
  <c r="W203" i="27" s="1"/>
  <c r="O249" i="27"/>
  <c r="P249" i="27" s="1"/>
  <c r="K250" i="27"/>
  <c r="K251" i="27" s="1"/>
  <c r="N214" i="27"/>
  <c r="X236" i="27"/>
  <c r="S238" i="27"/>
  <c r="S239" i="27" s="1"/>
  <c r="U238" i="27"/>
  <c r="U239" i="27" s="1"/>
  <c r="U240" i="27" s="1"/>
  <c r="N251" i="27"/>
  <c r="N252" i="27" s="1"/>
  <c r="L251" i="27"/>
  <c r="L252" i="27" s="1"/>
  <c r="L253" i="27" s="1"/>
  <c r="L254" i="27" s="1"/>
  <c r="J251" i="27"/>
  <c r="J252" i="27" s="1"/>
  <c r="J253" i="27" s="1"/>
  <c r="J254" i="27" s="1"/>
  <c r="V238" i="27"/>
  <c r="V239" i="27" s="1"/>
  <c r="F239" i="27"/>
  <c r="F240" i="27" s="1"/>
  <c r="D239" i="27"/>
  <c r="D240" i="27" s="1"/>
  <c r="D241" i="27" s="1"/>
  <c r="E238" i="27"/>
  <c r="E239" i="27" s="1"/>
  <c r="E240" i="27" s="1"/>
  <c r="E241" i="27" s="1"/>
  <c r="E242" i="27" s="1"/>
  <c r="T239" i="27"/>
  <c r="T240" i="27" s="1"/>
  <c r="T241" i="27" s="1"/>
  <c r="R238" i="27"/>
  <c r="R239" i="27" s="1"/>
  <c r="F226" i="27"/>
  <c r="F227" i="27" s="1"/>
  <c r="K227" i="27"/>
  <c r="K228" i="27" s="1"/>
  <c r="D214" i="27"/>
  <c r="D215" i="27" s="1"/>
  <c r="D216" i="27" s="1"/>
  <c r="M250" i="27"/>
  <c r="M251" i="27" s="1"/>
  <c r="M252" i="27" s="1"/>
  <c r="W237" i="27"/>
  <c r="G238" i="27"/>
  <c r="G239" i="27" s="1"/>
  <c r="G202" i="27"/>
  <c r="G203" i="27" s="1"/>
  <c r="G204" i="27" s="1"/>
  <c r="G205" i="27" s="1"/>
  <c r="V178" i="27"/>
  <c r="V179" i="27" s="1"/>
  <c r="N166" i="27"/>
  <c r="N167" i="27" s="1"/>
  <c r="N168" i="27" s="1"/>
  <c r="J166" i="27"/>
  <c r="J167" i="27" s="1"/>
  <c r="S226" i="27"/>
  <c r="S227" i="27" s="1"/>
  <c r="O213" i="27"/>
  <c r="O214" i="27" s="1"/>
  <c r="P214" i="27" s="1"/>
  <c r="O202" i="27"/>
  <c r="P224" i="27"/>
  <c r="O225" i="27"/>
  <c r="O226" i="27" s="1"/>
  <c r="P226" i="27" s="1"/>
  <c r="N215" i="27"/>
  <c r="N216" i="27" s="1"/>
  <c r="L213" i="27"/>
  <c r="L214" i="27" s="1"/>
  <c r="L215" i="27" s="1"/>
  <c r="J214" i="27"/>
  <c r="J215" i="27" s="1"/>
  <c r="F213" i="27"/>
  <c r="F214" i="27" s="1"/>
  <c r="F215" i="27" s="1"/>
  <c r="K215" i="27"/>
  <c r="K216" i="27" s="1"/>
  <c r="E213" i="27"/>
  <c r="E214" i="27" s="1"/>
  <c r="E215" i="27" s="1"/>
  <c r="E216" i="27" s="1"/>
  <c r="C213" i="27"/>
  <c r="C214" i="27" s="1"/>
  <c r="S201" i="27"/>
  <c r="F153" i="27"/>
  <c r="F154" i="27" s="1"/>
  <c r="X224" i="27"/>
  <c r="W225" i="27"/>
  <c r="U225" i="27"/>
  <c r="U226" i="27" s="1"/>
  <c r="U227" i="27" s="1"/>
  <c r="U228" i="27" s="1"/>
  <c r="M229" i="27"/>
  <c r="M230" i="27" s="1"/>
  <c r="B213" i="27"/>
  <c r="V202" i="27"/>
  <c r="T201" i="27"/>
  <c r="R202" i="27"/>
  <c r="N201" i="27"/>
  <c r="L202" i="27"/>
  <c r="L203" i="27" s="1"/>
  <c r="J201" i="27"/>
  <c r="V226" i="27"/>
  <c r="T226" i="27"/>
  <c r="T227" i="27" s="1"/>
  <c r="R226" i="27"/>
  <c r="N226" i="27"/>
  <c r="L226" i="27"/>
  <c r="L227" i="27" s="1"/>
  <c r="J226" i="27"/>
  <c r="M214" i="27"/>
  <c r="M215" i="27" s="1"/>
  <c r="M216" i="27" s="1"/>
  <c r="H212" i="27"/>
  <c r="G213" i="27"/>
  <c r="X201" i="27"/>
  <c r="U201" i="27"/>
  <c r="U202" i="27" s="1"/>
  <c r="U203" i="27" s="1"/>
  <c r="U204" i="27" s="1"/>
  <c r="P201" i="27"/>
  <c r="X200" i="27"/>
  <c r="P200" i="27"/>
  <c r="M202" i="27"/>
  <c r="M203" i="27" s="1"/>
  <c r="M204" i="27" s="1"/>
  <c r="K202" i="27"/>
  <c r="D226" i="27"/>
  <c r="D227" i="27" s="1"/>
  <c r="E226" i="27"/>
  <c r="E227" i="27" s="1"/>
  <c r="E228" i="27" s="1"/>
  <c r="D228" i="27"/>
  <c r="G225" i="27"/>
  <c r="G226" i="27" s="1"/>
  <c r="B228" i="27"/>
  <c r="B229" i="27" s="1"/>
  <c r="B230" i="27" s="1"/>
  <c r="Z13" i="4"/>
  <c r="P120" i="7"/>
  <c r="C166" i="27"/>
  <c r="C167" i="27" s="1"/>
  <c r="C168" i="27" s="1"/>
  <c r="T153" i="27"/>
  <c r="T154" i="27" s="1"/>
  <c r="X164" i="27"/>
  <c r="S166" i="27"/>
  <c r="S167" i="27" s="1"/>
  <c r="E178" i="27"/>
  <c r="E179" i="27" s="1"/>
  <c r="H177" i="27"/>
  <c r="T178" i="27"/>
  <c r="T179" i="27" s="1"/>
  <c r="M178" i="27"/>
  <c r="M179" i="27" s="1"/>
  <c r="M180" i="27" s="1"/>
  <c r="M181" i="27" s="1"/>
  <c r="M182" i="27" s="1"/>
  <c r="D178" i="27"/>
  <c r="D179" i="27" s="1"/>
  <c r="W165" i="27"/>
  <c r="W166" i="27" s="1"/>
  <c r="R178" i="27"/>
  <c r="R179" i="27" s="1"/>
  <c r="R180" i="27" s="1"/>
  <c r="R181" i="27" s="1"/>
  <c r="R182" i="27" s="1"/>
  <c r="H176" i="27"/>
  <c r="M154" i="27"/>
  <c r="M155" i="27" s="1"/>
  <c r="M156" i="27" s="1"/>
  <c r="B203" i="27"/>
  <c r="B204" i="27" s="1"/>
  <c r="B205" i="27" s="1"/>
  <c r="B206" i="27" s="1"/>
  <c r="N191" i="27"/>
  <c r="N192" i="27" s="1"/>
  <c r="N193" i="27" s="1"/>
  <c r="N194" i="27" s="1"/>
  <c r="L191" i="27"/>
  <c r="L192" i="27" s="1"/>
  <c r="L193" i="27" s="1"/>
  <c r="L194" i="27" s="1"/>
  <c r="J191" i="27"/>
  <c r="J192" i="27" s="1"/>
  <c r="J193" i="27" s="1"/>
  <c r="J194" i="27" s="1"/>
  <c r="F191" i="27"/>
  <c r="F192" i="27" s="1"/>
  <c r="F193" i="27" s="1"/>
  <c r="F194" i="27" s="1"/>
  <c r="D190" i="27"/>
  <c r="D191" i="27" s="1"/>
  <c r="D192" i="27" s="1"/>
  <c r="D193" i="27" s="1"/>
  <c r="F178" i="27"/>
  <c r="F179" i="27" s="1"/>
  <c r="F180" i="27" s="1"/>
  <c r="B178" i="27"/>
  <c r="B179" i="27" s="1"/>
  <c r="B180" i="27" s="1"/>
  <c r="T166" i="27"/>
  <c r="T167" i="27" s="1"/>
  <c r="B190" i="27"/>
  <c r="B191" i="27" s="1"/>
  <c r="V166" i="27"/>
  <c r="V167" i="27" s="1"/>
  <c r="R166" i="27"/>
  <c r="R167" i="27" s="1"/>
  <c r="F167" i="27"/>
  <c r="F168" i="27" s="1"/>
  <c r="F169" i="27" s="1"/>
  <c r="B167" i="27"/>
  <c r="B168" i="27" s="1"/>
  <c r="V154" i="27"/>
  <c r="V155" i="27" s="1"/>
  <c r="J155" i="27"/>
  <c r="J156" i="27" s="1"/>
  <c r="E202" i="27"/>
  <c r="E203" i="27" s="1"/>
  <c r="E204" i="27" s="1"/>
  <c r="O178" i="27"/>
  <c r="O179" i="27" s="1"/>
  <c r="J182" i="27"/>
  <c r="L166" i="27"/>
  <c r="L167" i="27" s="1"/>
  <c r="D168" i="27"/>
  <c r="R153" i="27"/>
  <c r="N154" i="27"/>
  <c r="K153" i="27"/>
  <c r="K154" i="27" s="1"/>
  <c r="P152" i="27"/>
  <c r="O153" i="27"/>
  <c r="O154" i="27" s="1"/>
  <c r="F203" i="27"/>
  <c r="F204" i="27" s="1"/>
  <c r="D203" i="27"/>
  <c r="D204" i="27" s="1"/>
  <c r="D205" i="27" s="1"/>
  <c r="D206" i="27" s="1"/>
  <c r="E190" i="27"/>
  <c r="E191" i="27" s="1"/>
  <c r="W179" i="27"/>
  <c r="W180" i="27" s="1"/>
  <c r="U178" i="27"/>
  <c r="U179" i="27" s="1"/>
  <c r="U180" i="27" s="1"/>
  <c r="U181" i="27" s="1"/>
  <c r="H165" i="27"/>
  <c r="U153" i="27"/>
  <c r="U154" i="27" s="1"/>
  <c r="M190" i="27"/>
  <c r="M191" i="27" s="1"/>
  <c r="M192" i="27" s="1"/>
  <c r="C190" i="27"/>
  <c r="C191" i="27" s="1"/>
  <c r="L178" i="27"/>
  <c r="L179" i="27" s="1"/>
  <c r="L180" i="27" s="1"/>
  <c r="C179" i="27"/>
  <c r="C180" i="27" s="1"/>
  <c r="U166" i="27"/>
  <c r="O167" i="27"/>
  <c r="O168" i="27" s="1"/>
  <c r="M167" i="27"/>
  <c r="M168" i="27" s="1"/>
  <c r="M169" i="27" s="1"/>
  <c r="K166" i="27"/>
  <c r="K167" i="27" s="1"/>
  <c r="W155" i="27"/>
  <c r="W156" i="27" s="1"/>
  <c r="O189" i="27"/>
  <c r="K191" i="27"/>
  <c r="K192" i="27" s="1"/>
  <c r="G189" i="27"/>
  <c r="N178" i="27"/>
  <c r="G178" i="27"/>
  <c r="P164" i="27"/>
  <c r="G166" i="27"/>
  <c r="E166" i="27"/>
  <c r="X152" i="27"/>
  <c r="S154" i="27"/>
  <c r="S155" i="27" s="1"/>
  <c r="S156" i="27" s="1"/>
  <c r="P165" i="27"/>
  <c r="H164" i="27"/>
  <c r="X153" i="27"/>
  <c r="N349" i="7"/>
  <c r="Q349" i="7"/>
  <c r="G153" i="27"/>
  <c r="E155" i="27"/>
  <c r="C155" i="27"/>
  <c r="D154" i="27"/>
  <c r="B153" i="27"/>
  <c r="P206" i="7"/>
  <c r="P182" i="7"/>
  <c r="N23" i="2"/>
  <c r="N25" i="2" s="1"/>
  <c r="J24" i="2"/>
  <c r="J26" i="2" s="1"/>
  <c r="J28" i="2" s="1"/>
  <c r="D24" i="2"/>
  <c r="C24" i="2" s="1"/>
  <c r="M24" i="2"/>
  <c r="I24" i="2"/>
  <c r="I26" i="2" s="1"/>
  <c r="E26" i="2"/>
  <c r="J25" i="2"/>
  <c r="M25" i="2"/>
  <c r="I25" i="2"/>
  <c r="E25" i="2"/>
  <c r="E28" i="2" s="1"/>
  <c r="L24" i="2"/>
  <c r="H24" i="2"/>
  <c r="L23" i="2"/>
  <c r="H23" i="2"/>
  <c r="C21" i="2"/>
  <c r="F23" i="2"/>
  <c r="D26" i="2"/>
  <c r="D25" i="2"/>
  <c r="K25" i="2"/>
  <c r="I27" i="2"/>
  <c r="G25" i="2"/>
  <c r="C22" i="2"/>
  <c r="K24" i="2"/>
  <c r="G24" i="2"/>
  <c r="H16" i="3"/>
  <c r="Z39" i="4"/>
  <c r="J39" i="3"/>
  <c r="G25" i="3"/>
  <c r="O25" i="3"/>
  <c r="M25" i="3"/>
  <c r="P25" i="3"/>
  <c r="N25" i="3"/>
  <c r="H25" i="3"/>
  <c r="Q132" i="8"/>
  <c r="Q373" i="7"/>
  <c r="P243" i="7"/>
  <c r="P5" i="3"/>
  <c r="T5" i="3"/>
  <c r="H5" i="3"/>
  <c r="Z8" i="4"/>
  <c r="P59" i="7"/>
  <c r="P156" i="7"/>
  <c r="Z31" i="4"/>
  <c r="Z18" i="4"/>
  <c r="P291" i="7"/>
  <c r="Z40" i="4"/>
  <c r="Z35" i="4"/>
  <c r="Z37" i="4"/>
  <c r="Z32" i="4"/>
  <c r="Z29" i="4"/>
  <c r="Z26" i="4"/>
  <c r="Z19" i="4"/>
  <c r="Z17" i="4"/>
  <c r="Z16" i="4"/>
  <c r="Z38" i="4"/>
  <c r="Z24" i="4"/>
  <c r="Z2" i="4"/>
  <c r="Z27" i="4"/>
  <c r="P13" i="7"/>
  <c r="J402" i="7"/>
  <c r="P107" i="7"/>
  <c r="P41" i="7"/>
  <c r="P270" i="7"/>
  <c r="P166" i="7"/>
  <c r="P47" i="7"/>
  <c r="C78" i="5"/>
  <c r="AB2" i="5"/>
  <c r="Z22" i="4"/>
  <c r="Z11" i="4"/>
  <c r="Z7" i="4"/>
  <c r="Z5" i="4"/>
  <c r="Z3" i="4"/>
  <c r="D39" i="3"/>
  <c r="Z34" i="4"/>
  <c r="Z28" i="4"/>
  <c r="Z6" i="4"/>
  <c r="Z30" i="4"/>
  <c r="Z12" i="4"/>
  <c r="Z15" i="4"/>
  <c r="Z21" i="4"/>
  <c r="Z36" i="4"/>
  <c r="Z33" i="4"/>
  <c r="Z4" i="4"/>
  <c r="AA23" i="2"/>
  <c r="R360" i="8"/>
  <c r="C5" i="3"/>
  <c r="AE1" i="3" s="1"/>
  <c r="X78" i="5"/>
  <c r="Q303" i="8"/>
  <c r="U78" i="5"/>
  <c r="AB78" i="5"/>
  <c r="AD78" i="5"/>
  <c r="Y78" i="5"/>
  <c r="V78" i="5"/>
  <c r="Q143" i="8"/>
  <c r="Q327" i="8"/>
  <c r="R303" i="8"/>
  <c r="Q95" i="8"/>
  <c r="Q283" i="8"/>
  <c r="Q57" i="8"/>
  <c r="R143" i="8"/>
  <c r="R95" i="8"/>
  <c r="O9" i="1"/>
  <c r="Q9" i="1" s="1"/>
  <c r="Q8" i="1"/>
  <c r="C8" i="1" s="1"/>
  <c r="O10" i="1"/>
  <c r="V11" i="1"/>
  <c r="V12" i="1" s="1"/>
  <c r="M11" i="1"/>
  <c r="M12" i="1" s="1"/>
  <c r="K11" i="1"/>
  <c r="I11" i="1"/>
  <c r="I12" i="1" s="1"/>
  <c r="G11" i="1"/>
  <c r="N10" i="1"/>
  <c r="J10" i="1"/>
  <c r="J11" i="1" s="1"/>
  <c r="J12" i="1" s="1"/>
  <c r="J13" i="1" s="1"/>
  <c r="F10" i="1"/>
  <c r="F11" i="1" s="1"/>
  <c r="F12" i="1" s="1"/>
  <c r="P11" i="1"/>
  <c r="P43" i="3"/>
  <c r="N373" i="7"/>
  <c r="Q369" i="8"/>
  <c r="Q211" i="8"/>
  <c r="J360" i="8"/>
  <c r="Q13" i="7"/>
  <c r="AC24" i="2"/>
  <c r="AA24" i="2"/>
  <c r="R9" i="1"/>
  <c r="U9" i="1"/>
  <c r="E10" i="1"/>
  <c r="T9" i="1"/>
  <c r="T10" i="1" s="1"/>
  <c r="S9" i="1"/>
  <c r="L10" i="1"/>
  <c r="H10" i="1"/>
  <c r="R384" i="8"/>
  <c r="Q384" i="8"/>
  <c r="R342" i="8"/>
  <c r="Q342" i="8"/>
  <c r="Q321" i="8"/>
  <c r="R183" i="8"/>
  <c r="Q183" i="8"/>
  <c r="Q101" i="8"/>
  <c r="R101" i="8"/>
  <c r="Q39" i="8"/>
  <c r="R39" i="8"/>
  <c r="Q25" i="8"/>
  <c r="R25" i="8"/>
  <c r="R392" i="8"/>
  <c r="Q392" i="8"/>
  <c r="Q354" i="8"/>
  <c r="R334" i="8"/>
  <c r="Q334" i="8"/>
  <c r="R376" i="8"/>
  <c r="Q376" i="8"/>
  <c r="Q269" i="8"/>
  <c r="R254" i="8"/>
  <c r="Q254" i="8"/>
  <c r="R245" i="8"/>
  <c r="Q245" i="8"/>
  <c r="Q260" i="8"/>
  <c r="Q219" i="8"/>
  <c r="R198" i="8"/>
  <c r="Q198" i="8"/>
  <c r="Q77" i="8"/>
  <c r="R77" i="8"/>
  <c r="Q10" i="8"/>
  <c r="R10" i="8"/>
  <c r="P16" i="3"/>
  <c r="N16" i="3"/>
  <c r="O16" i="3"/>
  <c r="M16" i="3"/>
  <c r="U9" i="3"/>
  <c r="AD24" i="2"/>
  <c r="AB23" i="2"/>
  <c r="AB22" i="2"/>
  <c r="AD23" i="2"/>
  <c r="AC23" i="2"/>
  <c r="D229" i="40" l="1"/>
  <c r="H242" i="40"/>
  <c r="D228" i="40"/>
  <c r="D230" i="40" s="1"/>
  <c r="H239" i="40"/>
  <c r="AC225" i="40"/>
  <c r="AC227" i="40" s="1"/>
  <c r="AA232" i="40"/>
  <c r="AA234" i="40" s="1"/>
  <c r="L236" i="40"/>
  <c r="L238" i="40" s="1"/>
  <c r="G238" i="40"/>
  <c r="G240" i="40" s="1"/>
  <c r="I241" i="40"/>
  <c r="M236" i="40"/>
  <c r="AB241" i="40"/>
  <c r="H240" i="40"/>
  <c r="N236" i="40"/>
  <c r="H241" i="40"/>
  <c r="N242" i="40"/>
  <c r="AA233" i="40"/>
  <c r="AA235" i="40" s="1"/>
  <c r="AA236" i="40" s="1"/>
  <c r="AA242" i="40" s="1"/>
  <c r="N237" i="40"/>
  <c r="N239" i="40" s="1"/>
  <c r="G242" i="40"/>
  <c r="AD232" i="40"/>
  <c r="AD234" i="40" s="1"/>
  <c r="G239" i="40"/>
  <c r="G241" i="40" s="1"/>
  <c r="L237" i="40"/>
  <c r="E231" i="40"/>
  <c r="E233" i="40" s="1"/>
  <c r="K224" i="40"/>
  <c r="K223" i="40"/>
  <c r="K225" i="40" s="1"/>
  <c r="C227" i="40"/>
  <c r="F229" i="40"/>
  <c r="C226" i="40"/>
  <c r="F228" i="40"/>
  <c r="M235" i="40"/>
  <c r="M237" i="40" s="1"/>
  <c r="P87" i="32"/>
  <c r="Q87" i="32" s="1"/>
  <c r="D87" i="32" s="1"/>
  <c r="R85" i="32"/>
  <c r="C79" i="32"/>
  <c r="C81" i="32"/>
  <c r="K32" i="3"/>
  <c r="K33" i="3" s="1"/>
  <c r="K34" i="3" s="1"/>
  <c r="K35" i="3" s="1"/>
  <c r="K36" i="3" s="1"/>
  <c r="M34" i="3"/>
  <c r="H33" i="3"/>
  <c r="F33" i="3"/>
  <c r="D30" i="3"/>
  <c r="B30" i="3" s="1"/>
  <c r="J31" i="3"/>
  <c r="G33" i="3"/>
  <c r="E34" i="3"/>
  <c r="E35" i="3" s="1"/>
  <c r="F34" i="3"/>
  <c r="F35" i="3" s="1"/>
  <c r="E27" i="2"/>
  <c r="E30" i="2" s="1"/>
  <c r="J27" i="2"/>
  <c r="N27" i="2"/>
  <c r="N28" i="2"/>
  <c r="L116" i="27"/>
  <c r="L117" i="27" s="1"/>
  <c r="M115" i="27"/>
  <c r="K115" i="27" s="1"/>
  <c r="E19" i="27"/>
  <c r="E20" i="27" s="1"/>
  <c r="J18" i="27"/>
  <c r="J68" i="27"/>
  <c r="J117" i="27"/>
  <c r="J118" i="27" s="1"/>
  <c r="S116" i="27"/>
  <c r="S115" i="27"/>
  <c r="L44" i="27"/>
  <c r="L45" i="27" s="1"/>
  <c r="E126" i="27"/>
  <c r="F33" i="27"/>
  <c r="F34" i="27" s="1"/>
  <c r="F35" i="27" s="1"/>
  <c r="J79" i="27"/>
  <c r="J80" i="27" s="1"/>
  <c r="F129" i="27"/>
  <c r="F130" i="27" s="1"/>
  <c r="F131" i="27" s="1"/>
  <c r="D117" i="27"/>
  <c r="D118" i="27" s="1"/>
  <c r="R118" i="27"/>
  <c r="R119" i="27" s="1"/>
  <c r="G21" i="27"/>
  <c r="G22" i="27" s="1"/>
  <c r="M33" i="27"/>
  <c r="N117" i="27"/>
  <c r="V117" i="27"/>
  <c r="F142" i="27"/>
  <c r="F143" i="27" s="1"/>
  <c r="M34" i="27"/>
  <c r="N46" i="27"/>
  <c r="N47" i="27" s="1"/>
  <c r="F117" i="27"/>
  <c r="F118" i="27" s="1"/>
  <c r="F119" i="27" s="1"/>
  <c r="W117" i="27"/>
  <c r="E21" i="27"/>
  <c r="E22" i="27" s="1"/>
  <c r="L67" i="27"/>
  <c r="L68" i="27" s="1"/>
  <c r="D140" i="27"/>
  <c r="D141" i="27" s="1"/>
  <c r="D142" i="27" s="1"/>
  <c r="L46" i="27"/>
  <c r="L47" i="27" s="1"/>
  <c r="G117" i="27"/>
  <c r="T117" i="27"/>
  <c r="T118" i="27" s="1"/>
  <c r="T119" i="27" s="1"/>
  <c r="B141" i="27"/>
  <c r="C65" i="27"/>
  <c r="E66" i="27"/>
  <c r="E67" i="27" s="1"/>
  <c r="C18" i="27"/>
  <c r="K30" i="27"/>
  <c r="L20" i="27"/>
  <c r="L21" i="27" s="1"/>
  <c r="W118" i="27"/>
  <c r="W119" i="27" s="1"/>
  <c r="V33" i="27"/>
  <c r="V34" i="27" s="1"/>
  <c r="V35" i="27" s="1"/>
  <c r="G118" i="27"/>
  <c r="G119" i="27" s="1"/>
  <c r="K18" i="27"/>
  <c r="C102" i="27"/>
  <c r="F20" i="27"/>
  <c r="F21" i="27" s="1"/>
  <c r="M19" i="27"/>
  <c r="K19" i="27" s="1"/>
  <c r="C30" i="27"/>
  <c r="S29" i="27"/>
  <c r="J43" i="27"/>
  <c r="K66" i="27"/>
  <c r="J91" i="27"/>
  <c r="E103" i="27"/>
  <c r="C103" i="27" s="1"/>
  <c r="N104" i="27"/>
  <c r="N105" i="27" s="1"/>
  <c r="S102" i="27"/>
  <c r="K29" i="27"/>
  <c r="K42" i="27"/>
  <c r="M43" i="27"/>
  <c r="V43" i="27"/>
  <c r="V44" i="27" s="1"/>
  <c r="V45" i="27" s="1"/>
  <c r="B55" i="27"/>
  <c r="B56" i="27" s="1"/>
  <c r="L54" i="27"/>
  <c r="L55" i="27" s="1"/>
  <c r="K55" i="27" s="1"/>
  <c r="J69" i="27"/>
  <c r="J70" i="27" s="1"/>
  <c r="J71" i="27" s="1"/>
  <c r="O67" i="27"/>
  <c r="G80" i="27"/>
  <c r="G81" i="27" s="1"/>
  <c r="L80" i="27"/>
  <c r="L81" i="27" s="1"/>
  <c r="T90" i="27"/>
  <c r="V90" i="27"/>
  <c r="R102" i="27"/>
  <c r="R20" i="27"/>
  <c r="S17" i="27"/>
  <c r="U18" i="27"/>
  <c r="C41" i="27"/>
  <c r="E42" i="27"/>
  <c r="R43" i="27"/>
  <c r="S42" i="27"/>
  <c r="U43" i="27"/>
  <c r="U44" i="27" s="1"/>
  <c r="E31" i="27"/>
  <c r="W30" i="27"/>
  <c r="O44" i="27"/>
  <c r="G55" i="27"/>
  <c r="W104" i="27"/>
  <c r="W105" i="27" s="1"/>
  <c r="N22" i="27"/>
  <c r="N23" i="27" s="1"/>
  <c r="G46" i="27"/>
  <c r="G47" i="27" s="1"/>
  <c r="M56" i="27"/>
  <c r="K53" i="27"/>
  <c r="T56" i="27"/>
  <c r="T57" i="27" s="1"/>
  <c r="W68" i="27"/>
  <c r="S89" i="27"/>
  <c r="J103" i="27"/>
  <c r="T104" i="27"/>
  <c r="L118" i="27"/>
  <c r="O19" i="27"/>
  <c r="U30" i="27"/>
  <c r="R54" i="27"/>
  <c r="M67" i="27"/>
  <c r="B79" i="27"/>
  <c r="G102" i="27"/>
  <c r="J119" i="27"/>
  <c r="R21" i="27"/>
  <c r="R22" i="27" s="1"/>
  <c r="D31" i="27"/>
  <c r="D54" i="27"/>
  <c r="C54" i="27" s="1"/>
  <c r="E68" i="27"/>
  <c r="G67" i="27"/>
  <c r="N67" i="27"/>
  <c r="S66" i="27"/>
  <c r="U67" i="27"/>
  <c r="L92" i="27"/>
  <c r="L93" i="27" s="1"/>
  <c r="D104" i="27"/>
  <c r="D105" i="27" s="1"/>
  <c r="B116" i="27"/>
  <c r="B117" i="27" s="1"/>
  <c r="C114" i="27"/>
  <c r="E115" i="27"/>
  <c r="E116" i="27" s="1"/>
  <c r="L119" i="27"/>
  <c r="N118" i="27"/>
  <c r="N119" i="27" s="1"/>
  <c r="C126" i="27"/>
  <c r="E127" i="27"/>
  <c r="E128" i="27" s="1"/>
  <c r="B142" i="27"/>
  <c r="B143" i="27" s="1"/>
  <c r="G141" i="27"/>
  <c r="F55" i="27"/>
  <c r="R90" i="27"/>
  <c r="F104" i="27"/>
  <c r="G142" i="27"/>
  <c r="K17" i="27"/>
  <c r="T67" i="27"/>
  <c r="T68" i="27" s="1"/>
  <c r="T69" i="27" s="1"/>
  <c r="C101" i="27"/>
  <c r="E104" i="27"/>
  <c r="C17" i="27"/>
  <c r="B30" i="27"/>
  <c r="B31" i="27" s="1"/>
  <c r="G31" i="27"/>
  <c r="L31" i="27"/>
  <c r="R31" i="27"/>
  <c r="D44" i="27"/>
  <c r="D45" i="27" s="1"/>
  <c r="E55" i="27"/>
  <c r="E56" i="27" s="1"/>
  <c r="N54" i="27"/>
  <c r="S53" i="27"/>
  <c r="U54" i="27"/>
  <c r="W54" i="27"/>
  <c r="W55" i="27" s="1"/>
  <c r="F66" i="27"/>
  <c r="F67" i="27" s="1"/>
  <c r="C77" i="27"/>
  <c r="E78" i="27"/>
  <c r="N79" i="27"/>
  <c r="K89" i="27"/>
  <c r="M90" i="27"/>
  <c r="B103" i="27"/>
  <c r="C128" i="27"/>
  <c r="O32" i="27"/>
  <c r="O33" i="27" s="1"/>
  <c r="D19" i="27"/>
  <c r="C19" i="27" s="1"/>
  <c r="T18" i="27"/>
  <c r="N30" i="27"/>
  <c r="F44" i="27"/>
  <c r="T43" i="27"/>
  <c r="T44" i="27" s="1"/>
  <c r="L104" i="27"/>
  <c r="L105" i="27" s="1"/>
  <c r="C115" i="27"/>
  <c r="M116" i="27"/>
  <c r="U117" i="27"/>
  <c r="B20" i="27"/>
  <c r="J33" i="27"/>
  <c r="T33" i="27"/>
  <c r="B45" i="27"/>
  <c r="K54" i="27"/>
  <c r="M57" i="27"/>
  <c r="W69" i="27"/>
  <c r="T105" i="27"/>
  <c r="V18" i="27"/>
  <c r="D67" i="27"/>
  <c r="V67" i="27"/>
  <c r="V68" i="27" s="1"/>
  <c r="O91" i="27"/>
  <c r="U103" i="27"/>
  <c r="O116" i="27"/>
  <c r="D129" i="27"/>
  <c r="W20" i="27"/>
  <c r="W21" i="27" s="1"/>
  <c r="M35" i="27"/>
  <c r="K31" i="27"/>
  <c r="J55" i="27"/>
  <c r="O55" i="27"/>
  <c r="V55" i="27"/>
  <c r="V56" i="27" s="1"/>
  <c r="V57" i="27" s="1"/>
  <c r="V58" i="27" s="1"/>
  <c r="V59" i="27" s="1"/>
  <c r="B68" i="27"/>
  <c r="B69" i="27" s="1"/>
  <c r="C66" i="27"/>
  <c r="R68" i="27"/>
  <c r="R69" i="27" s="1"/>
  <c r="D78" i="27"/>
  <c r="F78" i="27"/>
  <c r="F79" i="27" s="1"/>
  <c r="K77" i="27"/>
  <c r="M78" i="27"/>
  <c r="N91" i="27"/>
  <c r="K102" i="27"/>
  <c r="M103" i="27"/>
  <c r="T106" i="27"/>
  <c r="V103" i="27"/>
  <c r="V104" i="27" s="1"/>
  <c r="V105" i="27" s="1"/>
  <c r="G128" i="27"/>
  <c r="V118" i="27"/>
  <c r="V119" i="27" s="1"/>
  <c r="C137" i="27"/>
  <c r="E138" i="27"/>
  <c r="C138" i="27" s="1"/>
  <c r="W43" i="27"/>
  <c r="U90" i="27"/>
  <c r="O79" i="27"/>
  <c r="W90" i="27"/>
  <c r="O104" i="27"/>
  <c r="R8" i="27"/>
  <c r="R9" i="27" s="1"/>
  <c r="R10" i="27" s="1"/>
  <c r="R11" i="27" s="1"/>
  <c r="N29" i="2"/>
  <c r="N31" i="2" s="1"/>
  <c r="E29" i="2"/>
  <c r="J29" i="2"/>
  <c r="D28" i="2"/>
  <c r="F26" i="2"/>
  <c r="C26" i="2" s="1"/>
  <c r="T9" i="27"/>
  <c r="T10" i="27" s="1"/>
  <c r="T11" i="27" s="1"/>
  <c r="M265" i="27"/>
  <c r="M266" i="27" s="1"/>
  <c r="W11" i="27"/>
  <c r="P286" i="27"/>
  <c r="F288" i="27"/>
  <c r="F289" i="27" s="1"/>
  <c r="F290" i="27" s="1"/>
  <c r="F8" i="27"/>
  <c r="F9" i="27" s="1"/>
  <c r="F10" i="27" s="1"/>
  <c r="V9" i="27"/>
  <c r="V10" i="27" s="1"/>
  <c r="V11" i="27" s="1"/>
  <c r="S6" i="27"/>
  <c r="U7" i="27"/>
  <c r="M289" i="27"/>
  <c r="M290" i="27" s="1"/>
  <c r="C289" i="27"/>
  <c r="C290" i="27" s="1"/>
  <c r="K287" i="27"/>
  <c r="K288" i="27" s="1"/>
  <c r="C7" i="27"/>
  <c r="D8" i="27"/>
  <c r="D9" i="27" s="1"/>
  <c r="L290" i="27"/>
  <c r="G9" i="27"/>
  <c r="G10" i="27" s="1"/>
  <c r="G11" i="27" s="1"/>
  <c r="J8" i="27"/>
  <c r="J9" i="27" s="1"/>
  <c r="N9" i="27"/>
  <c r="N10" i="27" s="1"/>
  <c r="N11" i="27" s="1"/>
  <c r="L6" i="27"/>
  <c r="L7" i="27" s="1"/>
  <c r="C6" i="27"/>
  <c r="O9" i="27"/>
  <c r="O10" i="27" s="1"/>
  <c r="B289" i="27"/>
  <c r="B290" i="27" s="1"/>
  <c r="J288" i="27"/>
  <c r="J289" i="27" s="1"/>
  <c r="J290" i="27" s="1"/>
  <c r="T252" i="27"/>
  <c r="T253" i="27" s="1"/>
  <c r="T254" i="27" s="1"/>
  <c r="B6" i="27"/>
  <c r="E8" i="27"/>
  <c r="H285" i="27"/>
  <c r="G286" i="27"/>
  <c r="P285" i="27"/>
  <c r="O287" i="27"/>
  <c r="O288" i="27" s="1"/>
  <c r="M7" i="27"/>
  <c r="K5" i="27"/>
  <c r="E289" i="27"/>
  <c r="E290" i="27" s="1"/>
  <c r="D286" i="27"/>
  <c r="D287" i="27" s="1"/>
  <c r="N288" i="27"/>
  <c r="N289" i="27" s="1"/>
  <c r="N290" i="27" s="1"/>
  <c r="N275" i="27"/>
  <c r="N276" i="27" s="1"/>
  <c r="N277" i="27" s="1"/>
  <c r="D264" i="27"/>
  <c r="D265" i="27" s="1"/>
  <c r="D266" i="27" s="1"/>
  <c r="N264" i="27"/>
  <c r="N265" i="27" s="1"/>
  <c r="N266" i="27" s="1"/>
  <c r="L264" i="27"/>
  <c r="L265" i="27" s="1"/>
  <c r="L266" i="27" s="1"/>
  <c r="B277" i="27"/>
  <c r="B278" i="27" s="1"/>
  <c r="F277" i="27"/>
  <c r="F278" i="27" s="1"/>
  <c r="M276" i="27"/>
  <c r="M277" i="27" s="1"/>
  <c r="M278" i="27" s="1"/>
  <c r="J278" i="27"/>
  <c r="P274" i="27"/>
  <c r="E277" i="27"/>
  <c r="E278" i="27" s="1"/>
  <c r="K276" i="27"/>
  <c r="K277" i="27" s="1"/>
  <c r="K278" i="27" s="1"/>
  <c r="X165" i="27"/>
  <c r="P261" i="27"/>
  <c r="P262" i="27"/>
  <c r="J264" i="27"/>
  <c r="J265" i="27" s="1"/>
  <c r="J266" i="27" s="1"/>
  <c r="C277" i="27"/>
  <c r="C278" i="27" s="1"/>
  <c r="H274" i="27"/>
  <c r="G275" i="27"/>
  <c r="P273" i="27"/>
  <c r="O275" i="27"/>
  <c r="P275" i="27" s="1"/>
  <c r="L276" i="27"/>
  <c r="L277" i="27" s="1"/>
  <c r="L278" i="27" s="1"/>
  <c r="F265" i="27"/>
  <c r="F266" i="27" s="1"/>
  <c r="O263" i="27"/>
  <c r="O264" i="27" s="1"/>
  <c r="O265" i="27" s="1"/>
  <c r="C264" i="27"/>
  <c r="C265" i="27" s="1"/>
  <c r="C266" i="27" s="1"/>
  <c r="H261" i="27"/>
  <c r="G262" i="27"/>
  <c r="K263" i="27"/>
  <c r="B265" i="27"/>
  <c r="B266" i="27" s="1"/>
  <c r="K252" i="27"/>
  <c r="K253" i="27" s="1"/>
  <c r="R252" i="27"/>
  <c r="R253" i="27" s="1"/>
  <c r="R254" i="27" s="1"/>
  <c r="D252" i="27"/>
  <c r="D253" i="27" s="1"/>
  <c r="D254" i="27" s="1"/>
  <c r="G263" i="27"/>
  <c r="H263" i="27" s="1"/>
  <c r="E265" i="27"/>
  <c r="E266" i="27" s="1"/>
  <c r="H250" i="27"/>
  <c r="G251" i="27"/>
  <c r="H251" i="27" s="1"/>
  <c r="B253" i="27"/>
  <c r="B254" i="27" s="1"/>
  <c r="C215" i="27"/>
  <c r="C216" i="27" s="1"/>
  <c r="P213" i="27"/>
  <c r="S251" i="27"/>
  <c r="S252" i="27" s="1"/>
  <c r="V253" i="27"/>
  <c r="V254" i="27" s="1"/>
  <c r="C253" i="27"/>
  <c r="C254" i="27" s="1"/>
  <c r="U253" i="27"/>
  <c r="U254" i="27" s="1"/>
  <c r="X249" i="27"/>
  <c r="W250" i="27"/>
  <c r="X250" i="27" s="1"/>
  <c r="U241" i="27"/>
  <c r="R240" i="27"/>
  <c r="K254" i="27"/>
  <c r="D242" i="27"/>
  <c r="O250" i="27"/>
  <c r="S240" i="27"/>
  <c r="S241" i="27" s="1"/>
  <c r="S242" i="27" s="1"/>
  <c r="K229" i="27"/>
  <c r="K230" i="27" s="1"/>
  <c r="J168" i="27"/>
  <c r="J169" i="27" s="1"/>
  <c r="J170" i="27" s="1"/>
  <c r="V240" i="27"/>
  <c r="V241" i="27" s="1"/>
  <c r="V242" i="27" s="1"/>
  <c r="R241" i="27"/>
  <c r="R242" i="27" s="1"/>
  <c r="U242" i="27"/>
  <c r="F241" i="27"/>
  <c r="F242" i="27" s="1"/>
  <c r="V180" i="27"/>
  <c r="V181" i="27" s="1"/>
  <c r="X237" i="27"/>
  <c r="O203" i="27"/>
  <c r="M217" i="27"/>
  <c r="M218" i="27" s="1"/>
  <c r="O215" i="27"/>
  <c r="P215" i="27" s="1"/>
  <c r="L228" i="27"/>
  <c r="L229" i="27" s="1"/>
  <c r="L230" i="27" s="1"/>
  <c r="T228" i="27"/>
  <c r="T229" i="27" s="1"/>
  <c r="T230" i="27" s="1"/>
  <c r="L204" i="27"/>
  <c r="L205" i="27" s="1"/>
  <c r="L206" i="27" s="1"/>
  <c r="F228" i="27"/>
  <c r="F229" i="27" s="1"/>
  <c r="F230" i="27" s="1"/>
  <c r="T242" i="27"/>
  <c r="N253" i="27"/>
  <c r="N254" i="27" s="1"/>
  <c r="W238" i="27"/>
  <c r="X238" i="27" s="1"/>
  <c r="M253" i="27"/>
  <c r="M254" i="27" s="1"/>
  <c r="G240" i="27"/>
  <c r="H166" i="27"/>
  <c r="V168" i="27"/>
  <c r="V169" i="27" s="1"/>
  <c r="V170" i="27" s="1"/>
  <c r="D229" i="27"/>
  <c r="D230" i="27" s="1"/>
  <c r="P202" i="27"/>
  <c r="K203" i="27"/>
  <c r="K204" i="27" s="1"/>
  <c r="L216" i="27"/>
  <c r="L217" i="27" s="1"/>
  <c r="L218" i="27" s="1"/>
  <c r="P225" i="27"/>
  <c r="F155" i="27"/>
  <c r="F156" i="27" s="1"/>
  <c r="F157" i="27" s="1"/>
  <c r="F158" i="27" s="1"/>
  <c r="U205" i="27"/>
  <c r="U206" i="27" s="1"/>
  <c r="W204" i="27"/>
  <c r="H213" i="27"/>
  <c r="G214" i="27"/>
  <c r="K217" i="27"/>
  <c r="K218" i="27" s="1"/>
  <c r="J227" i="27"/>
  <c r="J228" i="27" s="1"/>
  <c r="N227" i="27"/>
  <c r="N228" i="27" s="1"/>
  <c r="R227" i="27"/>
  <c r="R228" i="27" s="1"/>
  <c r="V227" i="27"/>
  <c r="J202" i="27"/>
  <c r="N202" i="27"/>
  <c r="R203" i="27"/>
  <c r="T202" i="27"/>
  <c r="V203" i="27"/>
  <c r="B214" i="27"/>
  <c r="D217" i="27"/>
  <c r="D218" i="27" s="1"/>
  <c r="J216" i="27"/>
  <c r="J217" i="27" s="1"/>
  <c r="J218" i="27" s="1"/>
  <c r="S228" i="27"/>
  <c r="S229" i="27" s="1"/>
  <c r="S230" i="27" s="1"/>
  <c r="U229" i="27"/>
  <c r="U230" i="27" s="1"/>
  <c r="X225" i="27"/>
  <c r="W226" i="27"/>
  <c r="M205" i="27"/>
  <c r="M206" i="27" s="1"/>
  <c r="S202" i="27"/>
  <c r="E217" i="27"/>
  <c r="E218" i="27" s="1"/>
  <c r="F216" i="27"/>
  <c r="F217" i="27" s="1"/>
  <c r="F218" i="27" s="1"/>
  <c r="N217" i="27"/>
  <c r="N218" i="27" s="1"/>
  <c r="O227" i="27"/>
  <c r="P227" i="27" s="1"/>
  <c r="E229" i="27"/>
  <c r="E230" i="27" s="1"/>
  <c r="G227" i="27"/>
  <c r="C181" i="27"/>
  <c r="C182" i="27" s="1"/>
  <c r="K193" i="27"/>
  <c r="K194" i="27" s="1"/>
  <c r="S168" i="27"/>
  <c r="N169" i="27"/>
  <c r="N170" i="27" s="1"/>
  <c r="S169" i="27"/>
  <c r="S170" i="27" s="1"/>
  <c r="T155" i="27"/>
  <c r="T156" i="27" s="1"/>
  <c r="B169" i="27"/>
  <c r="B170" i="27" s="1"/>
  <c r="X166" i="27"/>
  <c r="E180" i="27"/>
  <c r="E181" i="27" s="1"/>
  <c r="U167" i="27"/>
  <c r="U168" i="27" s="1"/>
  <c r="W167" i="27"/>
  <c r="W168" i="27" s="1"/>
  <c r="V156" i="27"/>
  <c r="V157" i="27" s="1"/>
  <c r="V158" i="27" s="1"/>
  <c r="J157" i="27"/>
  <c r="J158" i="27" s="1"/>
  <c r="D180" i="27"/>
  <c r="D181" i="27" s="1"/>
  <c r="D182" i="27" s="1"/>
  <c r="T180" i="27"/>
  <c r="T181" i="27" s="1"/>
  <c r="T168" i="27"/>
  <c r="T169" i="27" s="1"/>
  <c r="T170" i="27" s="1"/>
  <c r="M157" i="27"/>
  <c r="M158" i="27" s="1"/>
  <c r="M193" i="27"/>
  <c r="M194" i="27" s="1"/>
  <c r="P154" i="27"/>
  <c r="L168" i="27"/>
  <c r="L169" i="27" s="1"/>
  <c r="L170" i="27" s="1"/>
  <c r="X156" i="27"/>
  <c r="W157" i="27"/>
  <c r="W158" i="27" s="1"/>
  <c r="U155" i="27"/>
  <c r="U156" i="27" s="1"/>
  <c r="F205" i="27"/>
  <c r="F206" i="27" s="1"/>
  <c r="S157" i="27"/>
  <c r="S158" i="27" s="1"/>
  <c r="H178" i="27"/>
  <c r="G179" i="27"/>
  <c r="L181" i="27"/>
  <c r="L182" i="27" s="1"/>
  <c r="P189" i="27"/>
  <c r="O190" i="27"/>
  <c r="X154" i="27"/>
  <c r="E167" i="27"/>
  <c r="E168" i="27" s="1"/>
  <c r="K168" i="27"/>
  <c r="P168" i="27" s="1"/>
  <c r="M170" i="27"/>
  <c r="P167" i="27"/>
  <c r="C192" i="27"/>
  <c r="C193" i="27" s="1"/>
  <c r="U182" i="27"/>
  <c r="E192" i="27"/>
  <c r="E193" i="27" s="1"/>
  <c r="D169" i="27"/>
  <c r="D170" i="27" s="1"/>
  <c r="O180" i="27"/>
  <c r="O181" i="27" s="1"/>
  <c r="O182" i="27" s="1"/>
  <c r="R168" i="27"/>
  <c r="B192" i="27"/>
  <c r="B193" i="27" s="1"/>
  <c r="C169" i="27"/>
  <c r="C170" i="27" s="1"/>
  <c r="D194" i="27"/>
  <c r="H189" i="27"/>
  <c r="G190" i="27"/>
  <c r="H190" i="27" s="1"/>
  <c r="X155" i="27"/>
  <c r="O169" i="27"/>
  <c r="P166" i="27"/>
  <c r="G167" i="27"/>
  <c r="H167" i="27" s="1"/>
  <c r="N179" i="27"/>
  <c r="N180" i="27" s="1"/>
  <c r="N181" i="27" s="1"/>
  <c r="W181" i="27"/>
  <c r="P153" i="27"/>
  <c r="O155" i="27"/>
  <c r="O156" i="27" s="1"/>
  <c r="K155" i="27"/>
  <c r="K156" i="27" s="1"/>
  <c r="N155" i="27"/>
  <c r="R154" i="27"/>
  <c r="R155" i="27" s="1"/>
  <c r="F170" i="27"/>
  <c r="E205" i="27"/>
  <c r="E206" i="27" s="1"/>
  <c r="B181" i="27"/>
  <c r="B182" i="27" s="1"/>
  <c r="F181" i="27"/>
  <c r="F182" i="27" s="1"/>
  <c r="G206" i="27"/>
  <c r="B154" i="27"/>
  <c r="D155" i="27"/>
  <c r="C156" i="27"/>
  <c r="C157" i="27" s="1"/>
  <c r="E156" i="27"/>
  <c r="E157" i="27" s="1"/>
  <c r="G154" i="27"/>
  <c r="H153" i="27"/>
  <c r="G155" i="27"/>
  <c r="H155" i="27" s="1"/>
  <c r="I28" i="2"/>
  <c r="I30" i="2" s="1"/>
  <c r="I32" i="2" s="1"/>
  <c r="I29" i="2"/>
  <c r="I31" i="2"/>
  <c r="M27" i="2"/>
  <c r="M26" i="2"/>
  <c r="G27" i="2"/>
  <c r="K27" i="2"/>
  <c r="K26" i="2"/>
  <c r="C23" i="2"/>
  <c r="F25" i="2"/>
  <c r="L25" i="2"/>
  <c r="J30" i="2"/>
  <c r="N30" i="2"/>
  <c r="J31" i="2"/>
  <c r="E31" i="2"/>
  <c r="G26" i="2"/>
  <c r="D27" i="2"/>
  <c r="D30" i="2" s="1"/>
  <c r="H25" i="2"/>
  <c r="H26" i="2"/>
  <c r="L26" i="2"/>
  <c r="U10" i="1"/>
  <c r="D40" i="3"/>
  <c r="AA25" i="2"/>
  <c r="AA27" i="2" s="1"/>
  <c r="B39" i="3"/>
  <c r="X9" i="3"/>
  <c r="Q5" i="3"/>
  <c r="I5" i="3"/>
  <c r="S5" i="3"/>
  <c r="R5" i="3"/>
  <c r="G5" i="3"/>
  <c r="AL15" i="3"/>
  <c r="AA26" i="2"/>
  <c r="P407" i="7"/>
  <c r="P354" i="7"/>
  <c r="P322" i="7"/>
  <c r="P385" i="7"/>
  <c r="P46" i="7"/>
  <c r="P242" i="7"/>
  <c r="AL13" i="3"/>
  <c r="AL12" i="3"/>
  <c r="AL11" i="3"/>
  <c r="AL14" i="3"/>
  <c r="D8" i="1"/>
  <c r="P1" i="8"/>
  <c r="T1" i="7"/>
  <c r="J30" i="3"/>
  <c r="Q10" i="1"/>
  <c r="D10" i="1" s="1"/>
  <c r="O11" i="1"/>
  <c r="P12" i="1"/>
  <c r="P13" i="1" s="1"/>
  <c r="F13" i="1"/>
  <c r="F14" i="1" s="1"/>
  <c r="J14" i="1"/>
  <c r="J15" i="1" s="1"/>
  <c r="H11" i="1"/>
  <c r="H12" i="1" s="1"/>
  <c r="L11" i="1"/>
  <c r="L12" i="1" s="1"/>
  <c r="L13" i="1" s="1"/>
  <c r="L14" i="1" s="1"/>
  <c r="E11" i="1"/>
  <c r="V13" i="1"/>
  <c r="I13" i="1"/>
  <c r="M13" i="1"/>
  <c r="G12" i="1"/>
  <c r="K12" i="1"/>
  <c r="N11" i="1"/>
  <c r="R10" i="1"/>
  <c r="R11" i="1" s="1"/>
  <c r="R12" i="1" s="1"/>
  <c r="U11" i="1"/>
  <c r="T11" i="1"/>
  <c r="AB25" i="2"/>
  <c r="S10" i="1"/>
  <c r="D9" i="1"/>
  <c r="C9" i="1"/>
  <c r="AC25" i="2"/>
  <c r="AC26" i="2"/>
  <c r="AB24" i="2"/>
  <c r="AD26" i="2"/>
  <c r="AD25" i="2"/>
  <c r="M239" i="40" l="1"/>
  <c r="L242" i="40"/>
  <c r="D231" i="40"/>
  <c r="D233" i="40" s="1"/>
  <c r="AC226" i="40"/>
  <c r="K227" i="40"/>
  <c r="AA237" i="40"/>
  <c r="AA239" i="40" s="1"/>
  <c r="L239" i="40"/>
  <c r="E232" i="40"/>
  <c r="E234" i="40" s="1"/>
  <c r="E236" i="40" s="1"/>
  <c r="L240" i="40"/>
  <c r="N238" i="40"/>
  <c r="N240" i="40" s="1"/>
  <c r="L241" i="40"/>
  <c r="AD235" i="40"/>
  <c r="K226" i="40"/>
  <c r="AA238" i="40"/>
  <c r="C229" i="40"/>
  <c r="F230" i="40"/>
  <c r="C230" i="40" s="1"/>
  <c r="M238" i="40"/>
  <c r="M240" i="40" s="1"/>
  <c r="C228" i="40"/>
  <c r="F231" i="40"/>
  <c r="M242" i="40"/>
  <c r="R86" i="32"/>
  <c r="P88" i="32"/>
  <c r="Q88" i="32" s="1"/>
  <c r="D88" i="32" s="1"/>
  <c r="E32" i="2"/>
  <c r="D31" i="3"/>
  <c r="F36" i="3"/>
  <c r="M35" i="3"/>
  <c r="M36" i="3" s="1"/>
  <c r="D32" i="3"/>
  <c r="D33" i="3" s="1"/>
  <c r="D34" i="3" s="1"/>
  <c r="H34" i="3"/>
  <c r="E36" i="3"/>
  <c r="G34" i="3"/>
  <c r="G35" i="3" s="1"/>
  <c r="N32" i="2"/>
  <c r="N34" i="2" s="1"/>
  <c r="D10" i="27"/>
  <c r="D11" i="27" s="1"/>
  <c r="J19" i="27"/>
  <c r="J20" i="27" s="1"/>
  <c r="T58" i="27"/>
  <c r="T59" i="27" s="1"/>
  <c r="D119" i="27"/>
  <c r="M20" i="27"/>
  <c r="E129" i="27"/>
  <c r="E130" i="27" s="1"/>
  <c r="R23" i="27"/>
  <c r="L82" i="27"/>
  <c r="J81" i="27"/>
  <c r="J82" i="27" s="1"/>
  <c r="N106" i="27"/>
  <c r="K20" i="27"/>
  <c r="F22" i="27"/>
  <c r="F23" i="27" s="1"/>
  <c r="W70" i="27"/>
  <c r="E23" i="27"/>
  <c r="L69" i="27"/>
  <c r="G23" i="27"/>
  <c r="G143" i="27"/>
  <c r="T107" i="27"/>
  <c r="B70" i="27"/>
  <c r="B71" i="27" s="1"/>
  <c r="O34" i="27"/>
  <c r="O35" i="27" s="1"/>
  <c r="W56" i="27"/>
  <c r="E57" i="27"/>
  <c r="L22" i="27"/>
  <c r="L23" i="27" s="1"/>
  <c r="S44" i="27"/>
  <c r="T45" i="27"/>
  <c r="B32" i="27"/>
  <c r="B33" i="27" s="1"/>
  <c r="W91" i="27"/>
  <c r="W44" i="27"/>
  <c r="K78" i="27"/>
  <c r="D79" i="27"/>
  <c r="K116" i="27"/>
  <c r="M117" i="27"/>
  <c r="K117" i="27" s="1"/>
  <c r="F45" i="27"/>
  <c r="F46" i="27" s="1"/>
  <c r="F47" i="27" s="1"/>
  <c r="T19" i="27"/>
  <c r="T20" i="27" s="1"/>
  <c r="K90" i="27"/>
  <c r="N55" i="27"/>
  <c r="T70" i="27"/>
  <c r="T71" i="27" s="1"/>
  <c r="R91" i="27"/>
  <c r="R92" i="27" s="1"/>
  <c r="E139" i="27"/>
  <c r="E117" i="27"/>
  <c r="C117" i="27" s="1"/>
  <c r="S67" i="27"/>
  <c r="U68" i="27"/>
  <c r="G68" i="27"/>
  <c r="E69" i="27"/>
  <c r="O56" i="27"/>
  <c r="D55" i="27"/>
  <c r="D56" i="27" s="1"/>
  <c r="W22" i="27"/>
  <c r="G103" i="27"/>
  <c r="K67" i="27"/>
  <c r="M68" i="27"/>
  <c r="S30" i="27"/>
  <c r="U31" i="27"/>
  <c r="S31" i="27" s="1"/>
  <c r="W45" i="27"/>
  <c r="O45" i="27"/>
  <c r="E32" i="27"/>
  <c r="J34" i="27"/>
  <c r="J35" i="27" s="1"/>
  <c r="B21" i="27"/>
  <c r="B22" i="27" s="1"/>
  <c r="O117" i="27"/>
  <c r="C116" i="27"/>
  <c r="V91" i="27"/>
  <c r="V92" i="27" s="1"/>
  <c r="V93" i="27" s="1"/>
  <c r="O92" i="27"/>
  <c r="O93" i="27" s="1"/>
  <c r="L56" i="27"/>
  <c r="K56" i="27" s="1"/>
  <c r="K43" i="27"/>
  <c r="M44" i="27"/>
  <c r="D46" i="27"/>
  <c r="D47" i="27" s="1"/>
  <c r="J92" i="27"/>
  <c r="M69" i="27"/>
  <c r="K69" i="27" s="1"/>
  <c r="J44" i="27"/>
  <c r="J45" i="27" s="1"/>
  <c r="E33" i="27"/>
  <c r="E34" i="27" s="1"/>
  <c r="O20" i="27"/>
  <c r="O21" i="27" s="1"/>
  <c r="N92" i="27"/>
  <c r="N93" i="27" s="1"/>
  <c r="M79" i="27"/>
  <c r="R44" i="27"/>
  <c r="R45" i="27" s="1"/>
  <c r="R46" i="27" s="1"/>
  <c r="B104" i="27"/>
  <c r="B105" i="27" s="1"/>
  <c r="B106" i="27" s="1"/>
  <c r="G82" i="27"/>
  <c r="G83" i="27" s="1"/>
  <c r="G32" i="27"/>
  <c r="G33" i="27" s="1"/>
  <c r="E105" i="27"/>
  <c r="E106" i="27" s="1"/>
  <c r="F80" i="27"/>
  <c r="M58" i="27"/>
  <c r="M59" i="27" s="1"/>
  <c r="W23" i="27"/>
  <c r="M91" i="27"/>
  <c r="N56" i="27"/>
  <c r="V69" i="27"/>
  <c r="V70" i="27" s="1"/>
  <c r="O105" i="27"/>
  <c r="O106" i="27" s="1"/>
  <c r="S90" i="27"/>
  <c r="U91" i="27"/>
  <c r="E140" i="27"/>
  <c r="C140" i="27" s="1"/>
  <c r="V106" i="27"/>
  <c r="V107" i="27" s="1"/>
  <c r="K103" i="27"/>
  <c r="R70" i="27"/>
  <c r="R71" i="27" s="1"/>
  <c r="O57" i="27"/>
  <c r="U104" i="27"/>
  <c r="U105" i="27" s="1"/>
  <c r="S105" i="27" s="1"/>
  <c r="V19" i="27"/>
  <c r="S117" i="27"/>
  <c r="U118" i="27"/>
  <c r="S118" i="27" s="1"/>
  <c r="S43" i="27"/>
  <c r="T46" i="27"/>
  <c r="N31" i="27"/>
  <c r="N32" i="27" s="1"/>
  <c r="N33" i="27" s="1"/>
  <c r="C78" i="27"/>
  <c r="F68" i="27"/>
  <c r="W57" i="27"/>
  <c r="W58" i="27" s="1"/>
  <c r="S54" i="27"/>
  <c r="E58" i="27"/>
  <c r="D20" i="27"/>
  <c r="F105" i="27"/>
  <c r="F106" i="27" s="1"/>
  <c r="F107" i="27" s="1"/>
  <c r="F56" i="27"/>
  <c r="G129" i="27"/>
  <c r="G130" i="27" s="1"/>
  <c r="G131" i="27" s="1"/>
  <c r="C105" i="27"/>
  <c r="C104" i="27"/>
  <c r="D106" i="27"/>
  <c r="L94" i="27"/>
  <c r="O80" i="27"/>
  <c r="O81" i="27" s="1"/>
  <c r="O82" i="27" s="1"/>
  <c r="O83" i="27" s="1"/>
  <c r="N68" i="27"/>
  <c r="N69" i="27" s="1"/>
  <c r="G69" i="27"/>
  <c r="E70" i="27"/>
  <c r="E71" i="27" s="1"/>
  <c r="C67" i="27"/>
  <c r="C31" i="27"/>
  <c r="C127" i="27"/>
  <c r="B80" i="27"/>
  <c r="B81" i="27" s="1"/>
  <c r="B82" i="27" s="1"/>
  <c r="R55" i="27"/>
  <c r="R56" i="27" s="1"/>
  <c r="J104" i="27"/>
  <c r="J105" i="27" s="1"/>
  <c r="W71" i="27"/>
  <c r="F57" i="27"/>
  <c r="F58" i="27" s="1"/>
  <c r="F59" i="27" s="1"/>
  <c r="M118" i="27"/>
  <c r="K118" i="27" s="1"/>
  <c r="G56" i="27"/>
  <c r="W31" i="27"/>
  <c r="U45" i="27"/>
  <c r="U46" i="27" s="1"/>
  <c r="C42" i="27"/>
  <c r="E43" i="27"/>
  <c r="T34" i="27"/>
  <c r="D32" i="27"/>
  <c r="S18" i="27"/>
  <c r="U19" i="27"/>
  <c r="D130" i="27"/>
  <c r="C130" i="27" s="1"/>
  <c r="R103" i="27"/>
  <c r="T91" i="27"/>
  <c r="L83" i="27"/>
  <c r="O68" i="27"/>
  <c r="O69" i="27" s="1"/>
  <c r="B57" i="27"/>
  <c r="B58" i="27" s="1"/>
  <c r="B59" i="27" s="1"/>
  <c r="V46" i="27"/>
  <c r="V47" i="27" s="1"/>
  <c r="L106" i="27"/>
  <c r="G104" i="27"/>
  <c r="G105" i="27" s="1"/>
  <c r="O46" i="27"/>
  <c r="O47" i="27" s="1"/>
  <c r="U32" i="27"/>
  <c r="S32" i="27" s="1"/>
  <c r="B118" i="27"/>
  <c r="B119" i="27" s="1"/>
  <c r="D80" i="27"/>
  <c r="J56" i="27"/>
  <c r="J57" i="27" s="1"/>
  <c r="B46" i="27"/>
  <c r="B47" i="27" s="1"/>
  <c r="W106" i="27"/>
  <c r="W107" i="27" s="1"/>
  <c r="N80" i="27"/>
  <c r="E79" i="27"/>
  <c r="U55" i="27"/>
  <c r="R32" i="27"/>
  <c r="R33" i="27" s="1"/>
  <c r="R34" i="27" s="1"/>
  <c r="N107" i="27"/>
  <c r="T47" i="27"/>
  <c r="M21" i="27"/>
  <c r="K21" i="27" s="1"/>
  <c r="M104" i="27"/>
  <c r="S103" i="27"/>
  <c r="D143" i="27"/>
  <c r="F69" i="27"/>
  <c r="L32" i="27"/>
  <c r="J93" i="27"/>
  <c r="J94" i="27" s="1"/>
  <c r="J95" i="27" s="1"/>
  <c r="D68" i="27"/>
  <c r="D69" i="27" s="1"/>
  <c r="D21" i="27"/>
  <c r="C21" i="27" s="1"/>
  <c r="P341" i="8"/>
  <c r="P320" i="8"/>
  <c r="P368" i="8"/>
  <c r="P353" i="8"/>
  <c r="P391" i="8"/>
  <c r="P333" i="8"/>
  <c r="P375" i="8"/>
  <c r="P383" i="8"/>
  <c r="P397" i="8"/>
  <c r="P398" i="8"/>
  <c r="I33" i="2"/>
  <c r="P302" i="8"/>
  <c r="P311" i="8"/>
  <c r="P268" i="8"/>
  <c r="P282" i="8"/>
  <c r="P253" i="8"/>
  <c r="P274" i="8"/>
  <c r="P275" i="8"/>
  <c r="P235" i="8"/>
  <c r="P244" i="8"/>
  <c r="P210" i="8"/>
  <c r="P218" i="8"/>
  <c r="P182" i="8"/>
  <c r="P196" i="8"/>
  <c r="P288" i="27"/>
  <c r="P142" i="8"/>
  <c r="P166" i="8"/>
  <c r="F11" i="27"/>
  <c r="S7" i="27"/>
  <c r="U8" i="27"/>
  <c r="P130" i="8"/>
  <c r="P131" i="8"/>
  <c r="P94" i="8"/>
  <c r="P110" i="8"/>
  <c r="P56" i="8"/>
  <c r="P76" i="8"/>
  <c r="P287" i="27"/>
  <c r="K289" i="27"/>
  <c r="K290" i="27" s="1"/>
  <c r="P24" i="8"/>
  <c r="P38" i="8"/>
  <c r="O11" i="27"/>
  <c r="L8" i="27"/>
  <c r="L9" i="27" s="1"/>
  <c r="K7" i="27"/>
  <c r="M8" i="27"/>
  <c r="M9" i="27" s="1"/>
  <c r="M10" i="27" s="1"/>
  <c r="H286" i="27"/>
  <c r="G287" i="27"/>
  <c r="C8" i="27"/>
  <c r="E9" i="27"/>
  <c r="C9" i="27" s="1"/>
  <c r="K6" i="27"/>
  <c r="O289" i="27"/>
  <c r="P289" i="27" s="1"/>
  <c r="B7" i="27"/>
  <c r="B8" i="27" s="1"/>
  <c r="D288" i="27"/>
  <c r="D289" i="27" s="1"/>
  <c r="D290" i="27" s="1"/>
  <c r="J10" i="27"/>
  <c r="J11" i="27" s="1"/>
  <c r="P9" i="8"/>
  <c r="O379" i="7"/>
  <c r="O401" i="7"/>
  <c r="O364" i="7"/>
  <c r="O372" i="7"/>
  <c r="O334" i="7"/>
  <c r="O380" i="7"/>
  <c r="N278" i="27"/>
  <c r="P263" i="27"/>
  <c r="O276" i="27"/>
  <c r="O277" i="27" s="1"/>
  <c r="P277" i="27" s="1"/>
  <c r="H275" i="27"/>
  <c r="G276" i="27"/>
  <c r="O266" i="27"/>
  <c r="O316" i="7"/>
  <c r="O324" i="7"/>
  <c r="K264" i="27"/>
  <c r="P264" i="27" s="1"/>
  <c r="H262" i="27"/>
  <c r="G264" i="27"/>
  <c r="G252" i="27"/>
  <c r="H252" i="27" s="1"/>
  <c r="O306" i="7"/>
  <c r="O216" i="27"/>
  <c r="P216" i="27" s="1"/>
  <c r="C217" i="27"/>
  <c r="C218" i="27" s="1"/>
  <c r="G253" i="27"/>
  <c r="H253" i="27" s="1"/>
  <c r="S253" i="27"/>
  <c r="S254" i="27" s="1"/>
  <c r="W251" i="27"/>
  <c r="O297" i="7"/>
  <c r="O279" i="7"/>
  <c r="O257" i="7"/>
  <c r="O258" i="7"/>
  <c r="P250" i="27"/>
  <c r="O251" i="27"/>
  <c r="V182" i="27"/>
  <c r="G241" i="27"/>
  <c r="O204" i="27"/>
  <c r="P204" i="27" s="1"/>
  <c r="W239" i="27"/>
  <c r="W240" i="27" s="1"/>
  <c r="X240" i="27" s="1"/>
  <c r="O251" i="7"/>
  <c r="O269" i="7"/>
  <c r="T157" i="27"/>
  <c r="T158" i="27" s="1"/>
  <c r="H214" i="27"/>
  <c r="G215" i="27"/>
  <c r="H215" i="27" s="1"/>
  <c r="X168" i="27"/>
  <c r="E182" i="27"/>
  <c r="X202" i="27"/>
  <c r="S203" i="27"/>
  <c r="X226" i="27"/>
  <c r="W227" i="27"/>
  <c r="W228" i="27" s="1"/>
  <c r="X228" i="27" s="1"/>
  <c r="B215" i="27"/>
  <c r="B216" i="27" s="1"/>
  <c r="B217" i="27" s="1"/>
  <c r="V204" i="27"/>
  <c r="V205" i="27" s="1"/>
  <c r="V206" i="27" s="1"/>
  <c r="T203" i="27"/>
  <c r="R204" i="27"/>
  <c r="R205" i="27" s="1"/>
  <c r="R206" i="27" s="1"/>
  <c r="N203" i="27"/>
  <c r="N204" i="27" s="1"/>
  <c r="J203" i="27"/>
  <c r="J204" i="27" s="1"/>
  <c r="V228" i="27"/>
  <c r="V229" i="27" s="1"/>
  <c r="V230" i="27" s="1"/>
  <c r="R229" i="27"/>
  <c r="R230" i="27" s="1"/>
  <c r="N229" i="27"/>
  <c r="N230" i="27" s="1"/>
  <c r="J229" i="27"/>
  <c r="J230" i="27" s="1"/>
  <c r="W205" i="27"/>
  <c r="P203" i="27"/>
  <c r="K205" i="27"/>
  <c r="K206" i="27" s="1"/>
  <c r="O228" i="27"/>
  <c r="P228" i="27" s="1"/>
  <c r="O225" i="7"/>
  <c r="O236" i="7"/>
  <c r="G228" i="27"/>
  <c r="O192" i="7"/>
  <c r="O120" i="7"/>
  <c r="O20" i="7"/>
  <c r="O205" i="7"/>
  <c r="O165" i="7"/>
  <c r="O181" i="7"/>
  <c r="X167" i="27"/>
  <c r="W169" i="27"/>
  <c r="X169" i="27" s="1"/>
  <c r="P156" i="27"/>
  <c r="U157" i="27"/>
  <c r="U158" i="27" s="1"/>
  <c r="X158" i="27"/>
  <c r="T182" i="27"/>
  <c r="U169" i="27"/>
  <c r="U170" i="27" s="1"/>
  <c r="R156" i="27"/>
  <c r="R157" i="27" s="1"/>
  <c r="N156" i="27"/>
  <c r="N157" i="27" s="1"/>
  <c r="N158" i="27" s="1"/>
  <c r="O157" i="27"/>
  <c r="O158" i="27" s="1"/>
  <c r="N182" i="27"/>
  <c r="R169" i="27"/>
  <c r="R170" i="27" s="1"/>
  <c r="G168" i="27"/>
  <c r="H168" i="27" s="1"/>
  <c r="H179" i="27"/>
  <c r="G180" i="27"/>
  <c r="E194" i="27"/>
  <c r="G191" i="27"/>
  <c r="G192" i="27" s="1"/>
  <c r="H192" i="27" s="1"/>
  <c r="O170" i="27"/>
  <c r="P155" i="27"/>
  <c r="W170" i="27"/>
  <c r="X170" i="27" s="1"/>
  <c r="K169" i="27"/>
  <c r="K170" i="27" s="1"/>
  <c r="P190" i="27"/>
  <c r="O191" i="27"/>
  <c r="B194" i="27"/>
  <c r="C194" i="27"/>
  <c r="X157" i="27"/>
  <c r="K157" i="27"/>
  <c r="K158" i="27" s="1"/>
  <c r="W182" i="27"/>
  <c r="E169" i="27"/>
  <c r="E170" i="27" s="1"/>
  <c r="O155" i="7"/>
  <c r="O125" i="7"/>
  <c r="O126" i="7"/>
  <c r="O119" i="7"/>
  <c r="O144" i="7"/>
  <c r="O89" i="7"/>
  <c r="O106" i="7"/>
  <c r="O82" i="7"/>
  <c r="O58" i="7"/>
  <c r="O66" i="7"/>
  <c r="H154" i="27"/>
  <c r="G156" i="27"/>
  <c r="G157" i="27" s="1"/>
  <c r="H157" i="27" s="1"/>
  <c r="D156" i="27"/>
  <c r="O40" i="7"/>
  <c r="O413" i="7"/>
  <c r="O414" i="7"/>
  <c r="O145" i="7"/>
  <c r="E158" i="27"/>
  <c r="C158" i="27"/>
  <c r="B155" i="27"/>
  <c r="O206" i="7"/>
  <c r="O26" i="7"/>
  <c r="O193" i="7"/>
  <c r="M29" i="2"/>
  <c r="M28" i="2"/>
  <c r="M30" i="2" s="1"/>
  <c r="L27" i="2"/>
  <c r="L29" i="2" s="1"/>
  <c r="J32" i="2"/>
  <c r="K29" i="2"/>
  <c r="G29" i="2"/>
  <c r="K28" i="2"/>
  <c r="K30" i="2" s="1"/>
  <c r="G28" i="2"/>
  <c r="G31" i="2" s="1"/>
  <c r="E33" i="2"/>
  <c r="E35" i="2" s="1"/>
  <c r="L28" i="2"/>
  <c r="H28" i="2"/>
  <c r="D29" i="2"/>
  <c r="I34" i="2"/>
  <c r="N33" i="2"/>
  <c r="J33" i="2"/>
  <c r="H27" i="2"/>
  <c r="C25" i="2"/>
  <c r="F27" i="2"/>
  <c r="F29" i="2" s="1"/>
  <c r="F28" i="2"/>
  <c r="C28" i="2" s="1"/>
  <c r="I35" i="2"/>
  <c r="E34" i="2"/>
  <c r="E36" i="2" s="1"/>
  <c r="P195" i="8"/>
  <c r="P39" i="8"/>
  <c r="P129" i="8"/>
  <c r="P382" i="8"/>
  <c r="AA28" i="2"/>
  <c r="AA30" i="2" s="1"/>
  <c r="P234" i="8"/>
  <c r="P36" i="8"/>
  <c r="P281" i="8"/>
  <c r="P300" i="8"/>
  <c r="P164" i="8"/>
  <c r="P367" i="8"/>
  <c r="P318" i="8"/>
  <c r="P93" i="8"/>
  <c r="P245" i="8"/>
  <c r="P339" i="8"/>
  <c r="P181" i="8"/>
  <c r="P309" i="8"/>
  <c r="P389" i="8"/>
  <c r="P321" i="8"/>
  <c r="P198" i="8"/>
  <c r="P384" i="8"/>
  <c r="O182" i="7"/>
  <c r="O13" i="7"/>
  <c r="O385" i="7"/>
  <c r="O88" i="7"/>
  <c r="O270" i="7"/>
  <c r="O373" i="7"/>
  <c r="O317" i="7"/>
  <c r="O41" i="7"/>
  <c r="O365" i="7"/>
  <c r="O280" i="7"/>
  <c r="AA29" i="2"/>
  <c r="P108" i="8"/>
  <c r="P252" i="8"/>
  <c r="P342" i="8"/>
  <c r="P216" i="8"/>
  <c r="P303" i="8"/>
  <c r="P392" i="8"/>
  <c r="P376" i="8"/>
  <c r="P55" i="8"/>
  <c r="P111" i="8"/>
  <c r="P209" i="8"/>
  <c r="P312" i="8"/>
  <c r="P352" i="8"/>
  <c r="P100" i="8"/>
  <c r="P219" i="8"/>
  <c r="P334" i="8"/>
  <c r="P8" i="8"/>
  <c r="P267" i="8"/>
  <c r="P23" i="8"/>
  <c r="P74" i="8"/>
  <c r="P141" i="8"/>
  <c r="P242" i="8"/>
  <c r="P260" i="8"/>
  <c r="P326" i="8"/>
  <c r="O407" i="7"/>
  <c r="O386" i="7"/>
  <c r="O322" i="7"/>
  <c r="O226" i="7"/>
  <c r="O46" i="7"/>
  <c r="O408" i="7"/>
  <c r="O325" i="7"/>
  <c r="O237" i="7"/>
  <c r="O402" i="7"/>
  <c r="O354" i="7"/>
  <c r="O349" i="7"/>
  <c r="O67" i="7"/>
  <c r="O307" i="7"/>
  <c r="O166" i="7"/>
  <c r="O355" i="7"/>
  <c r="O90" i="7"/>
  <c r="O291" i="7"/>
  <c r="O243" i="7"/>
  <c r="O335" i="7"/>
  <c r="O107" i="7"/>
  <c r="O59" i="7"/>
  <c r="O27" i="7"/>
  <c r="O242" i="7"/>
  <c r="O156" i="7"/>
  <c r="O83" i="7"/>
  <c r="O47" i="7"/>
  <c r="P167" i="8"/>
  <c r="P360" i="8"/>
  <c r="P165" i="8"/>
  <c r="P183" i="8"/>
  <c r="P233" i="8"/>
  <c r="P301" i="8"/>
  <c r="P366" i="8"/>
  <c r="P390" i="8"/>
  <c r="P10" i="8"/>
  <c r="P269" i="8"/>
  <c r="P374" i="8"/>
  <c r="P25" i="8"/>
  <c r="P54" i="8"/>
  <c r="P75" i="8"/>
  <c r="P95" i="8"/>
  <c r="P140" i="8"/>
  <c r="P197" i="8"/>
  <c r="P211" i="8"/>
  <c r="P251" i="8"/>
  <c r="P259" i="8"/>
  <c r="P283" i="8"/>
  <c r="P340" i="8"/>
  <c r="P354" i="8"/>
  <c r="P381" i="8"/>
  <c r="P180" i="8"/>
  <c r="P236" i="8"/>
  <c r="P369" i="8"/>
  <c r="P132" i="8"/>
  <c r="P319" i="8"/>
  <c r="P37" i="8"/>
  <c r="P92" i="8"/>
  <c r="P143" i="8"/>
  <c r="P243" i="8"/>
  <c r="P280" i="8"/>
  <c r="P327" i="8"/>
  <c r="P359" i="8"/>
  <c r="P77" i="8"/>
  <c r="P101" i="8"/>
  <c r="P217" i="8"/>
  <c r="P332" i="8"/>
  <c r="P7" i="8"/>
  <c r="P266" i="8"/>
  <c r="P22" i="8"/>
  <c r="P57" i="8"/>
  <c r="P109" i="8"/>
  <c r="P208" i="8"/>
  <c r="P254" i="8"/>
  <c r="P310" i="8"/>
  <c r="P351" i="8"/>
  <c r="B31" i="3"/>
  <c r="C10" i="1"/>
  <c r="J33" i="3"/>
  <c r="J32" i="3"/>
  <c r="Q11" i="1"/>
  <c r="C11" i="1" s="1"/>
  <c r="O12" i="1"/>
  <c r="Q12" i="1" s="1"/>
  <c r="O13" i="1"/>
  <c r="Q13" i="1" s="1"/>
  <c r="D13" i="1" s="1"/>
  <c r="O14" i="1"/>
  <c r="O15" i="1" s="1"/>
  <c r="O16" i="1" s="1"/>
  <c r="H13" i="1"/>
  <c r="H14" i="1" s="1"/>
  <c r="H15" i="1" s="1"/>
  <c r="F15" i="1"/>
  <c r="J16" i="1"/>
  <c r="M14" i="1"/>
  <c r="V14" i="1"/>
  <c r="V15" i="1" s="1"/>
  <c r="V16" i="1" s="1"/>
  <c r="V17" i="1" s="1"/>
  <c r="V18" i="1" s="1"/>
  <c r="V20" i="1" s="1"/>
  <c r="L15" i="1"/>
  <c r="P14" i="1"/>
  <c r="N12" i="1"/>
  <c r="N13" i="1" s="1"/>
  <c r="K13" i="1"/>
  <c r="G13" i="1"/>
  <c r="I14" i="1"/>
  <c r="E12" i="1"/>
  <c r="R13" i="1"/>
  <c r="T12" i="1"/>
  <c r="U12" i="1"/>
  <c r="S11" i="1"/>
  <c r="AC28" i="2"/>
  <c r="AD27" i="2"/>
  <c r="AD29" i="2" s="1"/>
  <c r="AD28" i="2"/>
  <c r="AC27" i="2"/>
  <c r="AB27" i="2"/>
  <c r="AB26" i="2"/>
  <c r="D232" i="40" l="1"/>
  <c r="AC228" i="40"/>
  <c r="E235" i="40"/>
  <c r="E237" i="40" s="1"/>
  <c r="E239" i="40" s="1"/>
  <c r="AA241" i="40"/>
  <c r="N241" i="40"/>
  <c r="AD236" i="40"/>
  <c r="AD242" i="40" s="1"/>
  <c r="AD237" i="40"/>
  <c r="K228" i="40"/>
  <c r="E242" i="40"/>
  <c r="K229" i="40"/>
  <c r="K230" i="40" s="1"/>
  <c r="C231" i="40"/>
  <c r="F232" i="40"/>
  <c r="F233" i="40"/>
  <c r="M241" i="40"/>
  <c r="P89" i="32"/>
  <c r="Q89" i="32" s="1"/>
  <c r="D89" i="32" s="1"/>
  <c r="R87" i="32"/>
  <c r="C82" i="32"/>
  <c r="D35" i="3"/>
  <c r="D36" i="3" s="1"/>
  <c r="G36" i="3"/>
  <c r="H35" i="3"/>
  <c r="H36" i="3" s="1"/>
  <c r="N57" i="27"/>
  <c r="L30" i="2"/>
  <c r="E118" i="27"/>
  <c r="C118" i="27" s="1"/>
  <c r="E131" i="27"/>
  <c r="J83" i="27"/>
  <c r="C129" i="27"/>
  <c r="J21" i="27"/>
  <c r="J22" i="27" s="1"/>
  <c r="J23" i="27" s="1"/>
  <c r="L57" i="27"/>
  <c r="M119" i="27"/>
  <c r="K119" i="27" s="1"/>
  <c r="N34" i="27"/>
  <c r="N35" i="27" s="1"/>
  <c r="N94" i="27"/>
  <c r="N95" i="27" s="1"/>
  <c r="O70" i="27"/>
  <c r="O71" i="27" s="1"/>
  <c r="D70" i="27"/>
  <c r="C70" i="27" s="1"/>
  <c r="O58" i="27"/>
  <c r="O59" i="27" s="1"/>
  <c r="F70" i="27"/>
  <c r="N58" i="27"/>
  <c r="N59" i="27" s="1"/>
  <c r="D131" i="27"/>
  <c r="E107" i="27"/>
  <c r="R47" i="27"/>
  <c r="O94" i="27"/>
  <c r="O95" i="27" s="1"/>
  <c r="M70" i="27"/>
  <c r="M71" i="27" s="1"/>
  <c r="O118" i="27"/>
  <c r="O119" i="27" s="1"/>
  <c r="E141" i="27"/>
  <c r="C141" i="27" s="1"/>
  <c r="D81" i="27"/>
  <c r="D82" i="27" s="1"/>
  <c r="E59" i="27"/>
  <c r="L70" i="27"/>
  <c r="L71" i="27" s="1"/>
  <c r="C56" i="27"/>
  <c r="O22" i="27"/>
  <c r="O23" i="27" s="1"/>
  <c r="W59" i="27"/>
  <c r="K32" i="27"/>
  <c r="V20" i="27"/>
  <c r="V21" i="27" s="1"/>
  <c r="S55" i="27"/>
  <c r="U56" i="27"/>
  <c r="S56" i="27" s="1"/>
  <c r="N81" i="27"/>
  <c r="N82" i="27" s="1"/>
  <c r="N83" i="27" s="1"/>
  <c r="W32" i="27"/>
  <c r="G57" i="27"/>
  <c r="G58" i="27" s="1"/>
  <c r="V94" i="27"/>
  <c r="V95" i="27" s="1"/>
  <c r="R104" i="27"/>
  <c r="R105" i="27" s="1"/>
  <c r="R106" i="27" s="1"/>
  <c r="C32" i="27"/>
  <c r="D33" i="27"/>
  <c r="S45" i="27"/>
  <c r="U47" i="27"/>
  <c r="S47" i="27" s="1"/>
  <c r="W33" i="27"/>
  <c r="B23" i="27"/>
  <c r="J106" i="27"/>
  <c r="J107" i="27" s="1"/>
  <c r="S104" i="27"/>
  <c r="R57" i="27"/>
  <c r="R58" i="27" s="1"/>
  <c r="R59" i="27" s="1"/>
  <c r="B83" i="27"/>
  <c r="N70" i="27"/>
  <c r="N71" i="27" s="1"/>
  <c r="C106" i="27"/>
  <c r="D107" i="27"/>
  <c r="B34" i="27"/>
  <c r="L33" i="27"/>
  <c r="C55" i="27"/>
  <c r="U57" i="27"/>
  <c r="S57" i="27" s="1"/>
  <c r="U106" i="27"/>
  <c r="S106" i="27" s="1"/>
  <c r="O107" i="27"/>
  <c r="V71" i="27"/>
  <c r="K91" i="27"/>
  <c r="M92" i="27"/>
  <c r="F81" i="27"/>
  <c r="F82" i="27" s="1"/>
  <c r="F83" i="27" s="1"/>
  <c r="J46" i="27"/>
  <c r="J47" i="27" s="1"/>
  <c r="E35" i="27"/>
  <c r="F71" i="27"/>
  <c r="W92" i="27"/>
  <c r="K68" i="27"/>
  <c r="G106" i="27"/>
  <c r="G107" i="27" s="1"/>
  <c r="C69" i="27"/>
  <c r="G70" i="27"/>
  <c r="G71" i="27" s="1"/>
  <c r="R93" i="27"/>
  <c r="R94" i="27" s="1"/>
  <c r="G34" i="27"/>
  <c r="G35" i="27" s="1"/>
  <c r="M93" i="27"/>
  <c r="K93" i="27" s="1"/>
  <c r="B107" i="27"/>
  <c r="T21" i="27"/>
  <c r="S19" i="27"/>
  <c r="B35" i="27"/>
  <c r="U119" i="27"/>
  <c r="S119" i="27" s="1"/>
  <c r="T35" i="27"/>
  <c r="K104" i="27"/>
  <c r="M105" i="27"/>
  <c r="K105" i="27" s="1"/>
  <c r="E80" i="27"/>
  <c r="E81" i="27" s="1"/>
  <c r="C81" i="27" s="1"/>
  <c r="S91" i="27"/>
  <c r="T92" i="27"/>
  <c r="U20" i="27"/>
  <c r="S20" i="27" s="1"/>
  <c r="C43" i="27"/>
  <c r="E44" i="27"/>
  <c r="C44" i="27" s="1"/>
  <c r="L95" i="27"/>
  <c r="C20" i="27"/>
  <c r="D22" i="27"/>
  <c r="C22" i="27" s="1"/>
  <c r="R35" i="27"/>
  <c r="S46" i="27"/>
  <c r="L107" i="27"/>
  <c r="K79" i="27"/>
  <c r="M80" i="27"/>
  <c r="K80" i="27" s="1"/>
  <c r="D23" i="27"/>
  <c r="C23" i="27" s="1"/>
  <c r="M22" i="27"/>
  <c r="M23" i="27" s="1"/>
  <c r="K23" i="27" s="1"/>
  <c r="K44" i="27"/>
  <c r="M45" i="27"/>
  <c r="U33" i="27"/>
  <c r="S33" i="27" s="1"/>
  <c r="D57" i="27"/>
  <c r="C57" i="27" s="1"/>
  <c r="C68" i="27"/>
  <c r="S68" i="27"/>
  <c r="U69" i="27"/>
  <c r="S69" i="27" s="1"/>
  <c r="C139" i="27"/>
  <c r="E142" i="27"/>
  <c r="C142" i="27" s="1"/>
  <c r="J58" i="27"/>
  <c r="J59" i="27" s="1"/>
  <c r="C79" i="27"/>
  <c r="W46" i="27"/>
  <c r="W47" i="27" s="1"/>
  <c r="E119" i="27"/>
  <c r="C119" i="27" s="1"/>
  <c r="U92" i="27"/>
  <c r="K22" i="27"/>
  <c r="C29" i="2"/>
  <c r="I36" i="2"/>
  <c r="I38" i="2" s="1"/>
  <c r="M31" i="2"/>
  <c r="M33" i="2" s="1"/>
  <c r="E10" i="27"/>
  <c r="C10" i="27" s="1"/>
  <c r="S8" i="27"/>
  <c r="U9" i="27"/>
  <c r="S9" i="27" s="1"/>
  <c r="O217" i="27"/>
  <c r="P217" i="27" s="1"/>
  <c r="O290" i="27"/>
  <c r="P290" i="27" s="1"/>
  <c r="K9" i="27"/>
  <c r="K8" i="27"/>
  <c r="M11" i="27"/>
  <c r="P276" i="27"/>
  <c r="B9" i="27"/>
  <c r="B10" i="27" s="1"/>
  <c r="E11" i="27"/>
  <c r="C11" i="27" s="1"/>
  <c r="H287" i="27"/>
  <c r="G288" i="27"/>
  <c r="L10" i="27"/>
  <c r="O278" i="27"/>
  <c r="P278" i="27" s="1"/>
  <c r="H276" i="27"/>
  <c r="G277" i="27"/>
  <c r="H277" i="27" s="1"/>
  <c r="K265" i="27"/>
  <c r="K266" i="27" s="1"/>
  <c r="P266" i="27" s="1"/>
  <c r="H264" i="27"/>
  <c r="G265" i="27"/>
  <c r="H265" i="27" s="1"/>
  <c r="G254" i="27"/>
  <c r="H254" i="27" s="1"/>
  <c r="O218" i="27"/>
  <c r="P218" i="27" s="1"/>
  <c r="X251" i="27"/>
  <c r="W252" i="27"/>
  <c r="X252" i="27" s="1"/>
  <c r="O252" i="27"/>
  <c r="P252" i="27" s="1"/>
  <c r="P251" i="27"/>
  <c r="X239" i="27"/>
  <c r="W241" i="27"/>
  <c r="X241" i="27" s="1"/>
  <c r="G242" i="27"/>
  <c r="O205" i="27"/>
  <c r="P205" i="27" s="1"/>
  <c r="O229" i="27"/>
  <c r="P229" i="27" s="1"/>
  <c r="W206" i="27"/>
  <c r="S204" i="27"/>
  <c r="X204" i="27" s="1"/>
  <c r="X203" i="27"/>
  <c r="J205" i="27"/>
  <c r="J206" i="27" s="1"/>
  <c r="N205" i="27"/>
  <c r="N206" i="27" s="1"/>
  <c r="T204" i="27"/>
  <c r="T205" i="27" s="1"/>
  <c r="B218" i="27"/>
  <c r="X227" i="27"/>
  <c r="W229" i="27"/>
  <c r="S205" i="27"/>
  <c r="X205" i="27" s="1"/>
  <c r="G216" i="27"/>
  <c r="G229" i="27"/>
  <c r="G169" i="27"/>
  <c r="H169" i="27" s="1"/>
  <c r="P191" i="27"/>
  <c r="H180" i="27"/>
  <c r="G181" i="27"/>
  <c r="H181" i="27" s="1"/>
  <c r="P158" i="27"/>
  <c r="P169" i="27"/>
  <c r="P157" i="27"/>
  <c r="P170" i="27"/>
  <c r="H191" i="27"/>
  <c r="G193" i="27"/>
  <c r="H193" i="27" s="1"/>
  <c r="R158" i="27"/>
  <c r="O192" i="27"/>
  <c r="P192" i="27" s="1"/>
  <c r="B156" i="27"/>
  <c r="B157" i="27" s="1"/>
  <c r="B158" i="27" s="1"/>
  <c r="D157" i="27"/>
  <c r="D158" i="27" s="1"/>
  <c r="H156" i="27"/>
  <c r="G158" i="27"/>
  <c r="H158" i="27" s="1"/>
  <c r="M32" i="2"/>
  <c r="M34" i="2" s="1"/>
  <c r="I37" i="2"/>
  <c r="L31" i="2"/>
  <c r="L33" i="2" s="1"/>
  <c r="D31" i="2"/>
  <c r="D32" i="2"/>
  <c r="H29" i="2"/>
  <c r="H31" i="2" s="1"/>
  <c r="E38" i="2"/>
  <c r="E40" i="2" s="1"/>
  <c r="E37" i="2"/>
  <c r="E39" i="2" s="1"/>
  <c r="K32" i="2"/>
  <c r="G30" i="2"/>
  <c r="L32" i="2"/>
  <c r="N36" i="2"/>
  <c r="M35" i="2"/>
  <c r="M37" i="2" s="1"/>
  <c r="F31" i="2"/>
  <c r="C27" i="2"/>
  <c r="F30" i="2"/>
  <c r="C30" i="2" s="1"/>
  <c r="D33" i="2"/>
  <c r="K31" i="2"/>
  <c r="J35" i="2"/>
  <c r="J34" i="2"/>
  <c r="J36" i="2" s="1"/>
  <c r="N35" i="2"/>
  <c r="N37" i="2" s="1"/>
  <c r="H30" i="2"/>
  <c r="V19" i="1"/>
  <c r="AA31" i="2"/>
  <c r="AA33" i="2" s="1"/>
  <c r="AA32" i="2"/>
  <c r="D11" i="1"/>
  <c r="B32" i="3"/>
  <c r="B34" i="3"/>
  <c r="O17" i="1"/>
  <c r="O18" i="1" s="1"/>
  <c r="Q14" i="1"/>
  <c r="D14" i="1" s="1"/>
  <c r="O20" i="1"/>
  <c r="AD30" i="2"/>
  <c r="AD32" i="2" s="1"/>
  <c r="J35" i="3"/>
  <c r="D12" i="1"/>
  <c r="C12" i="1"/>
  <c r="C13" i="1"/>
  <c r="P15" i="1"/>
  <c r="E13" i="1"/>
  <c r="E14" i="1" s="1"/>
  <c r="G14" i="1"/>
  <c r="H16" i="1"/>
  <c r="H17" i="1" s="1"/>
  <c r="H18" i="1" s="1"/>
  <c r="V21" i="1"/>
  <c r="V22" i="1" s="1"/>
  <c r="V23" i="1" s="1"/>
  <c r="V24" i="1" s="1"/>
  <c r="V25" i="1" s="1"/>
  <c r="V26" i="1" s="1"/>
  <c r="V27" i="1" s="1"/>
  <c r="V28" i="1" s="1"/>
  <c r="M15" i="1"/>
  <c r="I15" i="1"/>
  <c r="I16" i="1" s="1"/>
  <c r="N14" i="1"/>
  <c r="J17" i="1"/>
  <c r="K14" i="1"/>
  <c r="F16" i="1"/>
  <c r="F17" i="1" s="1"/>
  <c r="L16" i="1"/>
  <c r="S12" i="1"/>
  <c r="S13" i="1" s="1"/>
  <c r="T13" i="1"/>
  <c r="R14" i="1"/>
  <c r="U13" i="1"/>
  <c r="AC29" i="2"/>
  <c r="AC31" i="2" s="1"/>
  <c r="AC30" i="2"/>
  <c r="AD31" i="2"/>
  <c r="AB28" i="2"/>
  <c r="AB29" i="2"/>
  <c r="D234" i="40" l="1"/>
  <c r="D235" i="40"/>
  <c r="AC231" i="40"/>
  <c r="E238" i="40"/>
  <c r="E240" i="40" s="1"/>
  <c r="AC229" i="40"/>
  <c r="AD238" i="40"/>
  <c r="AD239" i="40"/>
  <c r="E241" i="40"/>
  <c r="K231" i="40"/>
  <c r="C232" i="40"/>
  <c r="F234" i="40"/>
  <c r="C233" i="40"/>
  <c r="F235" i="40"/>
  <c r="R88" i="32"/>
  <c r="P90" i="32"/>
  <c r="Q90" i="32" s="1"/>
  <c r="D90" i="32" s="1"/>
  <c r="J38" i="2"/>
  <c r="F33" i="2"/>
  <c r="C33" i="2" s="1"/>
  <c r="C107" i="27"/>
  <c r="W34" i="27"/>
  <c r="C131" i="27"/>
  <c r="D71" i="27"/>
  <c r="C71" i="27" s="1"/>
  <c r="K57" i="27"/>
  <c r="L58" i="27"/>
  <c r="M81" i="27"/>
  <c r="K81" i="27" s="1"/>
  <c r="K71" i="27"/>
  <c r="K70" i="27"/>
  <c r="M106" i="27"/>
  <c r="M107" i="27" s="1"/>
  <c r="R107" i="27"/>
  <c r="W35" i="27"/>
  <c r="K45" i="27"/>
  <c r="K106" i="27"/>
  <c r="T22" i="27"/>
  <c r="T23" i="27" s="1"/>
  <c r="C33" i="27"/>
  <c r="C80" i="27"/>
  <c r="R95" i="27"/>
  <c r="M82" i="27"/>
  <c r="G59" i="27"/>
  <c r="W93" i="27"/>
  <c r="D58" i="27"/>
  <c r="C58" i="27" s="1"/>
  <c r="M46" i="27"/>
  <c r="K46" i="27" s="1"/>
  <c r="U93" i="27"/>
  <c r="K107" i="27"/>
  <c r="E45" i="27"/>
  <c r="C45" i="27" s="1"/>
  <c r="U21" i="27"/>
  <c r="S21" i="27" s="1"/>
  <c r="S92" i="27"/>
  <c r="T93" i="27"/>
  <c r="E82" i="27"/>
  <c r="C82" i="27" s="1"/>
  <c r="W94" i="27"/>
  <c r="M94" i="27"/>
  <c r="K94" i="27" s="1"/>
  <c r="K92" i="27"/>
  <c r="M95" i="27"/>
  <c r="K95" i="27" s="1"/>
  <c r="U107" i="27"/>
  <c r="S107" i="27" s="1"/>
  <c r="K33" i="27"/>
  <c r="D34" i="27"/>
  <c r="C34" i="27" s="1"/>
  <c r="U34" i="27"/>
  <c r="S34" i="27" s="1"/>
  <c r="U58" i="27"/>
  <c r="S58" i="27" s="1"/>
  <c r="E143" i="27"/>
  <c r="C143" i="27" s="1"/>
  <c r="L34" i="27"/>
  <c r="K34" i="27" s="1"/>
  <c r="U70" i="27"/>
  <c r="S70" i="27" s="1"/>
  <c r="V22" i="27"/>
  <c r="V23" i="27" s="1"/>
  <c r="D83" i="27"/>
  <c r="T94" i="27"/>
  <c r="H32" i="2"/>
  <c r="H34" i="2" s="1"/>
  <c r="I40" i="2"/>
  <c r="C31" i="2"/>
  <c r="M36" i="2"/>
  <c r="M39" i="2" s="1"/>
  <c r="I39" i="2"/>
  <c r="F32" i="2"/>
  <c r="C32" i="2" s="1"/>
  <c r="E42" i="2"/>
  <c r="U10" i="27"/>
  <c r="S10" i="27" s="1"/>
  <c r="H288" i="27"/>
  <c r="G289" i="27"/>
  <c r="H289" i="27" s="1"/>
  <c r="K10" i="27"/>
  <c r="L11" i="27"/>
  <c r="K11" i="27" s="1"/>
  <c r="B11" i="27"/>
  <c r="P265" i="27"/>
  <c r="G278" i="27"/>
  <c r="H278" i="27" s="1"/>
  <c r="G266" i="27"/>
  <c r="H266" i="27" s="1"/>
  <c r="O230" i="27"/>
  <c r="P230" i="27" s="1"/>
  <c r="O253" i="27"/>
  <c r="P253" i="27" s="1"/>
  <c r="W253" i="27"/>
  <c r="X253" i="27" s="1"/>
  <c r="O206" i="27"/>
  <c r="P206" i="27" s="1"/>
  <c r="W242" i="27"/>
  <c r="X242" i="27" s="1"/>
  <c r="G170" i="27"/>
  <c r="H170" i="27" s="1"/>
  <c r="S206" i="27"/>
  <c r="X206" i="27" s="1"/>
  <c r="H216" i="27"/>
  <c r="G217" i="27"/>
  <c r="X229" i="27"/>
  <c r="W230" i="27"/>
  <c r="X230" i="27" s="1"/>
  <c r="T206" i="27"/>
  <c r="G230" i="27"/>
  <c r="G182" i="27"/>
  <c r="H182" i="27" s="1"/>
  <c r="G194" i="27"/>
  <c r="H194" i="27" s="1"/>
  <c r="O193" i="27"/>
  <c r="P193" i="27" s="1"/>
  <c r="N38" i="2"/>
  <c r="N40" i="2" s="1"/>
  <c r="J37" i="2"/>
  <c r="H33" i="2"/>
  <c r="L35" i="2"/>
  <c r="G32" i="2"/>
  <c r="G34" i="2" s="1"/>
  <c r="G33" i="2"/>
  <c r="K33" i="2"/>
  <c r="K35" i="2" s="1"/>
  <c r="E41" i="2"/>
  <c r="E43" i="2" s="1"/>
  <c r="D35" i="2"/>
  <c r="D34" i="2"/>
  <c r="F34" i="2"/>
  <c r="K34" i="2"/>
  <c r="K36" i="2" s="1"/>
  <c r="M38" i="2"/>
  <c r="L34" i="2"/>
  <c r="N39" i="2"/>
  <c r="N41" i="2" s="1"/>
  <c r="H20" i="1"/>
  <c r="H19" i="1"/>
  <c r="J36" i="3"/>
  <c r="AA34" i="2"/>
  <c r="O21" i="1"/>
  <c r="O22" i="1" s="1"/>
  <c r="B33" i="3"/>
  <c r="AD34" i="2"/>
  <c r="AA35" i="2"/>
  <c r="Q15" i="1"/>
  <c r="D15" i="1" s="1"/>
  <c r="P16" i="1"/>
  <c r="V29" i="1"/>
  <c r="L17" i="1"/>
  <c r="L18" i="1" s="1"/>
  <c r="K15" i="1"/>
  <c r="E15" i="1"/>
  <c r="E16" i="1" s="1"/>
  <c r="E17" i="1" s="1"/>
  <c r="E18" i="1" s="1"/>
  <c r="K16" i="1"/>
  <c r="K17" i="1" s="1"/>
  <c r="G15" i="1"/>
  <c r="F18" i="1"/>
  <c r="J18" i="1"/>
  <c r="J19" i="1" s="1"/>
  <c r="N15" i="1"/>
  <c r="C14" i="1"/>
  <c r="I17" i="1"/>
  <c r="I18" i="1" s="1"/>
  <c r="M16" i="1"/>
  <c r="M17" i="1" s="1"/>
  <c r="M18" i="1" s="1"/>
  <c r="M19" i="1" s="1"/>
  <c r="H21" i="1"/>
  <c r="H22" i="1" s="1"/>
  <c r="H23" i="1" s="1"/>
  <c r="H24" i="1" s="1"/>
  <c r="H25" i="1" s="1"/>
  <c r="H26" i="1" s="1"/>
  <c r="H27" i="1" s="1"/>
  <c r="H28" i="1" s="1"/>
  <c r="H29" i="1" s="1"/>
  <c r="G16" i="1"/>
  <c r="G17" i="1" s="1"/>
  <c r="U14" i="1"/>
  <c r="U15" i="1" s="1"/>
  <c r="T14" i="1"/>
  <c r="T15" i="1" s="1"/>
  <c r="R15" i="1"/>
  <c r="R16" i="1" s="1"/>
  <c r="S14" i="1"/>
  <c r="S15" i="1" s="1"/>
  <c r="S16" i="1" s="1"/>
  <c r="AC32" i="2"/>
  <c r="AC34" i="2" s="1"/>
  <c r="AB31" i="2"/>
  <c r="AB30" i="2"/>
  <c r="AD33" i="2"/>
  <c r="AC33" i="2"/>
  <c r="D237" i="40" l="1"/>
  <c r="D236" i="40"/>
  <c r="AC230" i="40"/>
  <c r="AC233" i="40" s="1"/>
  <c r="AD241" i="40"/>
  <c r="K233" i="40"/>
  <c r="K232" i="40"/>
  <c r="K234" i="40" s="1"/>
  <c r="C235" i="40"/>
  <c r="F237" i="40"/>
  <c r="C234" i="40"/>
  <c r="F236" i="40"/>
  <c r="P91" i="32"/>
  <c r="Q91" i="32" s="1"/>
  <c r="D91" i="32" s="1"/>
  <c r="R89" i="32"/>
  <c r="G35" i="2"/>
  <c r="K38" i="2"/>
  <c r="N43" i="2"/>
  <c r="F35" i="2"/>
  <c r="C35" i="2" s="1"/>
  <c r="K58" i="27"/>
  <c r="L59" i="27"/>
  <c r="K59" i="27" s="1"/>
  <c r="W95" i="27"/>
  <c r="S93" i="27"/>
  <c r="K82" i="27"/>
  <c r="M83" i="27"/>
  <c r="K83" i="27" s="1"/>
  <c r="D35" i="27"/>
  <c r="C35" i="27" s="1"/>
  <c r="D59" i="27"/>
  <c r="C59" i="27" s="1"/>
  <c r="M47" i="27"/>
  <c r="K47" i="27" s="1"/>
  <c r="E83" i="27"/>
  <c r="C83" i="27" s="1"/>
  <c r="L35" i="27"/>
  <c r="K35" i="27" s="1"/>
  <c r="U35" i="27"/>
  <c r="S35" i="27" s="1"/>
  <c r="T95" i="27"/>
  <c r="U22" i="27"/>
  <c r="U23" i="27" s="1"/>
  <c r="S23" i="27" s="1"/>
  <c r="E46" i="27"/>
  <c r="U94" i="27"/>
  <c r="U95" i="27" s="1"/>
  <c r="U59" i="27"/>
  <c r="S59" i="27" s="1"/>
  <c r="U71" i="27"/>
  <c r="S71" i="27" s="1"/>
  <c r="I41" i="2"/>
  <c r="G36" i="2"/>
  <c r="G38" i="2" s="1"/>
  <c r="I42" i="2"/>
  <c r="K37" i="2"/>
  <c r="K40" i="2" s="1"/>
  <c r="E46" i="2"/>
  <c r="E45" i="2"/>
  <c r="U11" i="27"/>
  <c r="S11" i="27" s="1"/>
  <c r="G290" i="27"/>
  <c r="H290" i="27" s="1"/>
  <c r="O254" i="27"/>
  <c r="P254" i="27" s="1"/>
  <c r="W254" i="27"/>
  <c r="X254" i="27" s="1"/>
  <c r="H217" i="27"/>
  <c r="G218" i="27"/>
  <c r="H218" i="27" s="1"/>
  <c r="O194" i="27"/>
  <c r="P194" i="27" s="1"/>
  <c r="D37" i="2"/>
  <c r="G37" i="2"/>
  <c r="H35" i="2"/>
  <c r="H37" i="2" s="1"/>
  <c r="M40" i="2"/>
  <c r="M42" i="2" s="1"/>
  <c r="H36" i="2"/>
  <c r="H38" i="2" s="1"/>
  <c r="H40" i="2" s="1"/>
  <c r="M41" i="2"/>
  <c r="L37" i="2"/>
  <c r="C34" i="2"/>
  <c r="F36" i="2"/>
  <c r="N42" i="2"/>
  <c r="N45" i="2" s="1"/>
  <c r="D36" i="2"/>
  <c r="E44" i="2"/>
  <c r="E47" i="2" s="1"/>
  <c r="L36" i="2"/>
  <c r="L38" i="2" s="1"/>
  <c r="L40" i="2" s="1"/>
  <c r="J39" i="2"/>
  <c r="J41" i="2" s="1"/>
  <c r="J40" i="2"/>
  <c r="H31" i="1"/>
  <c r="H30" i="1"/>
  <c r="V31" i="1"/>
  <c r="V30" i="1"/>
  <c r="I20" i="1"/>
  <c r="I19" i="1"/>
  <c r="F20" i="1"/>
  <c r="F19" i="1"/>
  <c r="E20" i="1"/>
  <c r="E19" i="1"/>
  <c r="L20" i="1"/>
  <c r="L19" i="1"/>
  <c r="O24" i="1"/>
  <c r="O25" i="1" s="1"/>
  <c r="O23" i="1"/>
  <c r="O26" i="1"/>
  <c r="B35" i="3"/>
  <c r="AA36" i="2"/>
  <c r="AA37" i="2"/>
  <c r="AC35" i="2"/>
  <c r="AC36" i="2" s="1"/>
  <c r="K18" i="1"/>
  <c r="P17" i="1"/>
  <c r="P18" i="1" s="1"/>
  <c r="P19" i="1" s="1"/>
  <c r="Q19" i="1" s="1"/>
  <c r="D19" i="1" s="1"/>
  <c r="Q16" i="1"/>
  <c r="D16" i="1" s="1"/>
  <c r="C15" i="1"/>
  <c r="J20" i="1"/>
  <c r="J21" i="1" s="1"/>
  <c r="J22" i="1" s="1"/>
  <c r="J23" i="1" s="1"/>
  <c r="J24" i="1" s="1"/>
  <c r="J25" i="1" s="1"/>
  <c r="M20" i="1"/>
  <c r="M21" i="1" s="1"/>
  <c r="M22" i="1" s="1"/>
  <c r="M23" i="1" s="1"/>
  <c r="M24" i="1" s="1"/>
  <c r="M25" i="1" s="1"/>
  <c r="M26" i="1" s="1"/>
  <c r="M27" i="1" s="1"/>
  <c r="M28" i="1" s="1"/>
  <c r="M29" i="1" s="1"/>
  <c r="G18" i="1"/>
  <c r="N16" i="1"/>
  <c r="S17" i="1"/>
  <c r="S18" i="1" s="1"/>
  <c r="R17" i="1"/>
  <c r="T16" i="1"/>
  <c r="T17" i="1" s="1"/>
  <c r="T18" i="1" s="1"/>
  <c r="U16" i="1"/>
  <c r="U17" i="1" s="1"/>
  <c r="AB33" i="2"/>
  <c r="AD35" i="2"/>
  <c r="AB32" i="2"/>
  <c r="D239" i="40" l="1"/>
  <c r="D242" i="40"/>
  <c r="D238" i="40"/>
  <c r="D240" i="40" s="1"/>
  <c r="AC232" i="40"/>
  <c r="K236" i="40"/>
  <c r="K235" i="40"/>
  <c r="C236" i="40"/>
  <c r="F238" i="40"/>
  <c r="F242" i="40"/>
  <c r="C237" i="40"/>
  <c r="F239" i="40"/>
  <c r="R90" i="32"/>
  <c r="C89" i="32"/>
  <c r="P92" i="32"/>
  <c r="Q92" i="32" s="1"/>
  <c r="D92" i="32" s="1"/>
  <c r="K39" i="2"/>
  <c r="K41" i="2" s="1"/>
  <c r="K43" i="2" s="1"/>
  <c r="AA39" i="2"/>
  <c r="J42" i="2"/>
  <c r="J44" i="2" s="1"/>
  <c r="F37" i="2"/>
  <c r="C37" i="2" s="1"/>
  <c r="I44" i="2"/>
  <c r="G40" i="2"/>
  <c r="S22" i="27"/>
  <c r="C46" i="27"/>
  <c r="E47" i="27"/>
  <c r="C47" i="27" s="1"/>
  <c r="S95" i="27"/>
  <c r="S94" i="27"/>
  <c r="G39" i="2"/>
  <c r="I43" i="2"/>
  <c r="I46" i="2" s="1"/>
  <c r="E48" i="2"/>
  <c r="J43" i="2"/>
  <c r="J46" i="2" s="1"/>
  <c r="M43" i="2"/>
  <c r="N44" i="2"/>
  <c r="N47" i="2" s="1"/>
  <c r="L39" i="2"/>
  <c r="L41" i="2" s="1"/>
  <c r="L43" i="2" s="1"/>
  <c r="M44" i="2"/>
  <c r="M47" i="2" s="1"/>
  <c r="E49" i="2"/>
  <c r="E50" i="2" s="1"/>
  <c r="G41" i="2"/>
  <c r="G43" i="2" s="1"/>
  <c r="L42" i="2"/>
  <c r="L44" i="2" s="1"/>
  <c r="L47" i="2" s="1"/>
  <c r="D38" i="2"/>
  <c r="D40" i="2" s="1"/>
  <c r="C36" i="2"/>
  <c r="F38" i="2"/>
  <c r="N46" i="2"/>
  <c r="H39" i="2"/>
  <c r="H41" i="2" s="1"/>
  <c r="H43" i="2" s="1"/>
  <c r="D39" i="2"/>
  <c r="K42" i="2"/>
  <c r="K44" i="2" s="1"/>
  <c r="K47" i="2" s="1"/>
  <c r="V32" i="1"/>
  <c r="V33" i="1" s="1"/>
  <c r="V40" i="1" s="1"/>
  <c r="M31" i="1"/>
  <c r="M30" i="1"/>
  <c r="H32" i="1"/>
  <c r="H33" i="1" s="1"/>
  <c r="H40" i="1" s="1"/>
  <c r="L21" i="1"/>
  <c r="L22" i="1" s="1"/>
  <c r="L23" i="1" s="1"/>
  <c r="L24" i="1" s="1"/>
  <c r="L25" i="1" s="1"/>
  <c r="L26" i="1" s="1"/>
  <c r="L27" i="1" s="1"/>
  <c r="L28" i="1" s="1"/>
  <c r="L29" i="1" s="1"/>
  <c r="E21" i="1"/>
  <c r="E22" i="1" s="1"/>
  <c r="E23" i="1" s="1"/>
  <c r="E24" i="1" s="1"/>
  <c r="E25" i="1" s="1"/>
  <c r="E26" i="1" s="1"/>
  <c r="E27" i="1" s="1"/>
  <c r="E28" i="1" s="1"/>
  <c r="E29" i="1" s="1"/>
  <c r="F21" i="1"/>
  <c r="F22" i="1" s="1"/>
  <c r="F23" i="1" s="1"/>
  <c r="F24" i="1" s="1"/>
  <c r="F25" i="1" s="1"/>
  <c r="F26" i="1" s="1"/>
  <c r="F27" i="1" s="1"/>
  <c r="F28" i="1" s="1"/>
  <c r="F29" i="1" s="1"/>
  <c r="T20" i="1"/>
  <c r="T19" i="1"/>
  <c r="S20" i="1"/>
  <c r="S19" i="1"/>
  <c r="G20" i="1"/>
  <c r="G19" i="1"/>
  <c r="K20" i="1"/>
  <c r="K19" i="1"/>
  <c r="I21" i="1"/>
  <c r="I22" i="1" s="1"/>
  <c r="I23" i="1" s="1"/>
  <c r="I24" i="1" s="1"/>
  <c r="I25" i="1" s="1"/>
  <c r="I26" i="1" s="1"/>
  <c r="I27" i="1" s="1"/>
  <c r="I28" i="1" s="1"/>
  <c r="I29" i="1" s="1"/>
  <c r="B36" i="3"/>
  <c r="B37" i="3"/>
  <c r="O27" i="1"/>
  <c r="AC37" i="2"/>
  <c r="AB35" i="2"/>
  <c r="AA40" i="2"/>
  <c r="AA38" i="2"/>
  <c r="P20" i="1"/>
  <c r="Q20" i="1" s="1"/>
  <c r="D20" i="1" s="1"/>
  <c r="Q18" i="1"/>
  <c r="D18" i="1" s="1"/>
  <c r="Q17" i="1"/>
  <c r="D17" i="1" s="1"/>
  <c r="J26" i="1"/>
  <c r="J27" i="1" s="1"/>
  <c r="J28" i="1" s="1"/>
  <c r="J29" i="1" s="1"/>
  <c r="N17" i="1"/>
  <c r="C16" i="1"/>
  <c r="U18" i="1"/>
  <c r="R18" i="1"/>
  <c r="AB34" i="2"/>
  <c r="AC38" i="2"/>
  <c r="AD36" i="2"/>
  <c r="AD37" i="2"/>
  <c r="C242" i="40" l="1"/>
  <c r="D241" i="40"/>
  <c r="AC234" i="40"/>
  <c r="AC235" i="40"/>
  <c r="K237" i="40"/>
  <c r="K239" i="40" s="1"/>
  <c r="K238" i="40"/>
  <c r="K242" i="40"/>
  <c r="C238" i="40"/>
  <c r="F240" i="40"/>
  <c r="C240" i="40" s="1"/>
  <c r="C239" i="40"/>
  <c r="F241" i="40"/>
  <c r="P93" i="32"/>
  <c r="Q93" i="32" s="1"/>
  <c r="D93" i="32" s="1"/>
  <c r="R91" i="32"/>
  <c r="D41" i="2"/>
  <c r="D43" i="2" s="1"/>
  <c r="N48" i="2"/>
  <c r="E52" i="2"/>
  <c r="G42" i="2"/>
  <c r="G45" i="2" s="1"/>
  <c r="F39" i="2"/>
  <c r="I45" i="2"/>
  <c r="I47" i="2"/>
  <c r="J47" i="2"/>
  <c r="J45" i="2"/>
  <c r="J49" i="2" s="1"/>
  <c r="G46" i="2"/>
  <c r="L45" i="2"/>
  <c r="M46" i="2"/>
  <c r="M45" i="2"/>
  <c r="M49" i="2" s="1"/>
  <c r="K45" i="2"/>
  <c r="G21" i="1"/>
  <c r="T21" i="1"/>
  <c r="T22" i="1" s="1"/>
  <c r="T23" i="1" s="1"/>
  <c r="T24" i="1" s="1"/>
  <c r="T25" i="1" s="1"/>
  <c r="T26" i="1" s="1"/>
  <c r="T27" i="1" s="1"/>
  <c r="T28" i="1" s="1"/>
  <c r="T29" i="1" s="1"/>
  <c r="N49" i="2"/>
  <c r="N50" i="2" s="1"/>
  <c r="C38" i="2"/>
  <c r="F40" i="2"/>
  <c r="D42" i="2"/>
  <c r="D44" i="2" s="1"/>
  <c r="D47" i="2" s="1"/>
  <c r="L46" i="2"/>
  <c r="F41" i="2"/>
  <c r="K46" i="2"/>
  <c r="G44" i="2"/>
  <c r="G47" i="2" s="1"/>
  <c r="E51" i="2"/>
  <c r="E53" i="2" s="1"/>
  <c r="E55" i="2" s="1"/>
  <c r="C39" i="2"/>
  <c r="H42" i="2"/>
  <c r="H44" i="2" s="1"/>
  <c r="H47" i="2" s="1"/>
  <c r="AD39" i="2"/>
  <c r="AC40" i="2"/>
  <c r="AC42" i="2" s="1"/>
  <c r="AC39" i="2"/>
  <c r="T31" i="1"/>
  <c r="F31" i="1"/>
  <c r="F30" i="1"/>
  <c r="L31" i="1"/>
  <c r="L30" i="1"/>
  <c r="J31" i="1"/>
  <c r="J30" i="1"/>
  <c r="I31" i="1"/>
  <c r="I30" i="1"/>
  <c r="E31" i="1"/>
  <c r="E30" i="1"/>
  <c r="M32" i="1"/>
  <c r="M33" i="1" s="1"/>
  <c r="M40" i="1" s="1"/>
  <c r="K21" i="1"/>
  <c r="K22" i="1" s="1"/>
  <c r="K23" i="1" s="1"/>
  <c r="K24" i="1" s="1"/>
  <c r="K25" i="1" s="1"/>
  <c r="K26" i="1" s="1"/>
  <c r="K27" i="1" s="1"/>
  <c r="K28" i="1" s="1"/>
  <c r="S21" i="1"/>
  <c r="S22" i="1" s="1"/>
  <c r="S23" i="1" s="1"/>
  <c r="S24" i="1" s="1"/>
  <c r="S25" i="1" s="1"/>
  <c r="R20" i="1"/>
  <c r="R19" i="1"/>
  <c r="U20" i="1"/>
  <c r="U19" i="1"/>
  <c r="O28" i="1"/>
  <c r="AC41" i="2"/>
  <c r="AA42" i="2"/>
  <c r="AB36" i="2"/>
  <c r="AA41" i="2"/>
  <c r="P21" i="1"/>
  <c r="Q21" i="1" s="1"/>
  <c r="D21" i="1" s="1"/>
  <c r="G22" i="1"/>
  <c r="G23" i="1" s="1"/>
  <c r="G24" i="1" s="1"/>
  <c r="G25" i="1" s="1"/>
  <c r="G26" i="1" s="1"/>
  <c r="C17" i="1"/>
  <c r="N18" i="1"/>
  <c r="N19" i="1" s="1"/>
  <c r="C19" i="1" s="1"/>
  <c r="AD40" i="2"/>
  <c r="AD38" i="2"/>
  <c r="C241" i="40" l="1"/>
  <c r="AC236" i="40"/>
  <c r="AC242" i="40" s="1"/>
  <c r="AC237" i="40"/>
  <c r="K240" i="40"/>
  <c r="K241" i="40"/>
  <c r="R92" i="32"/>
  <c r="P94" i="32"/>
  <c r="Q94" i="32" s="1"/>
  <c r="D94" i="32" s="1"/>
  <c r="N51" i="2"/>
  <c r="N53" i="2" s="1"/>
  <c r="M48" i="2"/>
  <c r="M50" i="2" s="1"/>
  <c r="M52" i="2" s="1"/>
  <c r="I49" i="2"/>
  <c r="I50" i="2" s="1"/>
  <c r="I52" i="2" s="1"/>
  <c r="I48" i="2"/>
  <c r="G48" i="2"/>
  <c r="K49" i="2"/>
  <c r="K48" i="2"/>
  <c r="L49" i="2"/>
  <c r="L48" i="2"/>
  <c r="J48" i="2"/>
  <c r="J50" i="2" s="1"/>
  <c r="H45" i="2"/>
  <c r="AC43" i="2"/>
  <c r="AC46" i="2" s="1"/>
  <c r="D45" i="2"/>
  <c r="T30" i="1"/>
  <c r="M51" i="2"/>
  <c r="G49" i="2"/>
  <c r="G50" i="2" s="1"/>
  <c r="G52" i="2" s="1"/>
  <c r="E54" i="2"/>
  <c r="E56" i="2" s="1"/>
  <c r="E58" i="2" s="1"/>
  <c r="N52" i="2"/>
  <c r="N54" i="2" s="1"/>
  <c r="N56" i="2" s="1"/>
  <c r="C41" i="2"/>
  <c r="F43" i="2"/>
  <c r="L51" i="2"/>
  <c r="C40" i="2"/>
  <c r="F42" i="2"/>
  <c r="H46" i="2"/>
  <c r="D46" i="2"/>
  <c r="E32" i="1"/>
  <c r="E33" i="1" s="1"/>
  <c r="E40" i="1" s="1"/>
  <c r="I32" i="1"/>
  <c r="I33" i="1" s="1"/>
  <c r="I40" i="1" s="1"/>
  <c r="J32" i="1"/>
  <c r="J33" i="1" s="1"/>
  <c r="J40" i="1" s="1"/>
  <c r="L32" i="1"/>
  <c r="L33" i="1" s="1"/>
  <c r="L40" i="1" s="1"/>
  <c r="F32" i="1"/>
  <c r="F33" i="1" s="1"/>
  <c r="F40" i="1" s="1"/>
  <c r="T32" i="1"/>
  <c r="T33" i="1" s="1"/>
  <c r="T40" i="1" s="1"/>
  <c r="S26" i="1"/>
  <c r="S27" i="1" s="1"/>
  <c r="S28" i="1" s="1"/>
  <c r="S29" i="1" s="1"/>
  <c r="U21" i="1"/>
  <c r="U22" i="1" s="1"/>
  <c r="U23" i="1" s="1"/>
  <c r="U24" i="1" s="1"/>
  <c r="U25" i="1" s="1"/>
  <c r="U26" i="1" s="1"/>
  <c r="U27" i="1" s="1"/>
  <c r="U28" i="1" s="1"/>
  <c r="U29" i="1" s="1"/>
  <c r="R21" i="1"/>
  <c r="R22" i="1" s="1"/>
  <c r="R23" i="1" s="1"/>
  <c r="R24" i="1" s="1"/>
  <c r="R25" i="1" s="1"/>
  <c r="R26" i="1" s="1"/>
  <c r="R27" i="1" s="1"/>
  <c r="R28" i="1" s="1"/>
  <c r="R29" i="1" s="1"/>
  <c r="K29" i="1"/>
  <c r="O29" i="1"/>
  <c r="AB38" i="2"/>
  <c r="AD42" i="2"/>
  <c r="AC44" i="2"/>
  <c r="AC45" i="2" s="1"/>
  <c r="AA43" i="2"/>
  <c r="P22" i="1"/>
  <c r="P23" i="1" s="1"/>
  <c r="Q23" i="1" s="1"/>
  <c r="D23" i="1" s="1"/>
  <c r="G27" i="1"/>
  <c r="G28" i="1" s="1"/>
  <c r="G29" i="1" s="1"/>
  <c r="N20" i="1"/>
  <c r="C18" i="1"/>
  <c r="AB37" i="2"/>
  <c r="AB39" i="2" s="1"/>
  <c r="AD41" i="2"/>
  <c r="AC238" i="40" l="1"/>
  <c r="AC239" i="40"/>
  <c r="AC241" i="40" s="1"/>
  <c r="P95" i="32"/>
  <c r="Q95" i="32" s="1"/>
  <c r="D95" i="32" s="1"/>
  <c r="R93" i="32"/>
  <c r="M53" i="2"/>
  <c r="M55" i="2" s="1"/>
  <c r="L50" i="2"/>
  <c r="L53" i="2" s="1"/>
  <c r="M54" i="2"/>
  <c r="M56" i="2" s="1"/>
  <c r="M58" i="2" s="1"/>
  <c r="K51" i="2"/>
  <c r="J51" i="2"/>
  <c r="J53" i="2" s="1"/>
  <c r="K50" i="2"/>
  <c r="K52" i="2" s="1"/>
  <c r="K54" i="2" s="1"/>
  <c r="I51" i="2"/>
  <c r="I54" i="2" s="1"/>
  <c r="D49" i="2"/>
  <c r="D48" i="2"/>
  <c r="AC48" i="2"/>
  <c r="H49" i="2"/>
  <c r="H48" i="2"/>
  <c r="J52" i="2"/>
  <c r="F45" i="2"/>
  <c r="C45" i="2" s="1"/>
  <c r="C43" i="2"/>
  <c r="F46" i="2"/>
  <c r="C42" i="2"/>
  <c r="F44" i="2"/>
  <c r="L52" i="2"/>
  <c r="L54" i="2" s="1"/>
  <c r="D51" i="2"/>
  <c r="N55" i="2"/>
  <c r="N57" i="2" s="1"/>
  <c r="N59" i="2" s="1"/>
  <c r="G51" i="2"/>
  <c r="G53" i="2" s="1"/>
  <c r="G55" i="2" s="1"/>
  <c r="G54" i="2"/>
  <c r="G56" i="2" s="1"/>
  <c r="G58" i="2" s="1"/>
  <c r="E57" i="2"/>
  <c r="E59" i="2" s="1"/>
  <c r="E61" i="2" s="1"/>
  <c r="H51" i="2"/>
  <c r="G31" i="1"/>
  <c r="G30" i="1"/>
  <c r="K31" i="1"/>
  <c r="K30" i="1"/>
  <c r="U31" i="1"/>
  <c r="U30" i="1"/>
  <c r="R31" i="1"/>
  <c r="R30" i="1"/>
  <c r="S31" i="1"/>
  <c r="S30" i="1"/>
  <c r="S32" i="1" s="1"/>
  <c r="S33" i="1" s="1"/>
  <c r="S40" i="1" s="1"/>
  <c r="O31" i="1"/>
  <c r="AB41" i="2"/>
  <c r="AC49" i="2"/>
  <c r="AC47" i="2"/>
  <c r="P24" i="1"/>
  <c r="Q24" i="1" s="1"/>
  <c r="D24" i="1" s="1"/>
  <c r="Q22" i="1"/>
  <c r="D22" i="1" s="1"/>
  <c r="AA44" i="2"/>
  <c r="AA46" i="2"/>
  <c r="N21" i="1"/>
  <c r="C20" i="1"/>
  <c r="AD43" i="2"/>
  <c r="AB40" i="2"/>
  <c r="R94" i="32" l="1"/>
  <c r="P96" i="32"/>
  <c r="Q96" i="32" s="1"/>
  <c r="D96" i="32" s="1"/>
  <c r="M57" i="2"/>
  <c r="M59" i="2" s="1"/>
  <c r="M61" i="2" s="1"/>
  <c r="L56" i="2"/>
  <c r="J54" i="2"/>
  <c r="J56" i="2" s="1"/>
  <c r="J55" i="2"/>
  <c r="K53" i="2"/>
  <c r="K55" i="2" s="1"/>
  <c r="K57" i="2" s="1"/>
  <c r="H50" i="2"/>
  <c r="H53" i="2" s="1"/>
  <c r="K56" i="2"/>
  <c r="K59" i="2" s="1"/>
  <c r="D50" i="2"/>
  <c r="D53" i="2" s="1"/>
  <c r="I53" i="2"/>
  <c r="F48" i="2"/>
  <c r="C48" i="2" s="1"/>
  <c r="AA47" i="2"/>
  <c r="AA45" i="2"/>
  <c r="AA48" i="2" s="1"/>
  <c r="E60" i="2"/>
  <c r="E62" i="2" s="1"/>
  <c r="E64" i="2" s="1"/>
  <c r="H52" i="2"/>
  <c r="H54" i="2" s="1"/>
  <c r="M60" i="2"/>
  <c r="M62" i="2" s="1"/>
  <c r="M64" i="2" s="1"/>
  <c r="C44" i="2"/>
  <c r="F47" i="2"/>
  <c r="D52" i="2"/>
  <c r="D54" i="2" s="1"/>
  <c r="K58" i="2"/>
  <c r="K60" i="2" s="1"/>
  <c r="G57" i="2"/>
  <c r="G59" i="2" s="1"/>
  <c r="G61" i="2" s="1"/>
  <c r="N58" i="2"/>
  <c r="N60" i="2" s="1"/>
  <c r="N62" i="2" s="1"/>
  <c r="L55" i="2"/>
  <c r="L57" i="2" s="1"/>
  <c r="C46" i="2"/>
  <c r="F49" i="2"/>
  <c r="R32" i="1"/>
  <c r="R33" i="1" s="1"/>
  <c r="R40" i="1" s="1"/>
  <c r="U32" i="1"/>
  <c r="U33" i="1" s="1"/>
  <c r="U40" i="1" s="1"/>
  <c r="K32" i="1"/>
  <c r="K33" i="1" s="1"/>
  <c r="K40" i="1" s="1"/>
  <c r="G32" i="1"/>
  <c r="G33" i="1" s="1"/>
  <c r="G40" i="1" s="1"/>
  <c r="AD46" i="2"/>
  <c r="O35" i="1"/>
  <c r="O34" i="1"/>
  <c r="O37" i="1"/>
  <c r="O33" i="1"/>
  <c r="O32" i="1"/>
  <c r="O40" i="1"/>
  <c r="O36" i="1"/>
  <c r="AC51" i="2"/>
  <c r="AC50" i="2"/>
  <c r="AC52" i="2" s="1"/>
  <c r="P25" i="1"/>
  <c r="P26" i="1" s="1"/>
  <c r="N22" i="1"/>
  <c r="C21" i="1"/>
  <c r="AB42" i="2"/>
  <c r="AB43" i="2"/>
  <c r="AD44" i="2"/>
  <c r="R95" i="32" l="1"/>
  <c r="L59" i="2"/>
  <c r="H56" i="2"/>
  <c r="J58" i="2"/>
  <c r="AA49" i="2"/>
  <c r="AA50" i="2" s="1"/>
  <c r="AA52" i="2" s="1"/>
  <c r="K62" i="2"/>
  <c r="J57" i="2"/>
  <c r="D55" i="2"/>
  <c r="D57" i="2" s="1"/>
  <c r="I55" i="2"/>
  <c r="I57" i="2" s="1"/>
  <c r="I59" i="2" s="1"/>
  <c r="I56" i="2"/>
  <c r="J59" i="2"/>
  <c r="D56" i="2"/>
  <c r="D59" i="2" s="1"/>
  <c r="J60" i="2"/>
  <c r="J62" i="2" s="1"/>
  <c r="AD47" i="2"/>
  <c r="AD45" i="2"/>
  <c r="AD48" i="2" s="1"/>
  <c r="N61" i="2"/>
  <c r="N63" i="2" s="1"/>
  <c r="N65" i="2" s="1"/>
  <c r="E63" i="2"/>
  <c r="E65" i="2" s="1"/>
  <c r="E67" i="2" s="1"/>
  <c r="AC53" i="2"/>
  <c r="C49" i="2"/>
  <c r="F50" i="2"/>
  <c r="K61" i="2"/>
  <c r="K63" i="2" s="1"/>
  <c r="K65" i="2" s="1"/>
  <c r="C47" i="2"/>
  <c r="L58" i="2"/>
  <c r="L60" i="2" s="1"/>
  <c r="L62" i="2" s="1"/>
  <c r="M63" i="2"/>
  <c r="M65" i="2" s="1"/>
  <c r="M67" i="2" s="1"/>
  <c r="G60" i="2"/>
  <c r="G62" i="2" s="1"/>
  <c r="G64" i="2" s="1"/>
  <c r="H55" i="2"/>
  <c r="H57" i="2" s="1"/>
  <c r="H59" i="2" s="1"/>
  <c r="O38" i="1"/>
  <c r="O39" i="1"/>
  <c r="O43" i="1" s="1"/>
  <c r="AC55" i="2"/>
  <c r="AC54" i="2"/>
  <c r="Q25" i="1"/>
  <c r="D25" i="1" s="1"/>
  <c r="Q26" i="1"/>
  <c r="D26" i="1" s="1"/>
  <c r="P27" i="1"/>
  <c r="N23" i="1"/>
  <c r="C22" i="1"/>
  <c r="AD49" i="2"/>
  <c r="AB44" i="2"/>
  <c r="AB45" i="2" s="1"/>
  <c r="R96" i="32" l="1"/>
  <c r="J61" i="2"/>
  <c r="AA51" i="2"/>
  <c r="AA53" i="2" s="1"/>
  <c r="AC56" i="2"/>
  <c r="D58" i="2"/>
  <c r="D60" i="2" s="1"/>
  <c r="I58" i="2"/>
  <c r="I61" i="2" s="1"/>
  <c r="J64" i="2"/>
  <c r="I60" i="2"/>
  <c r="I62" i="2" s="1"/>
  <c r="D62" i="2"/>
  <c r="J63" i="2"/>
  <c r="D61" i="2"/>
  <c r="D63" i="2" s="1"/>
  <c r="D65" i="2" s="1"/>
  <c r="G63" i="2"/>
  <c r="G65" i="2" s="1"/>
  <c r="G67" i="2" s="1"/>
  <c r="C50" i="2"/>
  <c r="F52" i="2"/>
  <c r="F51" i="2"/>
  <c r="H58" i="2"/>
  <c r="H60" i="2" s="1"/>
  <c r="H62" i="2" s="1"/>
  <c r="L61" i="2"/>
  <c r="L63" i="2" s="1"/>
  <c r="L65" i="2" s="1"/>
  <c r="N64" i="2"/>
  <c r="N66" i="2" s="1"/>
  <c r="N68" i="2" s="1"/>
  <c r="E66" i="2"/>
  <c r="E68" i="2" s="1"/>
  <c r="E70" i="2" s="1"/>
  <c r="M66" i="2"/>
  <c r="M68" i="2" s="1"/>
  <c r="M70" i="2" s="1"/>
  <c r="K64" i="2"/>
  <c r="K66" i="2" s="1"/>
  <c r="K68" i="2" s="1"/>
  <c r="O44" i="1"/>
  <c r="O41" i="1" s="1"/>
  <c r="O42" i="1" s="1"/>
  <c r="AA54" i="2"/>
  <c r="AA56" i="2" s="1"/>
  <c r="AD50" i="2"/>
  <c r="AD52" i="2" s="1"/>
  <c r="AD51" i="2"/>
  <c r="AC58" i="2"/>
  <c r="AC57" i="2"/>
  <c r="AA55" i="2"/>
  <c r="Q27" i="1"/>
  <c r="D27" i="1" s="1"/>
  <c r="P28" i="1"/>
  <c r="N24" i="1"/>
  <c r="C23" i="1"/>
  <c r="AB46" i="2"/>
  <c r="AB48" i="2" s="1"/>
  <c r="AB47" i="2"/>
  <c r="I64" i="2" l="1"/>
  <c r="G66" i="2"/>
  <c r="G68" i="2" s="1"/>
  <c r="G70" i="2" s="1"/>
  <c r="I63" i="2"/>
  <c r="I65" i="2"/>
  <c r="I67" i="2" s="1"/>
  <c r="J65" i="2"/>
  <c r="J67" i="2"/>
  <c r="J69" i="2" s="1"/>
  <c r="J71" i="2" s="1"/>
  <c r="J66" i="2"/>
  <c r="J68" i="2" s="1"/>
  <c r="K67" i="2"/>
  <c r="K69" i="2" s="1"/>
  <c r="K71" i="2" s="1"/>
  <c r="D64" i="2"/>
  <c r="D66" i="2" s="1"/>
  <c r="D68" i="2" s="1"/>
  <c r="C51" i="2"/>
  <c r="F53" i="2"/>
  <c r="E69" i="2"/>
  <c r="E71" i="2" s="1"/>
  <c r="E73" i="2" s="1"/>
  <c r="L64" i="2"/>
  <c r="L66" i="2" s="1"/>
  <c r="L68" i="2" s="1"/>
  <c r="H61" i="2"/>
  <c r="H63" i="2" s="1"/>
  <c r="H65" i="2" s="1"/>
  <c r="N67" i="2"/>
  <c r="C52" i="2"/>
  <c r="F54" i="2"/>
  <c r="G69" i="2"/>
  <c r="G71" i="2" s="1"/>
  <c r="G73" i="2" s="1"/>
  <c r="M69" i="2"/>
  <c r="M71" i="2" s="1"/>
  <c r="M73" i="2" s="1"/>
  <c r="AD53" i="2"/>
  <c r="O45" i="1"/>
  <c r="O46" i="1" s="1"/>
  <c r="O47" i="1"/>
  <c r="AA57" i="2"/>
  <c r="AD54" i="2"/>
  <c r="AD56" i="2" s="1"/>
  <c r="AD55" i="2"/>
  <c r="AC59" i="2"/>
  <c r="AC61" i="2" s="1"/>
  <c r="AC60" i="2"/>
  <c r="AA58" i="2"/>
  <c r="AA59" i="2"/>
  <c r="P29" i="1"/>
  <c r="P30" i="1" s="1"/>
  <c r="Q30" i="1" s="1"/>
  <c r="D30" i="1" s="1"/>
  <c r="Q28" i="1"/>
  <c r="D28" i="1" s="1"/>
  <c r="N25" i="1"/>
  <c r="C24" i="1"/>
  <c r="AB49" i="2"/>
  <c r="E72" i="2" l="1"/>
  <c r="E74" i="2" s="1"/>
  <c r="E76" i="2" s="1"/>
  <c r="K70" i="2"/>
  <c r="K72" i="2" s="1"/>
  <c r="K74" i="2" s="1"/>
  <c r="J70" i="2"/>
  <c r="I66" i="2"/>
  <c r="D67" i="2"/>
  <c r="D69" i="2" s="1"/>
  <c r="D71" i="2" s="1"/>
  <c r="E75" i="2"/>
  <c r="E77" i="2" s="1"/>
  <c r="E79" i="2" s="1"/>
  <c r="G72" i="2"/>
  <c r="G74" i="2" s="1"/>
  <c r="G76" i="2" s="1"/>
  <c r="C54" i="2"/>
  <c r="F56" i="2"/>
  <c r="N70" i="2"/>
  <c r="N69" i="2"/>
  <c r="N71" i="2" s="1"/>
  <c r="N73" i="2" s="1"/>
  <c r="L67" i="2"/>
  <c r="L69" i="2" s="1"/>
  <c r="L71" i="2" s="1"/>
  <c r="C53" i="2"/>
  <c r="F55" i="2"/>
  <c r="H64" i="2"/>
  <c r="H66" i="2" s="1"/>
  <c r="H68" i="2" s="1"/>
  <c r="M72" i="2"/>
  <c r="M74" i="2" s="1"/>
  <c r="M76" i="2" s="1"/>
  <c r="AA60" i="2"/>
  <c r="AA62" i="2" s="1"/>
  <c r="AD57" i="2"/>
  <c r="AD59" i="2" s="1"/>
  <c r="AC62" i="2"/>
  <c r="AC64" i="2" s="1"/>
  <c r="AC63" i="2"/>
  <c r="AA61" i="2"/>
  <c r="P31" i="1"/>
  <c r="Q29" i="1"/>
  <c r="D29" i="1" s="1"/>
  <c r="N26" i="1"/>
  <c r="C25" i="1"/>
  <c r="AB50" i="2"/>
  <c r="AB52" i="2" s="1"/>
  <c r="AB51" i="2"/>
  <c r="AD58" i="2"/>
  <c r="K73" i="2" l="1"/>
  <c r="I68" i="2"/>
  <c r="I69" i="2"/>
  <c r="J72" i="2"/>
  <c r="J73" i="2"/>
  <c r="E78" i="2"/>
  <c r="E81" i="2" s="1"/>
  <c r="D70" i="2"/>
  <c r="D72" i="2" s="1"/>
  <c r="D74" i="2" s="1"/>
  <c r="C55" i="2"/>
  <c r="F57" i="2"/>
  <c r="H67" i="2"/>
  <c r="H69" i="2" s="1"/>
  <c r="H71" i="2" s="1"/>
  <c r="N72" i="2"/>
  <c r="N74" i="2" s="1"/>
  <c r="N76" i="2" s="1"/>
  <c r="L70" i="2"/>
  <c r="L72" i="2" s="1"/>
  <c r="L74" i="2" s="1"/>
  <c r="C56" i="2"/>
  <c r="F58" i="2"/>
  <c r="M75" i="2"/>
  <c r="M77" i="2" s="1"/>
  <c r="M79" i="2" s="1"/>
  <c r="G75" i="2"/>
  <c r="G77" i="2" s="1"/>
  <c r="G79" i="2" s="1"/>
  <c r="AC65" i="2"/>
  <c r="AB53" i="2"/>
  <c r="AA63" i="2"/>
  <c r="AA65" i="2" s="1"/>
  <c r="AC67" i="2"/>
  <c r="AC66" i="2"/>
  <c r="AA64" i="2"/>
  <c r="P32" i="1"/>
  <c r="Q31" i="1"/>
  <c r="D31" i="1" s="1"/>
  <c r="N27" i="1"/>
  <c r="C26" i="1"/>
  <c r="AB55" i="2"/>
  <c r="AD60" i="2"/>
  <c r="AD61" i="2"/>
  <c r="AB54" i="2"/>
  <c r="J75" i="2" l="1"/>
  <c r="I71" i="2"/>
  <c r="N75" i="2"/>
  <c r="N77" i="2" s="1"/>
  <c r="N79" i="2" s="1"/>
  <c r="K75" i="2"/>
  <c r="K76" i="2"/>
  <c r="L73" i="2"/>
  <c r="L75" i="2" s="1"/>
  <c r="L77" i="2" s="1"/>
  <c r="J74" i="2"/>
  <c r="I70" i="2"/>
  <c r="J77" i="2"/>
  <c r="E80" i="2"/>
  <c r="E82" i="2" s="1"/>
  <c r="D73" i="2"/>
  <c r="D75" i="2" s="1"/>
  <c r="D77" i="2" s="1"/>
  <c r="N78" i="2"/>
  <c r="N81" i="2" s="1"/>
  <c r="C57" i="2"/>
  <c r="F59" i="2"/>
  <c r="M78" i="2"/>
  <c r="M81" i="2" s="1"/>
  <c r="G78" i="2"/>
  <c r="G81" i="2" s="1"/>
  <c r="C58" i="2"/>
  <c r="F60" i="2"/>
  <c r="H70" i="2"/>
  <c r="H72" i="2" s="1"/>
  <c r="H74" i="2" s="1"/>
  <c r="AA67" i="2"/>
  <c r="AC68" i="2"/>
  <c r="AC69" i="2"/>
  <c r="AA66" i="2"/>
  <c r="AD63" i="2"/>
  <c r="P33" i="1"/>
  <c r="Q32" i="1"/>
  <c r="D32" i="1" s="1"/>
  <c r="N28" i="1"/>
  <c r="C27" i="1"/>
  <c r="AB56" i="2"/>
  <c r="AB58" i="2" s="1"/>
  <c r="AB57" i="2"/>
  <c r="AD62" i="2"/>
  <c r="AD64" i="2" s="1"/>
  <c r="K77" i="2" l="1"/>
  <c r="K79" i="2" s="1"/>
  <c r="K78" i="2"/>
  <c r="K81" i="2" s="1"/>
  <c r="E84" i="2"/>
  <c r="E83" i="2"/>
  <c r="I72" i="2"/>
  <c r="I74" i="2" s="1"/>
  <c r="N80" i="2"/>
  <c r="N82" i="2" s="1"/>
  <c r="L76" i="2"/>
  <c r="L78" i="2" s="1"/>
  <c r="L81" i="2" s="1"/>
  <c r="J76" i="2"/>
  <c r="I73" i="2"/>
  <c r="M80" i="2"/>
  <c r="M82" i="2" s="1"/>
  <c r="E85" i="2"/>
  <c r="D76" i="2"/>
  <c r="D78" i="2" s="1"/>
  <c r="D81" i="2" s="1"/>
  <c r="H73" i="2"/>
  <c r="H75" i="2" s="1"/>
  <c r="H77" i="2" s="1"/>
  <c r="C60" i="2"/>
  <c r="F62" i="2"/>
  <c r="H76" i="2"/>
  <c r="H78" i="2" s="1"/>
  <c r="H81" i="2" s="1"/>
  <c r="G80" i="2"/>
  <c r="G82" i="2" s="1"/>
  <c r="C59" i="2"/>
  <c r="F61" i="2"/>
  <c r="AD65" i="2"/>
  <c r="AD66" i="2"/>
  <c r="AC71" i="2"/>
  <c r="AC70" i="2"/>
  <c r="AA68" i="2"/>
  <c r="AA70" i="2" s="1"/>
  <c r="AA69" i="2"/>
  <c r="AB59" i="2"/>
  <c r="AB61" i="2" s="1"/>
  <c r="P40" i="1"/>
  <c r="Q33" i="1"/>
  <c r="D33" i="1" s="1"/>
  <c r="N29" i="1"/>
  <c r="N30" i="1" s="1"/>
  <c r="C30" i="1" s="1"/>
  <c r="C28" i="1"/>
  <c r="AB60" i="2"/>
  <c r="AD67" i="2"/>
  <c r="K80" i="2" l="1"/>
  <c r="I76" i="2"/>
  <c r="K83" i="2"/>
  <c r="G84" i="2"/>
  <c r="M83" i="2"/>
  <c r="M85" i="2" s="1"/>
  <c r="L79" i="2"/>
  <c r="I75" i="2"/>
  <c r="E86" i="2"/>
  <c r="E88" i="2" s="1"/>
  <c r="N83" i="2"/>
  <c r="N85" i="2" s="1"/>
  <c r="J78" i="2"/>
  <c r="J79" i="2"/>
  <c r="D79" i="2"/>
  <c r="D80" i="2" s="1"/>
  <c r="D82" i="2" s="1"/>
  <c r="E87" i="2"/>
  <c r="C61" i="2"/>
  <c r="F63" i="2"/>
  <c r="G83" i="2"/>
  <c r="G85" i="2" s="1"/>
  <c r="G87" i="2" s="1"/>
  <c r="C62" i="2"/>
  <c r="F64" i="2"/>
  <c r="H79" i="2"/>
  <c r="H80" i="2" s="1"/>
  <c r="H82" i="2" s="1"/>
  <c r="AD69" i="2"/>
  <c r="AB62" i="2"/>
  <c r="AB64" i="2" s="1"/>
  <c r="AC72" i="2"/>
  <c r="AC73" i="2"/>
  <c r="AA71" i="2"/>
  <c r="AA73" i="2" s="1"/>
  <c r="AA72" i="2"/>
  <c r="Q40" i="1"/>
  <c r="D40" i="1" s="1"/>
  <c r="N31" i="1"/>
  <c r="C29" i="1"/>
  <c r="AB63" i="2"/>
  <c r="AB65" i="2" s="1"/>
  <c r="AD68" i="2"/>
  <c r="J80" i="2" l="1"/>
  <c r="I78" i="2"/>
  <c r="K82" i="2"/>
  <c r="K84" i="2" s="1"/>
  <c r="K86" i="2" s="1"/>
  <c r="I77" i="2"/>
  <c r="N84" i="2"/>
  <c r="N87" i="2" s="1"/>
  <c r="L80" i="2"/>
  <c r="L83" i="2"/>
  <c r="M84" i="2"/>
  <c r="M86" i="2" s="1"/>
  <c r="M88" i="2" s="1"/>
  <c r="I79" i="2"/>
  <c r="I80" i="2" s="1"/>
  <c r="J81" i="2"/>
  <c r="J82" i="2" s="1"/>
  <c r="I81" i="2"/>
  <c r="I83" i="2" s="1"/>
  <c r="E90" i="2"/>
  <c r="E89" i="2"/>
  <c r="E91" i="2" s="1"/>
  <c r="D83" i="2"/>
  <c r="D85" i="2" s="1"/>
  <c r="C64" i="2"/>
  <c r="F66" i="2"/>
  <c r="G86" i="2"/>
  <c r="G88" i="2" s="1"/>
  <c r="G90" i="2" s="1"/>
  <c r="H83" i="2"/>
  <c r="H85" i="2" s="1"/>
  <c r="C63" i="2"/>
  <c r="F65" i="2"/>
  <c r="AC74" i="2"/>
  <c r="AC75" i="2"/>
  <c r="AA74" i="2"/>
  <c r="AA75" i="2"/>
  <c r="N32" i="1"/>
  <c r="C31" i="1"/>
  <c r="AB67" i="2"/>
  <c r="AD71" i="2"/>
  <c r="AD70" i="2"/>
  <c r="AD72" i="2" s="1"/>
  <c r="AB66" i="2"/>
  <c r="AB68" i="2" s="1"/>
  <c r="K85" i="2" l="1"/>
  <c r="K88" i="2" s="1"/>
  <c r="N86" i="2"/>
  <c r="N88" i="2" s="1"/>
  <c r="N90" i="2" s="1"/>
  <c r="M87" i="2"/>
  <c r="M89" i="2" s="1"/>
  <c r="M91" i="2" s="1"/>
  <c r="M90" i="2"/>
  <c r="L82" i="2"/>
  <c r="L84" i="2" s="1"/>
  <c r="L86" i="2" s="1"/>
  <c r="N89" i="2"/>
  <c r="N91" i="2" s="1"/>
  <c r="I82" i="2"/>
  <c r="I84" i="2" s="1"/>
  <c r="I86" i="2" s="1"/>
  <c r="J84" i="2"/>
  <c r="D84" i="2"/>
  <c r="D86" i="2" s="1"/>
  <c r="D88" i="2" s="1"/>
  <c r="C66" i="2"/>
  <c r="F68" i="2"/>
  <c r="C65" i="2"/>
  <c r="F67" i="2"/>
  <c r="H84" i="2"/>
  <c r="H86" i="2" s="1"/>
  <c r="H88" i="2" s="1"/>
  <c r="G89" i="2"/>
  <c r="G91" i="2" s="1"/>
  <c r="AC76" i="2"/>
  <c r="AB70" i="2"/>
  <c r="AC77" i="2"/>
  <c r="AA76" i="2"/>
  <c r="N33" i="1"/>
  <c r="C32" i="1"/>
  <c r="AD74" i="2"/>
  <c r="AD73" i="2"/>
  <c r="AD75" i="2" s="1"/>
  <c r="AB69" i="2"/>
  <c r="AB71" i="2" s="1"/>
  <c r="K87" i="2" l="1"/>
  <c r="K89" i="2" s="1"/>
  <c r="K91" i="2" s="1"/>
  <c r="L85" i="2"/>
  <c r="L87" i="2" s="1"/>
  <c r="L89" i="2" s="1"/>
  <c r="J83" i="2"/>
  <c r="J86" i="2" s="1"/>
  <c r="I85" i="2"/>
  <c r="D87" i="2"/>
  <c r="D89" i="2" s="1"/>
  <c r="D91" i="2" s="1"/>
  <c r="C67" i="2"/>
  <c r="F69" i="2"/>
  <c r="C68" i="2"/>
  <c r="F70" i="2"/>
  <c r="H87" i="2"/>
  <c r="H89" i="2" s="1"/>
  <c r="H91" i="2" s="1"/>
  <c r="K92" i="2"/>
  <c r="AB73" i="2"/>
  <c r="AC78" i="2"/>
  <c r="AC79" i="2" s="1"/>
  <c r="AA78" i="2"/>
  <c r="AA77" i="2"/>
  <c r="AD76" i="2"/>
  <c r="N40" i="1"/>
  <c r="C33" i="1"/>
  <c r="AB72" i="2"/>
  <c r="AB74" i="2" s="1"/>
  <c r="K90" i="2" l="1"/>
  <c r="L88" i="2"/>
  <c r="L91" i="2" s="1"/>
  <c r="I87" i="2"/>
  <c r="I89" i="2" s="1"/>
  <c r="J85" i="2"/>
  <c r="J87" i="2" s="1"/>
  <c r="J89" i="2" s="1"/>
  <c r="I88" i="2"/>
  <c r="I90" i="2" s="1"/>
  <c r="D90" i="2"/>
  <c r="C70" i="2"/>
  <c r="F72" i="2"/>
  <c r="C69" i="2"/>
  <c r="F71" i="2"/>
  <c r="H90" i="2"/>
  <c r="M92" i="2"/>
  <c r="AC80" i="2"/>
  <c r="AD78" i="2"/>
  <c r="AC81" i="2"/>
  <c r="AC82" i="2" s="1"/>
  <c r="AA81" i="2"/>
  <c r="AA79" i="2"/>
  <c r="C40" i="1"/>
  <c r="AD77" i="2"/>
  <c r="AB75" i="2"/>
  <c r="AB76" i="2" s="1"/>
  <c r="L90" i="2" l="1"/>
  <c r="I91" i="2"/>
  <c r="J88" i="2"/>
  <c r="J91" i="2" s="1"/>
  <c r="C71" i="2"/>
  <c r="F73" i="2"/>
  <c r="C72" i="2"/>
  <c r="F74" i="2"/>
  <c r="E92" i="2"/>
  <c r="G92" i="2"/>
  <c r="AB78" i="2"/>
  <c r="AC83" i="2"/>
  <c r="AA80" i="2"/>
  <c r="AA82" i="2" s="1"/>
  <c r="AD79" i="2"/>
  <c r="AB77" i="2"/>
  <c r="J90" i="2" l="1"/>
  <c r="C74" i="2"/>
  <c r="F76" i="2"/>
  <c r="C73" i="2"/>
  <c r="F75" i="2"/>
  <c r="N92" i="2"/>
  <c r="I92" i="2"/>
  <c r="AC85" i="2"/>
  <c r="AC84" i="2"/>
  <c r="AA84" i="2"/>
  <c r="AA83" i="2"/>
  <c r="AA85" i="2" s="1"/>
  <c r="AD80" i="2"/>
  <c r="AD81" i="2"/>
  <c r="AB79" i="2"/>
  <c r="AB80" i="2" s="1"/>
  <c r="AB81" i="2"/>
  <c r="C75" i="2" l="1"/>
  <c r="F77" i="2"/>
  <c r="C76" i="2"/>
  <c r="F78" i="2"/>
  <c r="L92" i="2"/>
  <c r="J92" i="2"/>
  <c r="AC86" i="2"/>
  <c r="AA87" i="2"/>
  <c r="AA86" i="2"/>
  <c r="AB83" i="2"/>
  <c r="AD82" i="2"/>
  <c r="AD84" i="2" s="1"/>
  <c r="AD83" i="2"/>
  <c r="AB82" i="2"/>
  <c r="C78" i="2" l="1"/>
  <c r="F81" i="2"/>
  <c r="C77" i="2"/>
  <c r="F79" i="2"/>
  <c r="AA88" i="2"/>
  <c r="H92" i="2"/>
  <c r="AB84" i="2"/>
  <c r="AA92" i="2"/>
  <c r="AC92" i="2"/>
  <c r="AA89" i="2"/>
  <c r="AC87" i="2"/>
  <c r="AC88" i="2" s="1"/>
  <c r="AD85" i="2"/>
  <c r="AB85" i="2"/>
  <c r="AB86" i="2" s="1"/>
  <c r="C79" i="2" l="1"/>
  <c r="F80" i="2"/>
  <c r="C81" i="2"/>
  <c r="AA91" i="2"/>
  <c r="AB87" i="2"/>
  <c r="AB88" i="2" s="1"/>
  <c r="AD87" i="2"/>
  <c r="AC89" i="2"/>
  <c r="AC91" i="2" s="1"/>
  <c r="AB92" i="2"/>
  <c r="AD86" i="2"/>
  <c r="F83" i="2" l="1"/>
  <c r="C80" i="2"/>
  <c r="F82" i="2"/>
  <c r="AD88" i="2"/>
  <c r="AD89" i="2"/>
  <c r="AD92" i="2"/>
  <c r="AB89" i="2"/>
  <c r="AB91" i="2" s="1"/>
  <c r="C82" i="2" l="1"/>
  <c r="F84" i="2"/>
  <c r="C83" i="2"/>
  <c r="F85" i="2"/>
  <c r="D92" i="2"/>
  <c r="AD91" i="2"/>
  <c r="C85" i="2" l="1"/>
  <c r="F87" i="2"/>
  <c r="C84" i="2"/>
  <c r="F86" i="2"/>
  <c r="F92" i="2" s="1"/>
  <c r="C86" i="2" l="1"/>
  <c r="F88" i="2"/>
  <c r="C87" i="2"/>
  <c r="F89" i="2"/>
  <c r="C92" i="2"/>
  <c r="C89" i="2" l="1"/>
  <c r="F91" i="2"/>
  <c r="C91" i="2" s="1"/>
  <c r="C88" i="2"/>
  <c r="F90" i="2"/>
  <c r="C90" i="2" s="1"/>
  <c r="S185" i="27"/>
  <c r="K88" i="7"/>
  <c r="U10" i="4"/>
  <c r="Z10" i="4"/>
  <c r="T10" i="4"/>
  <c r="X10" i="4"/>
  <c r="AE10" i="4"/>
  <c r="AJ10" i="4"/>
  <c r="W10" i="4"/>
  <c r="V10" i="4"/>
  <c r="AK10" i="4"/>
  <c r="S176" i="27" l="1"/>
  <c r="X176" i="27" s="1"/>
  <c r="K90" i="7"/>
  <c r="P90" i="7" s="1"/>
  <c r="AF10" i="4"/>
  <c r="P83" i="7"/>
  <c r="N83" i="7"/>
  <c r="Q83" i="7"/>
  <c r="Q90" i="7"/>
  <c r="Q88" i="7"/>
  <c r="N88" i="7"/>
  <c r="X185" i="27"/>
  <c r="P88" i="7"/>
  <c r="S177" i="27" l="1"/>
  <c r="N90" i="7"/>
  <c r="C209" i="27"/>
  <c r="U14" i="4"/>
  <c r="N143" i="7"/>
  <c r="Z14" i="4"/>
  <c r="W14" i="4"/>
  <c r="AJ14" i="4"/>
  <c r="T14" i="4"/>
  <c r="X14" i="4"/>
  <c r="AE14" i="4"/>
  <c r="V14" i="4"/>
  <c r="AK14" i="4"/>
  <c r="C200" i="27" l="1"/>
  <c r="H200" i="27" s="1"/>
  <c r="X177" i="27"/>
  <c r="S178" i="27"/>
  <c r="AF14" i="4"/>
  <c r="P145" i="7"/>
  <c r="Q143" i="7"/>
  <c r="H209" i="27"/>
  <c r="C201" i="27" l="1"/>
  <c r="S179" i="27"/>
  <c r="X178" i="27"/>
  <c r="Q145" i="7"/>
  <c r="N145" i="7"/>
  <c r="H201" i="27" l="1"/>
  <c r="C202" i="27"/>
  <c r="H202" i="27" s="1"/>
  <c r="S180" i="27"/>
  <c r="X180" i="27" s="1"/>
  <c r="X179" i="27"/>
  <c r="S181" i="27"/>
  <c r="K185" i="27"/>
  <c r="U9" i="4"/>
  <c r="Z9" i="4"/>
  <c r="W9" i="4"/>
  <c r="AJ9" i="4"/>
  <c r="T9" i="4"/>
  <c r="X9" i="4"/>
  <c r="AE9" i="4"/>
  <c r="V9" i="4"/>
  <c r="AK9" i="4"/>
  <c r="C203" i="27" l="1"/>
  <c r="H203" i="27" s="1"/>
  <c r="K176" i="27"/>
  <c r="P176" i="27" s="1"/>
  <c r="S182" i="27"/>
  <c r="X182" i="27" s="1"/>
  <c r="X181" i="27"/>
  <c r="AF9" i="4"/>
  <c r="P185" i="27"/>
  <c r="C204" i="27" l="1"/>
  <c r="H204" i="27" s="1"/>
  <c r="K177" i="27"/>
  <c r="P177" i="27" s="1"/>
  <c r="C205" i="27" l="1"/>
  <c r="H205" i="27" s="1"/>
  <c r="K178" i="27"/>
  <c r="P178" i="27" s="1"/>
  <c r="C206" i="27"/>
  <c r="H206" i="27" s="1"/>
  <c r="K179" i="27" l="1"/>
  <c r="P179" i="27" s="1"/>
  <c r="U23" i="4"/>
  <c r="C245" i="27"/>
  <c r="Z23" i="4"/>
  <c r="AJ23" i="4"/>
  <c r="W23" i="4"/>
  <c r="T23" i="4"/>
  <c r="X23" i="4"/>
  <c r="AE23" i="4"/>
  <c r="V23" i="4"/>
  <c r="AF23" i="4" s="1"/>
  <c r="AK23" i="4"/>
  <c r="K180" i="27" l="1"/>
  <c r="C236" i="27"/>
  <c r="H236" i="27" s="1"/>
  <c r="Q250" i="7"/>
  <c r="N250" i="7"/>
  <c r="H245" i="27"/>
  <c r="P180" i="27" l="1"/>
  <c r="K181" i="27"/>
  <c r="P181" i="27" s="1"/>
  <c r="C237" i="27"/>
  <c r="Q252" i="7"/>
  <c r="I42" i="4"/>
  <c r="W42" i="4" s="1"/>
  <c r="C233" i="27"/>
  <c r="N224" i="7"/>
  <c r="U20" i="4"/>
  <c r="Z20" i="4"/>
  <c r="W20" i="4"/>
  <c r="AJ20" i="4"/>
  <c r="T20" i="4"/>
  <c r="X20" i="4"/>
  <c r="AE20" i="4"/>
  <c r="V20" i="4"/>
  <c r="AK20" i="4"/>
  <c r="K182" i="27" l="1"/>
  <c r="P182" i="27" s="1"/>
  <c r="H237" i="27"/>
  <c r="C238" i="27"/>
  <c r="H238" i="27" s="1"/>
  <c r="C224" i="27"/>
  <c r="H224" i="27" s="1"/>
  <c r="AF20" i="4"/>
  <c r="P226" i="7"/>
  <c r="V42" i="4"/>
  <c r="H42" i="4"/>
  <c r="O5" i="3" s="1"/>
  <c r="X42" i="4"/>
  <c r="L39" i="3"/>
  <c r="Q224" i="7"/>
  <c r="H233" i="27"/>
  <c r="U42" i="4"/>
  <c r="T42" i="4"/>
  <c r="L30" i="3" l="1"/>
  <c r="N30" i="3" s="1"/>
  <c r="C239" i="27"/>
  <c r="C240" i="27" s="1"/>
  <c r="C225" i="27"/>
  <c r="C226" i="27" s="1"/>
  <c r="H226" i="27" s="1"/>
  <c r="N39" i="3"/>
  <c r="Q226" i="7"/>
  <c r="N226" i="7"/>
  <c r="L31" i="3" l="1"/>
  <c r="N31" i="3" s="1"/>
  <c r="H239" i="27"/>
  <c r="C241" i="27"/>
  <c r="H240" i="27"/>
  <c r="H225" i="27"/>
  <c r="C227" i="27"/>
  <c r="L32" i="3" l="1"/>
  <c r="L33" i="3" s="1"/>
  <c r="N33" i="3" s="1"/>
  <c r="N32" i="3"/>
  <c r="H241" i="27"/>
  <c r="C242" i="27"/>
  <c r="H242" i="27" s="1"/>
  <c r="C228" i="27"/>
  <c r="H227" i="27"/>
  <c r="L34" i="3" l="1"/>
  <c r="N34" i="3" s="1"/>
  <c r="H228" i="27"/>
  <c r="C229" i="27"/>
  <c r="H229" i="27" s="1"/>
  <c r="L35" i="3" l="1"/>
  <c r="L36" i="3" s="1"/>
  <c r="N36" i="3" s="1"/>
  <c r="N35" i="3"/>
  <c r="C230" i="27"/>
  <c r="H230" i="27" s="1"/>
  <c r="C86" i="32" l="1"/>
  <c r="C93" i="32"/>
  <c r="C87" i="32"/>
  <c r="C83" i="32"/>
  <c r="C85" i="32"/>
  <c r="C90" i="32"/>
  <c r="C84" i="32"/>
  <c r="C92" i="32"/>
  <c r="C96" i="32"/>
  <c r="C94" i="32"/>
  <c r="C88" i="32"/>
  <c r="C95" i="32"/>
  <c r="C91" i="32"/>
  <c r="C57" i="32"/>
  <c r="AA90" i="2"/>
  <c r="C35" i="1"/>
  <c r="N35" i="1"/>
  <c r="D42" i="1"/>
  <c r="Q42" i="1"/>
  <c r="P42" i="1"/>
  <c r="C39" i="1"/>
  <c r="N39" i="1"/>
  <c r="D45" i="1"/>
  <c r="Q45" i="1"/>
  <c r="P45" i="1"/>
  <c r="P36" i="1"/>
  <c r="Q36" i="1"/>
  <c r="D36" i="1"/>
  <c r="D35" i="1"/>
  <c r="Q35" i="1"/>
  <c r="P35" i="1"/>
  <c r="C44" i="1"/>
  <c r="N44" i="1"/>
  <c r="C43" i="1"/>
  <c r="N43" i="1"/>
  <c r="C36" i="1"/>
  <c r="N36" i="1"/>
  <c r="D43" i="1"/>
  <c r="Q43" i="1"/>
  <c r="P43" i="1"/>
  <c r="C42" i="1"/>
  <c r="N42" i="1"/>
  <c r="AB240" i="40"/>
  <c r="D38" i="1"/>
  <c r="Q38" i="1"/>
  <c r="P38" i="1"/>
  <c r="AA240" i="40"/>
  <c r="H44" i="1"/>
  <c r="H43" i="1"/>
  <c r="H38" i="1"/>
  <c r="H46" i="1"/>
  <c r="H35" i="1"/>
  <c r="H36" i="1"/>
  <c r="H37" i="1"/>
  <c r="H41" i="1"/>
  <c r="H45" i="1"/>
  <c r="H47" i="1"/>
  <c r="H42" i="1"/>
  <c r="H34" i="1"/>
  <c r="H39" i="1"/>
  <c r="M47" i="1"/>
  <c r="M35" i="1"/>
  <c r="M45" i="1"/>
  <c r="M41" i="1"/>
  <c r="M38" i="1"/>
  <c r="M36" i="1"/>
  <c r="M39" i="1"/>
  <c r="M42" i="1"/>
  <c r="M46" i="1"/>
  <c r="M37" i="1"/>
  <c r="M43" i="1"/>
  <c r="M34" i="1"/>
  <c r="M44" i="1"/>
  <c r="V36" i="1"/>
  <c r="V47" i="1"/>
  <c r="V39" i="1"/>
  <c r="V45" i="1"/>
  <c r="V38" i="1"/>
  <c r="V35" i="1"/>
  <c r="V44" i="1"/>
  <c r="V42" i="1"/>
  <c r="V46" i="1"/>
  <c r="V43" i="1"/>
  <c r="V41" i="1"/>
  <c r="V34" i="1"/>
  <c r="V37" i="1"/>
  <c r="T44" i="1"/>
  <c r="T46" i="1"/>
  <c r="T42" i="1"/>
  <c r="T39" i="1"/>
  <c r="T41" i="1"/>
  <c r="T47" i="1"/>
  <c r="T36" i="1"/>
  <c r="T38" i="1"/>
  <c r="T37" i="1"/>
  <c r="T43" i="1"/>
  <c r="T35" i="1"/>
  <c r="T34" i="1"/>
  <c r="T45" i="1"/>
  <c r="F41" i="1"/>
  <c r="F42" i="1"/>
  <c r="F43" i="1"/>
  <c r="F44" i="1"/>
  <c r="F39" i="1"/>
  <c r="F45" i="1"/>
  <c r="F38" i="1"/>
  <c r="F37" i="1"/>
  <c r="F36" i="1"/>
  <c r="F46" i="1"/>
  <c r="F47" i="1"/>
  <c r="F34" i="1"/>
  <c r="F35" i="1"/>
  <c r="C47" i="1"/>
  <c r="N47" i="1"/>
  <c r="D37" i="1"/>
  <c r="Q37" i="1"/>
  <c r="P37" i="1"/>
  <c r="C46" i="1"/>
  <c r="N46" i="1"/>
  <c r="D34" i="1"/>
  <c r="Q34" i="1"/>
  <c r="C45" i="1"/>
  <c r="N45" i="1"/>
  <c r="I47" i="1"/>
  <c r="I45" i="1"/>
  <c r="I46" i="1"/>
  <c r="I42" i="1"/>
  <c r="I36" i="1"/>
  <c r="I43" i="1"/>
  <c r="I44" i="1"/>
  <c r="I35" i="1"/>
  <c r="I38" i="1"/>
  <c r="I41" i="1"/>
  <c r="I39" i="1"/>
  <c r="I34" i="1"/>
  <c r="I37" i="1"/>
  <c r="J39" i="1"/>
  <c r="J44" i="1"/>
  <c r="J45" i="1"/>
  <c r="J43" i="1"/>
  <c r="J36" i="1"/>
  <c r="J47" i="1"/>
  <c r="J41" i="1"/>
  <c r="J46" i="1"/>
  <c r="J35" i="1"/>
  <c r="J42" i="1"/>
  <c r="J37" i="1"/>
  <c r="J34" i="1"/>
  <c r="J38" i="1"/>
  <c r="L35" i="1"/>
  <c r="L44" i="1"/>
  <c r="L37" i="1"/>
  <c r="L45" i="1"/>
  <c r="L39" i="1"/>
  <c r="L36" i="1"/>
  <c r="L46" i="1"/>
  <c r="L43" i="1"/>
  <c r="L42" i="1"/>
  <c r="L47" i="1"/>
  <c r="L38" i="1"/>
  <c r="L34" i="1"/>
  <c r="L41" i="1"/>
  <c r="G47" i="1"/>
  <c r="G46" i="1"/>
  <c r="G42" i="1"/>
  <c r="G35" i="1"/>
  <c r="G41" i="1"/>
  <c r="G45" i="1"/>
  <c r="G37" i="1"/>
  <c r="G39" i="1"/>
  <c r="G36" i="1"/>
  <c r="G38" i="1"/>
  <c r="G44" i="1"/>
  <c r="G34" i="1"/>
  <c r="G43" i="1"/>
  <c r="R44" i="1"/>
  <c r="R47" i="1"/>
  <c r="R43" i="1"/>
  <c r="R36" i="1"/>
  <c r="R38" i="1"/>
  <c r="R35" i="1"/>
  <c r="R42" i="1"/>
  <c r="R37" i="1"/>
  <c r="R45" i="1"/>
  <c r="R39" i="1"/>
  <c r="R46" i="1"/>
  <c r="R34" i="1"/>
  <c r="R41" i="1"/>
  <c r="P46" i="1"/>
  <c r="Q46" i="1"/>
  <c r="D46" i="1"/>
  <c r="AB90" i="2"/>
  <c r="K36" i="1"/>
  <c r="K42" i="1"/>
  <c r="K37" i="1"/>
  <c r="K41" i="1"/>
  <c r="K45" i="1"/>
  <c r="K38" i="1"/>
  <c r="K46" i="1"/>
  <c r="K35" i="1"/>
  <c r="K44" i="1"/>
  <c r="K43" i="1"/>
  <c r="K39" i="1"/>
  <c r="K34" i="1"/>
  <c r="K47" i="1"/>
  <c r="U43" i="1"/>
  <c r="U41" i="1"/>
  <c r="U46" i="1"/>
  <c r="U39" i="1"/>
  <c r="U47" i="1"/>
  <c r="U42" i="1"/>
  <c r="U38" i="1"/>
  <c r="U35" i="1"/>
  <c r="U44" i="1"/>
  <c r="U37" i="1"/>
  <c r="U45" i="1"/>
  <c r="U34" i="1"/>
  <c r="U36" i="1"/>
  <c r="E41" i="1"/>
  <c r="E35" i="1"/>
  <c r="E43" i="1"/>
  <c r="E39" i="1"/>
  <c r="E36" i="1"/>
  <c r="E42" i="1"/>
  <c r="E38" i="1"/>
  <c r="E47" i="1"/>
  <c r="E46" i="1"/>
  <c r="E45" i="1"/>
  <c r="E44" i="1"/>
  <c r="E34" i="1"/>
  <c r="E37" i="1"/>
  <c r="S38" i="1"/>
  <c r="S43" i="1"/>
  <c r="S37" i="1"/>
  <c r="S45" i="1"/>
  <c r="S35" i="1"/>
  <c r="S39" i="1"/>
  <c r="S41" i="1"/>
  <c r="S42" i="1"/>
  <c r="S44" i="1"/>
  <c r="S36" i="1"/>
  <c r="S47" i="1"/>
  <c r="S34" i="1"/>
  <c r="S46" i="1"/>
  <c r="AD240" i="40"/>
  <c r="AD244" i="40"/>
  <c r="AC94" i="2"/>
  <c r="AC90" i="2"/>
  <c r="AC240" i="40"/>
  <c r="AC244" i="40"/>
  <c r="AD94" i="2"/>
  <c r="AD90" i="2"/>
  <c r="C38" i="1"/>
  <c r="N38" i="1"/>
  <c r="C34" i="1"/>
  <c r="P39" i="1"/>
  <c r="Q39" i="1"/>
  <c r="D39" i="1"/>
  <c r="N37" i="1"/>
  <c r="C37" i="1"/>
  <c r="P41" i="1"/>
  <c r="Q41" i="1"/>
  <c r="D41" i="1"/>
  <c r="N34" i="1"/>
  <c r="N41" i="1"/>
  <c r="C41" i="1"/>
  <c r="P47" i="1"/>
  <c r="Q47" i="1"/>
  <c r="D47" i="1"/>
  <c r="P34" i="1"/>
  <c r="P44" i="1"/>
  <c r="Q44" i="1"/>
  <c r="D44" i="1"/>
</calcChain>
</file>

<file path=xl/sharedStrings.xml><?xml version="1.0" encoding="utf-8"?>
<sst xmlns="http://schemas.openxmlformats.org/spreadsheetml/2006/main" count="10314" uniqueCount="2701">
  <si>
    <t>対戦
相手</t>
  </si>
  <si>
    <t>防御率</t>
  </si>
  <si>
    <t>投球回数</t>
  </si>
  <si>
    <t>打者数</t>
  </si>
  <si>
    <t>投球数</t>
  </si>
  <si>
    <t>被安打</t>
  </si>
  <si>
    <t>被本塁打</t>
  </si>
  <si>
    <t>奪三振</t>
  </si>
  <si>
    <t>失点 *</t>
  </si>
  <si>
    <t>自責点</t>
  </si>
  <si>
    <t>投球
回数</t>
  </si>
  <si>
    <t>打者</t>
  </si>
  <si>
    <t>回数
×3</t>
  </si>
  <si>
    <t>勝利
投手</t>
  </si>
  <si>
    <t>敗戦
投手</t>
  </si>
  <si>
    <t>ｾｰﾌﾞ</t>
  </si>
  <si>
    <t>月</t>
  </si>
  <si>
    <t>日</t>
  </si>
  <si>
    <t>勝</t>
  </si>
  <si>
    <t>負</t>
  </si>
  <si>
    <t>勝敗</t>
  </si>
  <si>
    <t>失点</t>
  </si>
  <si>
    <t>西武</t>
  </si>
  <si>
    <t>S</t>
  </si>
  <si>
    <t>巨人</t>
  </si>
  <si>
    <t>阪神</t>
  </si>
  <si>
    <t>ﾔｸﾙﾄ</t>
  </si>
  <si>
    <t>中日</t>
  </si>
  <si>
    <t>横浜</t>
  </si>
  <si>
    <t>中田　廉</t>
  </si>
  <si>
    <t>中村　憲</t>
  </si>
  <si>
    <t>zz</t>
  </si>
  <si>
    <t>打率</t>
  </si>
  <si>
    <t>打数</t>
  </si>
  <si>
    <t>得点</t>
  </si>
  <si>
    <t>安打</t>
  </si>
  <si>
    <t>打点</t>
  </si>
  <si>
    <t>三振</t>
  </si>
  <si>
    <t>犠打</t>
  </si>
  <si>
    <t>盗塁</t>
  </si>
  <si>
    <t>失策</t>
  </si>
  <si>
    <t>HR</t>
  </si>
  <si>
    <t>2B</t>
  </si>
  <si>
    <t>3B</t>
  </si>
  <si>
    <t>1回</t>
  </si>
  <si>
    <t>2回</t>
  </si>
  <si>
    <t>3回</t>
  </si>
  <si>
    <t>4回</t>
  </si>
  <si>
    <t>5回</t>
  </si>
  <si>
    <t>6回</t>
  </si>
  <si>
    <t>7回</t>
  </si>
  <si>
    <t>8回</t>
  </si>
  <si>
    <t>9回</t>
  </si>
  <si>
    <t>10
回</t>
  </si>
  <si>
    <t>11
回</t>
  </si>
  <si>
    <t>12
回</t>
  </si>
  <si>
    <t>VS</t>
  </si>
  <si>
    <t>(遊)</t>
  </si>
  <si>
    <t>(二)</t>
  </si>
  <si>
    <t>二ゴロ</t>
  </si>
  <si>
    <t>空三振</t>
  </si>
  <si>
    <t>(一)</t>
  </si>
  <si>
    <t>(右)</t>
  </si>
  <si>
    <t>(捕)</t>
  </si>
  <si>
    <t>(投)</t>
  </si>
  <si>
    <t>投</t>
  </si>
  <si>
    <t>合計</t>
  </si>
  <si>
    <t>打</t>
  </si>
  <si>
    <t>三</t>
  </si>
  <si>
    <t>會澤　翼</t>
  </si>
  <si>
    <t>白濱　裕太</t>
  </si>
  <si>
    <t>松山　竜平</t>
  </si>
  <si>
    <t>安部　友裕</t>
  </si>
  <si>
    <t>試合</t>
  </si>
  <si>
    <t>勝数</t>
  </si>
  <si>
    <t>負数</t>
  </si>
  <si>
    <t>引分</t>
  </si>
  <si>
    <t>残試合</t>
  </si>
  <si>
    <t>勝率</t>
  </si>
  <si>
    <t>勝差</t>
  </si>
  <si>
    <t>ＨＲ</t>
  </si>
  <si>
    <t>対
首位</t>
  </si>
  <si>
    <t>広島</t>
  </si>
  <si>
    <t>対戦相手別通算成績</t>
  </si>
  <si>
    <t>1試合あたり</t>
  </si>
  <si>
    <t>球団別</t>
  </si>
  <si>
    <t>被ＨＲ</t>
  </si>
  <si>
    <t>貯金</t>
  </si>
  <si>
    <t>セリーグ成績</t>
  </si>
  <si>
    <t>日ﾊﾑ</t>
  </si>
  <si>
    <t>順位</t>
  </si>
  <si>
    <t>-</t>
  </si>
  <si>
    <t>6月</t>
  </si>
  <si>
    <t>7月</t>
  </si>
  <si>
    <t>8月</t>
  </si>
  <si>
    <t>9月</t>
  </si>
  <si>
    <t>通算</t>
  </si>
  <si>
    <t>山本翔</t>
  </si>
  <si>
    <t>回数</t>
  </si>
  <si>
    <t>自責</t>
  </si>
  <si>
    <t>防御</t>
  </si>
  <si>
    <t>試合数</t>
  </si>
  <si>
    <t>分</t>
  </si>
  <si>
    <t>ﾛｯﾃ</t>
  </si>
  <si>
    <t>本塁打</t>
  </si>
  <si>
    <t>勝利</t>
  </si>
  <si>
    <t>セーブ</t>
  </si>
  <si>
    <t>番号</t>
  </si>
  <si>
    <t>完投</t>
  </si>
  <si>
    <t>完封</t>
  </si>
  <si>
    <t>チーム成績</t>
  </si>
  <si>
    <t>二塁打</t>
  </si>
  <si>
    <t>三塁打</t>
  </si>
  <si>
    <t>塁打</t>
  </si>
  <si>
    <t>三振率</t>
  </si>
  <si>
    <t>四球率</t>
  </si>
  <si>
    <t>得点率</t>
  </si>
  <si>
    <t>打点率</t>
  </si>
  <si>
    <t>ＨＲ率</t>
  </si>
  <si>
    <t>長打率</t>
  </si>
  <si>
    <t>打席</t>
  </si>
  <si>
    <t>曜</t>
  </si>
  <si>
    <t>相手</t>
  </si>
  <si>
    <t>金</t>
  </si>
  <si>
    <t>土</t>
  </si>
  <si>
    <t>火</t>
  </si>
  <si>
    <t>水</t>
  </si>
  <si>
    <t>木</t>
  </si>
  <si>
    <t>敗戦</t>
  </si>
  <si>
    <t>オリックス</t>
  </si>
  <si>
    <t>長谷川昌幸</t>
  </si>
  <si>
    <t>四死球</t>
  </si>
  <si>
    <t>日本</t>
  </si>
  <si>
    <t>ｾﾘｰｸﾞ</t>
  </si>
  <si>
    <t>2位</t>
  </si>
  <si>
    <t>3位</t>
  </si>
  <si>
    <t>4位</t>
  </si>
  <si>
    <t>5位</t>
  </si>
  <si>
    <t>6位</t>
  </si>
  <si>
    <t>できごと</t>
  </si>
  <si>
    <t>打者個人記録</t>
  </si>
  <si>
    <t>投手個人記録</t>
  </si>
  <si>
    <t>ベストナイン</t>
  </si>
  <si>
    <t>ゴールデングラブ賞</t>
  </si>
  <si>
    <t>監督</t>
  </si>
  <si>
    <t>ドラフト
1位</t>
  </si>
  <si>
    <t>ドラフト
2位</t>
  </si>
  <si>
    <t>ドラフト
3位</t>
  </si>
  <si>
    <t>ドラフト
4位</t>
  </si>
  <si>
    <t>ドラフト
5位</t>
  </si>
  <si>
    <t>ドラフト
6位</t>
  </si>
  <si>
    <t>ドラフト
7位</t>
  </si>
  <si>
    <t>ドラフト
8位</t>
  </si>
  <si>
    <t>ドラフト
9位</t>
  </si>
  <si>
    <t>ドラフト
10位</t>
  </si>
  <si>
    <t>ドラフト
11位</t>
  </si>
  <si>
    <t>昭和</t>
  </si>
  <si>
    <t>12/15　広島カープ球団誕生
本拠地広島総合球場</t>
  </si>
  <si>
    <t>石本秀一</t>
  </si>
  <si>
    <t>毎日</t>
  </si>
  <si>
    <t>松竹</t>
  </si>
  <si>
    <t>8位</t>
  </si>
  <si>
    <t>日本プロ野球2リーグ制，セリーグ8チーム</t>
  </si>
  <si>
    <t>白石勝己</t>
  </si>
  <si>
    <t>7位</t>
  </si>
  <si>
    <t>解散の危機，たる募金，セリーグ7チーム</t>
  </si>
  <si>
    <t>セリーグ6チーム</t>
  </si>
  <si>
    <t>金山次郎盗塁王</t>
  </si>
  <si>
    <t>西鉄</t>
  </si>
  <si>
    <t>広島市民球場を本拠地とする</t>
  </si>
  <si>
    <t>南海</t>
  </si>
  <si>
    <t>初の勝率5割</t>
  </si>
  <si>
    <t>森永勝治</t>
  </si>
  <si>
    <t>門前眞佐人</t>
  </si>
  <si>
    <t>東映</t>
  </si>
  <si>
    <t>小坂佳隆・森永勝治</t>
  </si>
  <si>
    <t>古葉竹識盗塁王</t>
  </si>
  <si>
    <t>外木場義郎無得点試合</t>
  </si>
  <si>
    <t>⇒長谷川良平</t>
  </si>
  <si>
    <t>山本一義</t>
  </si>
  <si>
    <t>長谷川良平</t>
  </si>
  <si>
    <t>須山成二</t>
  </si>
  <si>
    <t>三村敏之</t>
  </si>
  <si>
    <t>小野一茂</t>
  </si>
  <si>
    <t>古角哲士</t>
  </si>
  <si>
    <t>西本明和</t>
  </si>
  <si>
    <t>矢沢正</t>
  </si>
  <si>
    <t>東山親雄</t>
  </si>
  <si>
    <t>佐藤直信</t>
  </si>
  <si>
    <t>井上弘昭</t>
  </si>
  <si>
    <t>植村秀明</t>
  </si>
  <si>
    <t>河井昭司</t>
  </si>
  <si>
    <t>岩崎良夫</t>
  </si>
  <si>
    <t>坂井大志</t>
  </si>
  <si>
    <t>外山義明</t>
  </si>
  <si>
    <t>吉田茂</t>
  </si>
  <si>
    <t>有田哲三</t>
  </si>
  <si>
    <t>山根政明</t>
  </si>
  <si>
    <t>片岡一美</t>
  </si>
  <si>
    <t>広島東洋カープに名称変更</t>
  </si>
  <si>
    <t>外木場義郎最優秀防御率</t>
  </si>
  <si>
    <t>山内一弘</t>
  </si>
  <si>
    <t>根本睦夫</t>
  </si>
  <si>
    <t>1位</t>
  </si>
  <si>
    <t>9位</t>
  </si>
  <si>
    <t>外木場義郎完全試合</t>
  </si>
  <si>
    <t>山本浩司</t>
  </si>
  <si>
    <t>水沼四郎</t>
  </si>
  <si>
    <t>山口喜司</t>
  </si>
  <si>
    <t>石川政雄</t>
  </si>
  <si>
    <t>前保洋</t>
  </si>
  <si>
    <t>稲葉光雄</t>
  </si>
  <si>
    <t>益田芳樹</t>
  </si>
  <si>
    <t>六條誠一</t>
  </si>
  <si>
    <t>上林成行</t>
  </si>
  <si>
    <t>千葉剛</t>
  </si>
  <si>
    <t>渋谷通</t>
  </si>
  <si>
    <t>上垣内誠</t>
  </si>
  <si>
    <t>森永悦弘</t>
  </si>
  <si>
    <t>小林正之</t>
  </si>
  <si>
    <t>西沢正次</t>
  </si>
  <si>
    <t>島村雄二</t>
  </si>
  <si>
    <t>斎藤数馬</t>
  </si>
  <si>
    <t>竹中昭</t>
  </si>
  <si>
    <t>谷博信</t>
  </si>
  <si>
    <t>高橋英二</t>
  </si>
  <si>
    <t>アメリカ教育リーグに参加</t>
  </si>
  <si>
    <t>佐伯和司</t>
  </si>
  <si>
    <t>永本裕章</t>
  </si>
  <si>
    <t>石井高雄</t>
  </si>
  <si>
    <t>前田三郎</t>
  </si>
  <si>
    <t>金城基泰</t>
  </si>
  <si>
    <t>荒金雄司</t>
  </si>
  <si>
    <t>守岡茂樹</t>
  </si>
  <si>
    <t>藤本和宏無得点試合</t>
  </si>
  <si>
    <t>道原博幸</t>
  </si>
  <si>
    <t>剣持節雄</t>
  </si>
  <si>
    <t>永射保</t>
  </si>
  <si>
    <t>荒谷稔</t>
  </si>
  <si>
    <t>岡義朗</t>
  </si>
  <si>
    <t>山形和幸</t>
  </si>
  <si>
    <t>根建忍</t>
  </si>
  <si>
    <t>浜納一志</t>
  </si>
  <si>
    <t>松田節男</t>
  </si>
  <si>
    <t>若松茂樹</t>
  </si>
  <si>
    <t>山本浩二</t>
  </si>
  <si>
    <t>池谷公二郎</t>
  </si>
  <si>
    <t>松林茂</t>
  </si>
  <si>
    <t>萩野友康</t>
  </si>
  <si>
    <t>長島吉邦</t>
  </si>
  <si>
    <t>小俣進</t>
  </si>
  <si>
    <t>青木康彰</t>
  </si>
  <si>
    <t>竹桝和也</t>
  </si>
  <si>
    <t>木本茂美</t>
  </si>
  <si>
    <t>木山英求</t>
  </si>
  <si>
    <t>別当薫</t>
  </si>
  <si>
    <t>木下富雄</t>
  </si>
  <si>
    <t>福井文彦</t>
  </si>
  <si>
    <t>瀬戸和則</t>
  </si>
  <si>
    <t>福島義隆</t>
  </si>
  <si>
    <t>野村豊</t>
  </si>
  <si>
    <t>入江道生</t>
  </si>
  <si>
    <t>石淵国博</t>
  </si>
  <si>
    <t>金城基泰最多勝</t>
  </si>
  <si>
    <t>堂園喜義</t>
  </si>
  <si>
    <t>望月卓也</t>
  </si>
  <si>
    <t>高橋慶彦</t>
  </si>
  <si>
    <t>中川惣一</t>
  </si>
  <si>
    <t>相良憲治</t>
  </si>
  <si>
    <t>阪急</t>
  </si>
  <si>
    <t>山本浩二ＭＶＰ</t>
  </si>
  <si>
    <t>大下剛史盗塁王</t>
  </si>
  <si>
    <t>外木場義郎最多勝</t>
  </si>
  <si>
    <t>ルーツ</t>
  </si>
  <si>
    <t>外木場義郎最優秀投手賞</t>
  </si>
  <si>
    <t>外木場義郎沢村賞</t>
  </si>
  <si>
    <t>衣笠・三村・山本</t>
  </si>
  <si>
    <t>古葉竹識</t>
  </si>
  <si>
    <t>北別府学</t>
  </si>
  <si>
    <t>山根和夫</t>
  </si>
  <si>
    <t>長内孝</t>
  </si>
  <si>
    <t>小林誠二</t>
  </si>
  <si>
    <t>小川良一</t>
  </si>
  <si>
    <t>高月敏文</t>
  </si>
  <si>
    <t>池谷公二郎最優秀投手賞</t>
  </si>
  <si>
    <t>衣笠祥雄盗塁王</t>
  </si>
  <si>
    <t>池谷公二郎最多勝</t>
  </si>
  <si>
    <t>池谷公二郎沢村賞</t>
  </si>
  <si>
    <t>山崎隆造</t>
  </si>
  <si>
    <t>土居正史</t>
  </si>
  <si>
    <t>平田英之</t>
  </si>
  <si>
    <t>立野政治</t>
  </si>
  <si>
    <t>小川達明</t>
  </si>
  <si>
    <t>山本穣</t>
  </si>
  <si>
    <t>田辺繁文</t>
  </si>
  <si>
    <t>下地勝治</t>
  </si>
  <si>
    <t>林正毅</t>
  </si>
  <si>
    <t>達川光男</t>
  </si>
  <si>
    <t>川中圭三</t>
  </si>
  <si>
    <t>高木真一</t>
  </si>
  <si>
    <t>赤へﾙstart</t>
  </si>
  <si>
    <t>水谷実男首位打者</t>
  </si>
  <si>
    <t>山本浩二本塁打王</t>
  </si>
  <si>
    <t>ライトﾙ</t>
  </si>
  <si>
    <t>木田勇</t>
  </si>
  <si>
    <t>北林久</t>
  </si>
  <si>
    <t>伊藤嘉彦</t>
  </si>
  <si>
    <t>江夏豊ＭＶＰ</t>
  </si>
  <si>
    <t>山本浩二打点王</t>
  </si>
  <si>
    <t>江夏豊セーブ王ＳＰ</t>
  </si>
  <si>
    <t>高橋慶彦シリーズＭＶＰ</t>
  </si>
  <si>
    <t>高橋慶彦盗塁王</t>
  </si>
  <si>
    <t>片岡光宏</t>
  </si>
  <si>
    <t>永田利則</t>
  </si>
  <si>
    <t>滝口光則</t>
  </si>
  <si>
    <t>山中潔</t>
  </si>
  <si>
    <t>衣笠祥雄</t>
  </si>
  <si>
    <t>ライトﾙシリーズＭＶＰ</t>
  </si>
  <si>
    <t>川口和久</t>
  </si>
  <si>
    <t>榊原聡一郎</t>
  </si>
  <si>
    <t>松林和雄</t>
  </si>
  <si>
    <t>原伸次</t>
  </si>
  <si>
    <t>古葉竹識正力松太郎賞</t>
  </si>
  <si>
    <t>高橋慶彦盗塁王/最多安打</t>
  </si>
  <si>
    <t>津田恒美</t>
  </si>
  <si>
    <t>斉藤浩行</t>
  </si>
  <si>
    <t>高木宣宏</t>
  </si>
  <si>
    <t>木原彰彦</t>
  </si>
  <si>
    <t>上本孝一</t>
  </si>
  <si>
    <t>及川美喜男</t>
  </si>
  <si>
    <t>津田恒美新人王</t>
  </si>
  <si>
    <t>北別府学最多勝</t>
  </si>
  <si>
    <t>北別府学最優秀投手賞</t>
  </si>
  <si>
    <t>西田真二</t>
  </si>
  <si>
    <t>白武佳久</t>
  </si>
  <si>
    <t>定岡徹久</t>
  </si>
  <si>
    <t>太田龍生</t>
  </si>
  <si>
    <t>鍋屋道夫</t>
  </si>
  <si>
    <t>田中和博</t>
  </si>
  <si>
    <t>長嶋清幸</t>
  </si>
  <si>
    <t>川端順</t>
  </si>
  <si>
    <t>小早川毅彦</t>
  </si>
  <si>
    <t>紀藤真琴</t>
  </si>
  <si>
    <t>伊藤寿文</t>
  </si>
  <si>
    <t>石本龍臣</t>
  </si>
  <si>
    <t>阿部慶二</t>
  </si>
  <si>
    <t>衣笠祥雄ＭＶＰ</t>
  </si>
  <si>
    <t>衣笠祥雄打点王</t>
  </si>
  <si>
    <t>小林誠二最優秀防御率</t>
  </si>
  <si>
    <t>山根和夫・達川光男</t>
  </si>
  <si>
    <t>長嶋清幸シリーズＭＶＰ</t>
  </si>
  <si>
    <t>山根和夫最優秀投手賞</t>
  </si>
  <si>
    <t>衣笠祥雄・山本浩二</t>
  </si>
  <si>
    <t>長嶋清幸・山崎隆造</t>
  </si>
  <si>
    <t>杉本正志</t>
  </si>
  <si>
    <t>正田耕三</t>
  </si>
  <si>
    <t>石橋文雄</t>
  </si>
  <si>
    <t>熊沢秀浩</t>
  </si>
  <si>
    <t>中村基昭</t>
  </si>
  <si>
    <t>小早川毅彦新人王</t>
  </si>
  <si>
    <t>川端順新人王</t>
  </si>
  <si>
    <t>長冨浩志</t>
  </si>
  <si>
    <t>高信二</t>
  </si>
  <si>
    <t>河田雄祐</t>
  </si>
  <si>
    <t>谷下和人</t>
  </si>
  <si>
    <t>足立亘</t>
  </si>
  <si>
    <t>北別府学ＭＶＰ，長富浩志新人王</t>
  </si>
  <si>
    <t>北別府学最優秀防御率</t>
  </si>
  <si>
    <t>北別府学・達川光男</t>
  </si>
  <si>
    <t>阿南準郎</t>
  </si>
  <si>
    <t>北別府学沢村賞</t>
  </si>
  <si>
    <t>高橋慶彦・山本浩二</t>
  </si>
  <si>
    <t>衣笠祥雄・長嶋清幸</t>
  </si>
  <si>
    <t>栗田聡</t>
  </si>
  <si>
    <t>小野一也</t>
  </si>
  <si>
    <t>緒方孝市</t>
  </si>
  <si>
    <t>望月一</t>
  </si>
  <si>
    <t>山本浩二⑧永久欠番</t>
  </si>
  <si>
    <t>正田耕三首位打者</t>
  </si>
  <si>
    <t>正田耕三・山崎隆造</t>
  </si>
  <si>
    <t>ランス本塁打王</t>
  </si>
  <si>
    <t>川島堅</t>
  </si>
  <si>
    <t>石貫宏臣</t>
  </si>
  <si>
    <t>北原喜久男</t>
  </si>
  <si>
    <t>水沢英樹</t>
  </si>
  <si>
    <t>塚本善之</t>
  </si>
  <si>
    <t>芦沢公一</t>
  </si>
  <si>
    <t>衣笠祥雄③永久欠番</t>
  </si>
  <si>
    <t>大野豊最優秀防御率</t>
  </si>
  <si>
    <t>達川光男・正田耕三</t>
  </si>
  <si>
    <t>大野豊沢村賞</t>
  </si>
  <si>
    <t>野村謙二郎</t>
  </si>
  <si>
    <t>佐藤裕幸</t>
  </si>
  <si>
    <t>畝龍実</t>
  </si>
  <si>
    <t>近藤芳久</t>
  </si>
  <si>
    <t>江藤智</t>
  </si>
  <si>
    <t>千代丸亮彦</t>
  </si>
  <si>
    <t>平成</t>
  </si>
  <si>
    <t>正田耕三盗塁王</t>
  </si>
  <si>
    <t>津田恒美セーブ王</t>
  </si>
  <si>
    <t>ロードン</t>
  </si>
  <si>
    <t>佐々岡真司</t>
  </si>
  <si>
    <t>仁平馨</t>
  </si>
  <si>
    <t>前間卓</t>
  </si>
  <si>
    <t>前田智徳</t>
  </si>
  <si>
    <t>山口晋</t>
  </si>
  <si>
    <t>浅井樹</t>
  </si>
  <si>
    <t>カープアカデミー開校</t>
  </si>
  <si>
    <t>野村謙二郎盗塁王</t>
  </si>
  <si>
    <t>瀬戸輝信</t>
  </si>
  <si>
    <t>小野幸一</t>
  </si>
  <si>
    <t>高橋英樹</t>
  </si>
  <si>
    <t>山崎健</t>
  </si>
  <si>
    <t>小林敦司</t>
  </si>
  <si>
    <t>松本隆</t>
  </si>
  <si>
    <t>佐々岡真司ＭＶＰ・沢村賞</t>
  </si>
  <si>
    <t>佐々岡真司最優秀防御率</t>
  </si>
  <si>
    <t>佐々岡真司・山崎隆造</t>
  </si>
  <si>
    <t>佐々岡真司最優秀投手賞</t>
  </si>
  <si>
    <t>佐々岡真司最多勝</t>
  </si>
  <si>
    <t>大野豊セーブ王ＳＰ</t>
  </si>
  <si>
    <t>町田公二郎</t>
  </si>
  <si>
    <t>徳本政敬</t>
  </si>
  <si>
    <t>佐藤貞治</t>
  </si>
  <si>
    <t>金本知憲</t>
  </si>
  <si>
    <t>杉田勇</t>
  </si>
  <si>
    <t>伊藤真</t>
  </si>
  <si>
    <t>小畑幸司</t>
  </si>
  <si>
    <t>大石昌義</t>
  </si>
  <si>
    <t>大野豊セーブ王</t>
  </si>
  <si>
    <t>佐藤剛</t>
  </si>
  <si>
    <t>菊地原毅</t>
  </si>
  <si>
    <t>鈴木健</t>
  </si>
  <si>
    <t>吉本亮</t>
  </si>
  <si>
    <t>井上浩司</t>
  </si>
  <si>
    <t>多田昌弘</t>
  </si>
  <si>
    <t>池田郁夫</t>
  </si>
  <si>
    <t>高橋顕法</t>
  </si>
  <si>
    <t>由宇球場オープン</t>
  </si>
  <si>
    <t>江藤智本塁打王</t>
  </si>
  <si>
    <t>山根雅仁</t>
  </si>
  <si>
    <t>上田好剛</t>
  </si>
  <si>
    <t>玉木朋孝</t>
  </si>
  <si>
    <t>田中由基</t>
  </si>
  <si>
    <t>品田寛介</t>
  </si>
  <si>
    <t>西山秀二・江藤智</t>
  </si>
  <si>
    <t>西山秀二</t>
  </si>
  <si>
    <t>山内泰幸</t>
  </si>
  <si>
    <t>嶋重宣</t>
  </si>
  <si>
    <t>朝山東洋</t>
  </si>
  <si>
    <t>高橋建</t>
  </si>
  <si>
    <t>横山竜士</t>
  </si>
  <si>
    <t>田村恵</t>
  </si>
  <si>
    <t>井上紘一</t>
  </si>
  <si>
    <t>山内泰幸新人王</t>
  </si>
  <si>
    <t>江藤智打点王</t>
  </si>
  <si>
    <t>江藤智・野村謙二郎</t>
  </si>
  <si>
    <t>野村謙二郎・緒方孝市</t>
  </si>
  <si>
    <t>緒方孝市盗塁王</t>
  </si>
  <si>
    <t>音重鎮</t>
  </si>
  <si>
    <t>吉年滝徳</t>
  </si>
  <si>
    <t>玉木重雄</t>
  </si>
  <si>
    <t>伊与田一範</t>
  </si>
  <si>
    <t>高山健一</t>
  </si>
  <si>
    <t>鈴衛佑規</t>
  </si>
  <si>
    <t>ｵﾘｯｸ</t>
  </si>
  <si>
    <t>巨人に奇跡の大逆転を喫する</t>
  </si>
  <si>
    <t>ロペス打点王</t>
  </si>
  <si>
    <t>西山秀二・ロペス</t>
  </si>
  <si>
    <t>沢崎俊和</t>
  </si>
  <si>
    <t>黒田博樹</t>
  </si>
  <si>
    <t>河野昌人</t>
  </si>
  <si>
    <t>福良徹</t>
  </si>
  <si>
    <t>澤崎俊和新人王</t>
  </si>
  <si>
    <t>ロペス</t>
  </si>
  <si>
    <t>遠藤竜志</t>
  </si>
  <si>
    <t>兵動秀治</t>
  </si>
  <si>
    <t>林昌樹</t>
  </si>
  <si>
    <t>小林幹英</t>
  </si>
  <si>
    <t>倉義和</t>
  </si>
  <si>
    <t>青木智史</t>
  </si>
  <si>
    <t>岩崎智史</t>
  </si>
  <si>
    <t>橋本啓</t>
  </si>
  <si>
    <t>東出輝裕</t>
  </si>
  <si>
    <t>井生崇光</t>
  </si>
  <si>
    <t>矢野修平</t>
  </si>
  <si>
    <t>森笠繁</t>
  </si>
  <si>
    <t>小山田保裕</t>
  </si>
  <si>
    <t>新井貴浩</t>
  </si>
  <si>
    <t>酒井大輔</t>
  </si>
  <si>
    <t>広池浩司</t>
  </si>
  <si>
    <t>ﾀﾞｲｴｰ</t>
  </si>
  <si>
    <t>佐々岡真司無得点試合</t>
  </si>
  <si>
    <t>河内貴哉</t>
  </si>
  <si>
    <t>木村一喜</t>
  </si>
  <si>
    <t>栗原健太</t>
  </si>
  <si>
    <t>末永真史</t>
  </si>
  <si>
    <t>佐竹健太</t>
  </si>
  <si>
    <t>苫米地鉄人</t>
  </si>
  <si>
    <t>松本奉文</t>
  </si>
  <si>
    <t>長崎元</t>
  </si>
  <si>
    <t>横松寿一</t>
  </si>
  <si>
    <t>玉山健太</t>
  </si>
  <si>
    <t>甲斐雅人</t>
  </si>
  <si>
    <t>田村彰啓</t>
  </si>
  <si>
    <t>石橋尚登</t>
  </si>
  <si>
    <t>岡上和典</t>
  </si>
  <si>
    <t>自由枠</t>
  </si>
  <si>
    <t>1巡</t>
  </si>
  <si>
    <t>2巡</t>
  </si>
  <si>
    <t>3巡</t>
  </si>
  <si>
    <t>4巡</t>
  </si>
  <si>
    <t>5巡</t>
  </si>
  <si>
    <t>6巡</t>
  </si>
  <si>
    <t>7巡</t>
  </si>
  <si>
    <t>8巡</t>
  </si>
  <si>
    <t>9巡</t>
  </si>
  <si>
    <t>10巡</t>
  </si>
  <si>
    <t>大竹寛</t>
  </si>
  <si>
    <t>大島崇行</t>
  </si>
  <si>
    <t>石原慶幸</t>
  </si>
  <si>
    <t>国木剛太</t>
  </si>
  <si>
    <t>山本芳彦</t>
  </si>
  <si>
    <t>筒井正也</t>
  </si>
  <si>
    <t>天谷宗一郎</t>
  </si>
  <si>
    <t>天野浩一</t>
  </si>
  <si>
    <t>永川勝浩</t>
  </si>
  <si>
    <t>吉田圭</t>
  </si>
  <si>
    <t>鞘師智也</t>
  </si>
  <si>
    <t>松本高明</t>
  </si>
  <si>
    <t>白浜裕太</t>
  </si>
  <si>
    <t>比嘉寿光</t>
  </si>
  <si>
    <t>尾形佳紀</t>
  </si>
  <si>
    <t>仁部智</t>
  </si>
  <si>
    <t>嶋重宣首位打者</t>
  </si>
  <si>
    <t>ラロッカ</t>
  </si>
  <si>
    <t>佐藤剛士</t>
  </si>
  <si>
    <t>森跳二</t>
  </si>
  <si>
    <t>丸木唯</t>
  </si>
  <si>
    <t>小島紳二郎</t>
  </si>
  <si>
    <t>梅津智弘</t>
  </si>
  <si>
    <t>金城宰之左</t>
  </si>
  <si>
    <t>田中敬人</t>
  </si>
  <si>
    <t>セパ交流戦開始</t>
  </si>
  <si>
    <t>新井貴浩本塁打王</t>
  </si>
  <si>
    <t>黒田博樹最多勝</t>
  </si>
  <si>
    <t>希望枠</t>
  </si>
  <si>
    <t>高校1巡</t>
  </si>
  <si>
    <t>高校2巡</t>
  </si>
  <si>
    <t>高校3巡</t>
  </si>
  <si>
    <t>高校4巡</t>
  </si>
  <si>
    <t>大・社3巡</t>
  </si>
  <si>
    <t>大・社4巡</t>
  </si>
  <si>
    <t>大・社5巡</t>
  </si>
  <si>
    <t>黒田博樹最優秀投手賞</t>
  </si>
  <si>
    <t>鈴木将光</t>
  </si>
  <si>
    <t>今井啓介</t>
  </si>
  <si>
    <t>斉藤悠葵</t>
  </si>
  <si>
    <t>梵英心</t>
  </si>
  <si>
    <t>梅原伸亮</t>
  </si>
  <si>
    <t>飯田宏行</t>
  </si>
  <si>
    <t>梵英心新人王</t>
  </si>
  <si>
    <t>野村2000本安打</t>
  </si>
  <si>
    <t>黒田博樹最優秀防御率</t>
  </si>
  <si>
    <t>ブラウン</t>
  </si>
  <si>
    <t>新井・黒田ＷＢＣへ参加し，優勝</t>
  </si>
  <si>
    <t>宮崎充登</t>
  </si>
  <si>
    <t>前田健太</t>
  </si>
  <si>
    <t>会澤翼</t>
  </si>
  <si>
    <t>上野弘文</t>
  </si>
  <si>
    <t>青木高広</t>
  </si>
  <si>
    <t>中東直己</t>
  </si>
  <si>
    <t>プレーオフ（ｸﾗｲﾏｯｸｽｼﾘｰｽﾞ）開始</t>
  </si>
  <si>
    <t>前田2000本安打</t>
  </si>
  <si>
    <t>黒田ﾄﾞｼﾞｬｰｽ</t>
  </si>
  <si>
    <t>新井オリンピックアジア予選参加</t>
  </si>
  <si>
    <t>篠田純平</t>
  </si>
  <si>
    <t>小窪哲也</t>
  </si>
  <si>
    <t>松山竜平</t>
  </si>
  <si>
    <t>山内敬太</t>
  </si>
  <si>
    <t>新井ﾀｲｶﾞｰｽ</t>
  </si>
  <si>
    <t>前田2000試合出場</t>
  </si>
  <si>
    <t>連続試合出場</t>
  </si>
  <si>
    <t>2215試合</t>
  </si>
  <si>
    <t>1970年10月19日～1987年10月22日</t>
  </si>
  <si>
    <t>回</t>
  </si>
  <si>
    <t>連続試合安打</t>
  </si>
  <si>
    <t>33試合</t>
  </si>
  <si>
    <t>1979年6月6日～7月31日</t>
  </si>
  <si>
    <t>月間本塁打</t>
  </si>
  <si>
    <t>江藤　智</t>
  </si>
  <si>
    <t>16本</t>
  </si>
  <si>
    <t>8本</t>
  </si>
  <si>
    <t>1991年</t>
  </si>
  <si>
    <t>○</t>
    <phoneticPr fontId="2"/>
  </si>
  <si>
    <t>敗</t>
  </si>
  <si>
    <t>率</t>
  </si>
  <si>
    <t>差</t>
  </si>
  <si>
    <t>得</t>
  </si>
  <si>
    <t>点</t>
  </si>
  <si>
    <t>失</t>
  </si>
  <si>
    <t>本</t>
  </si>
  <si>
    <t>塁</t>
  </si>
  <si>
    <t>防</t>
  </si>
  <si>
    <t>御</t>
  </si>
  <si>
    <t>ソフトバンク</t>
  </si>
  <si>
    <t>中日</t>
    <rPh sb="0" eb="2">
      <t>チュウニチ</t>
    </rPh>
    <phoneticPr fontId="2"/>
  </si>
  <si>
    <t>巨人</t>
    <rPh sb="0" eb="2">
      <t>キョジン</t>
    </rPh>
    <phoneticPr fontId="2"/>
  </si>
  <si>
    <t>阪神</t>
    <rPh sb="0" eb="2">
      <t>ハンシン</t>
    </rPh>
    <phoneticPr fontId="2"/>
  </si>
  <si>
    <t>ﾔｸﾙﾄ</t>
    <phoneticPr fontId="2"/>
  </si>
  <si>
    <t>安</t>
  </si>
  <si>
    <t>振</t>
  </si>
  <si>
    <t>四</t>
  </si>
  <si>
    <t>死</t>
  </si>
  <si>
    <t>阪神</t>
    <phoneticPr fontId="2"/>
  </si>
  <si>
    <t>more</t>
    <phoneticPr fontId="2"/>
  </si>
  <si>
    <t>広島</t>
    <rPh sb="0" eb="2">
      <t>ヒロシマ</t>
    </rPh>
    <phoneticPr fontId="2"/>
  </si>
  <si>
    <t>Ｒ-Ｒ</t>
    <phoneticPr fontId="2"/>
  </si>
  <si>
    <t>Ｌ-Ｌ</t>
    <phoneticPr fontId="2"/>
  </si>
  <si>
    <t>神奈川</t>
    <rPh sb="0" eb="3">
      <t>カナガワ</t>
    </rPh>
    <phoneticPr fontId="2"/>
  </si>
  <si>
    <t>大阪</t>
    <rPh sb="0" eb="2">
      <t>オオサカ</t>
    </rPh>
    <phoneticPr fontId="2"/>
  </si>
  <si>
    <t>鹿児島</t>
    <rPh sb="0" eb="3">
      <t>カゴシマ</t>
    </rPh>
    <phoneticPr fontId="2"/>
  </si>
  <si>
    <t>広陵高</t>
    <rPh sb="0" eb="2">
      <t>コウリョウ</t>
    </rPh>
    <phoneticPr fontId="2"/>
  </si>
  <si>
    <t>茨城</t>
    <rPh sb="0" eb="2">
      <t>イバラキ</t>
    </rPh>
    <phoneticPr fontId="2"/>
  </si>
  <si>
    <t>岐阜</t>
    <rPh sb="0" eb="2">
      <t>ギフ</t>
    </rPh>
    <phoneticPr fontId="2"/>
  </si>
  <si>
    <t>育成</t>
    <rPh sb="0" eb="2">
      <t>イクセイ</t>
    </rPh>
    <phoneticPr fontId="2"/>
  </si>
  <si>
    <t>－</t>
    <phoneticPr fontId="2"/>
  </si>
  <si>
    <t>福岡</t>
    <rPh sb="0" eb="2">
      <t>フクオカ</t>
    </rPh>
    <phoneticPr fontId="2"/>
  </si>
  <si>
    <t>Ｒ-Ｌ</t>
    <phoneticPr fontId="2"/>
  </si>
  <si>
    <t>敦賀気比高</t>
    <phoneticPr fontId="2"/>
  </si>
  <si>
    <t>大分</t>
    <rPh sb="0" eb="2">
      <t>オオイタ</t>
    </rPh>
    <phoneticPr fontId="2"/>
  </si>
  <si>
    <t>広陵高</t>
    <phoneticPr fontId="2"/>
  </si>
  <si>
    <t>鹿屋中央高－九州国際大</t>
    <phoneticPr fontId="2"/>
  </si>
  <si>
    <t>富山</t>
    <rPh sb="0" eb="2">
      <t>トヤマ</t>
    </rPh>
    <phoneticPr fontId="2"/>
  </si>
  <si>
    <t>福岡工大附城東高</t>
    <phoneticPr fontId="2"/>
  </si>
  <si>
    <t>千葉</t>
    <rPh sb="0" eb="2">
      <t>チバ</t>
    </rPh>
    <phoneticPr fontId="2"/>
  </si>
  <si>
    <t>水戸短大附高</t>
    <phoneticPr fontId="2"/>
  </si>
  <si>
    <t>監督</t>
    <rPh sb="0" eb="2">
      <t>カントク</t>
    </rPh>
    <phoneticPr fontId="2"/>
  </si>
  <si>
    <t>投手コーチ</t>
    <rPh sb="0" eb="2">
      <t>トウシュ</t>
    </rPh>
    <phoneticPr fontId="2"/>
  </si>
  <si>
    <t>打撃コーチ</t>
    <rPh sb="0" eb="2">
      <t>ダゲキ</t>
    </rPh>
    <phoneticPr fontId="2"/>
  </si>
  <si>
    <t>一軍</t>
    <rPh sb="0" eb="2">
      <t>イチグン</t>
    </rPh>
    <phoneticPr fontId="2"/>
  </si>
  <si>
    <t>二軍</t>
    <rPh sb="0" eb="2">
      <t>ニグン</t>
    </rPh>
    <phoneticPr fontId="2"/>
  </si>
  <si>
    <t>三軍</t>
    <rPh sb="0" eb="2">
      <t>サングン</t>
    </rPh>
    <phoneticPr fontId="2"/>
  </si>
  <si>
    <t>高　　信二</t>
    <rPh sb="0" eb="1">
      <t>コウ</t>
    </rPh>
    <rPh sb="3" eb="5">
      <t>シンジ</t>
    </rPh>
    <phoneticPr fontId="2"/>
  </si>
  <si>
    <t>植田　幸弘</t>
    <rPh sb="0" eb="2">
      <t>ウエダ</t>
    </rPh>
    <rPh sb="3" eb="5">
      <t>ユキヒロ</t>
    </rPh>
    <phoneticPr fontId="2"/>
  </si>
  <si>
    <t>就任</t>
    <rPh sb="0" eb="2">
      <t>シュウニン</t>
    </rPh>
    <phoneticPr fontId="2"/>
  </si>
  <si>
    <t>1997-2005</t>
    <phoneticPr fontId="2"/>
  </si>
  <si>
    <t>誕生</t>
    <rPh sb="0" eb="2">
      <t>タンジョウ</t>
    </rPh>
    <phoneticPr fontId="2"/>
  </si>
  <si>
    <t>年</t>
    <rPh sb="0" eb="1">
      <t>トシ</t>
    </rPh>
    <phoneticPr fontId="2"/>
  </si>
  <si>
    <t>背</t>
    <rPh sb="0" eb="1">
      <t>セ</t>
    </rPh>
    <phoneticPr fontId="2"/>
  </si>
  <si>
    <t>備　　考</t>
    <rPh sb="0" eb="1">
      <t>ソノオ</t>
    </rPh>
    <rPh sb="3" eb="4">
      <t>コウ</t>
    </rPh>
    <phoneticPr fontId="2"/>
  </si>
  <si>
    <t>長崎</t>
    <rPh sb="0" eb="2">
      <t>ナガサキ</t>
    </rPh>
    <phoneticPr fontId="2"/>
  </si>
  <si>
    <t>堂林　翔太</t>
    <rPh sb="0" eb="1">
      <t>ドウ</t>
    </rPh>
    <rPh sb="1" eb="2">
      <t>バヤシ</t>
    </rPh>
    <rPh sb="3" eb="5">
      <t>ショウタ</t>
    </rPh>
    <phoneticPr fontId="2"/>
  </si>
  <si>
    <t>愛知</t>
    <rPh sb="0" eb="2">
      <t>アイチ</t>
    </rPh>
    <phoneticPr fontId="2"/>
  </si>
  <si>
    <t>中京大中京高</t>
    <rPh sb="0" eb="3">
      <t>チュウキョウダイ</t>
    </rPh>
    <rPh sb="3" eb="5">
      <t>チュウキョウ</t>
    </rPh>
    <rPh sb="5" eb="6">
      <t>コウ</t>
    </rPh>
    <phoneticPr fontId="2"/>
  </si>
  <si>
    <t>Ｒ-L</t>
    <phoneticPr fontId="2"/>
  </si>
  <si>
    <t>今村　猛</t>
  </si>
  <si>
    <t>堂林</t>
    <rPh sb="0" eb="1">
      <t>ドウ</t>
    </rPh>
    <rPh sb="1" eb="2">
      <t>バヤシ</t>
    </rPh>
    <phoneticPr fontId="2"/>
  </si>
  <si>
    <t>遊ゴロ</t>
  </si>
  <si>
    <t>(三)</t>
  </si>
  <si>
    <t>1988-1998</t>
    <phoneticPr fontId="2"/>
  </si>
  <si>
    <t>1986-1993</t>
    <phoneticPr fontId="2"/>
  </si>
  <si>
    <t>朝山　東洋</t>
    <phoneticPr fontId="2"/>
  </si>
  <si>
    <t>1999-2004</t>
    <phoneticPr fontId="2"/>
  </si>
  <si>
    <t>小林　幹英</t>
    <phoneticPr fontId="2"/>
  </si>
  <si>
    <t>1998-2005</t>
    <phoneticPr fontId="2"/>
  </si>
  <si>
    <t>勝</t>
    <phoneticPr fontId="2"/>
  </si>
  <si>
    <t>楽天</t>
    <rPh sb="0" eb="2">
      <t>ラクテン</t>
    </rPh>
    <phoneticPr fontId="2"/>
  </si>
  <si>
    <t>平均
得点</t>
    <phoneticPr fontId="2"/>
  </si>
  <si>
    <t>平均
ＨＲ</t>
    <phoneticPr fontId="2"/>
  </si>
  <si>
    <t>統括コーチ</t>
    <phoneticPr fontId="2"/>
  </si>
  <si>
    <t>森笠　繁</t>
    <phoneticPr fontId="2"/>
  </si>
  <si>
    <t>1999-2008</t>
    <phoneticPr fontId="2"/>
  </si>
  <si>
    <t>岡山</t>
    <rPh sb="0" eb="2">
      <t>オカヤマ</t>
    </rPh>
    <phoneticPr fontId="2"/>
  </si>
  <si>
    <t>日南学園高</t>
    <rPh sb="0" eb="2">
      <t>ニチナン</t>
    </rPh>
    <rPh sb="2" eb="4">
      <t>ガクエン</t>
    </rPh>
    <rPh sb="4" eb="5">
      <t>タカ</t>
    </rPh>
    <phoneticPr fontId="2"/>
  </si>
  <si>
    <t>中京大中京高</t>
    <phoneticPr fontId="2"/>
  </si>
  <si>
    <t>磯村</t>
    <rPh sb="0" eb="2">
      <t>イソムラ</t>
    </rPh>
    <phoneticPr fontId="2"/>
  </si>
  <si>
    <t>松山</t>
    <rPh sb="0" eb="2">
      <t>マツヤマ</t>
    </rPh>
    <phoneticPr fontId="2"/>
  </si>
  <si>
    <t>年数</t>
    <rPh sb="0" eb="2">
      <t>ネンスウ</t>
    </rPh>
    <phoneticPr fontId="2"/>
  </si>
  <si>
    <t>前田健太投手８冠</t>
    <rPh sb="0" eb="2">
      <t>マエダ</t>
    </rPh>
    <rPh sb="2" eb="4">
      <t>ケンタ</t>
    </rPh>
    <rPh sb="4" eb="6">
      <t>トウシュ</t>
    </rPh>
    <rPh sb="7" eb="8">
      <t>カンムリ</t>
    </rPh>
    <phoneticPr fontId="2"/>
  </si>
  <si>
    <t>左飛</t>
  </si>
  <si>
    <t>差</t>
    <rPh sb="0" eb="1">
      <t>サ</t>
    </rPh>
    <phoneticPr fontId="2"/>
  </si>
  <si>
    <t>試合数</t>
    <rPh sb="0" eb="2">
      <t>シアイ</t>
    </rPh>
    <rPh sb="2" eb="3">
      <t>スウ</t>
    </rPh>
    <phoneticPr fontId="2"/>
  </si>
  <si>
    <t>分</t>
    <rPh sb="0" eb="1">
      <t>ワ</t>
    </rPh>
    <phoneticPr fontId="2"/>
  </si>
  <si>
    <t>得</t>
    <phoneticPr fontId="2"/>
  </si>
  <si>
    <t>失</t>
    <phoneticPr fontId="2"/>
  </si>
  <si>
    <t>球場</t>
    <rPh sb="0" eb="2">
      <t>キュウジョウ</t>
    </rPh>
    <phoneticPr fontId="2"/>
  </si>
  <si>
    <t>野村　祐輔</t>
  </si>
  <si>
    <t>R-R</t>
    <phoneticPr fontId="2"/>
  </si>
  <si>
    <t>中田　廉</t>
    <rPh sb="0" eb="2">
      <t>ナカタ</t>
    </rPh>
    <rPh sb="3" eb="4">
      <t>レン</t>
    </rPh>
    <phoneticPr fontId="2"/>
  </si>
  <si>
    <t>戸田　隆矢</t>
  </si>
  <si>
    <t>戸田　隆矢</t>
    <rPh sb="0" eb="2">
      <t>トダ</t>
    </rPh>
    <rPh sb="3" eb="4">
      <t>タカシ</t>
    </rPh>
    <rPh sb="4" eb="5">
      <t>ヤ</t>
    </rPh>
    <phoneticPr fontId="2"/>
  </si>
  <si>
    <t>兵庫</t>
    <rPh sb="0" eb="2">
      <t>ヒョウゴ</t>
    </rPh>
    <phoneticPr fontId="2"/>
  </si>
  <si>
    <t>樟南高</t>
    <rPh sb="0" eb="1">
      <t>クス</t>
    </rPh>
    <rPh sb="1" eb="2">
      <t>ミナミ</t>
    </rPh>
    <rPh sb="2" eb="3">
      <t>タカ</t>
    </rPh>
    <phoneticPr fontId="2"/>
  </si>
  <si>
    <t>東京</t>
    <rPh sb="0" eb="2">
      <t>トウキョウ</t>
    </rPh>
    <phoneticPr fontId="2"/>
  </si>
  <si>
    <t>菊池　涼介</t>
    <rPh sb="0" eb="2">
      <t>キクチ</t>
    </rPh>
    <rPh sb="3" eb="5">
      <t>リョウスケ</t>
    </rPh>
    <phoneticPr fontId="2"/>
  </si>
  <si>
    <t>安打</t>
    <phoneticPr fontId="2"/>
  </si>
  <si>
    <t>菊池</t>
    <rPh sb="0" eb="2">
      <t>キクチ</t>
    </rPh>
    <phoneticPr fontId="2"/>
  </si>
  <si>
    <t>野村</t>
    <rPh sb="0" eb="2">
      <t>ノムラ</t>
    </rPh>
    <phoneticPr fontId="2"/>
  </si>
  <si>
    <t>現役成績</t>
    <rPh sb="0" eb="2">
      <t>ゲンエキ</t>
    </rPh>
    <rPh sb="2" eb="4">
      <t>セイセキ</t>
    </rPh>
    <phoneticPr fontId="2"/>
  </si>
  <si>
    <t>バッテリーコーチ</t>
    <phoneticPr fontId="2"/>
  </si>
  <si>
    <t>19勝22敗29S</t>
    <rPh sb="2" eb="3">
      <t>ショウ</t>
    </rPh>
    <rPh sb="5" eb="6">
      <t>ハイ</t>
    </rPh>
    <phoneticPr fontId="2"/>
  </si>
  <si>
    <t>24勝17敗15S</t>
    <rPh sb="2" eb="3">
      <t>ショウ</t>
    </rPh>
    <rPh sb="5" eb="6">
      <t>ハイ</t>
    </rPh>
    <phoneticPr fontId="2"/>
  </si>
  <si>
    <t>野村謙二郎</t>
    <phoneticPr fontId="2"/>
  </si>
  <si>
    <t>初回先頭打者ＨＲ</t>
    <phoneticPr fontId="2"/>
  </si>
  <si>
    <t>月別</t>
    <phoneticPr fontId="2"/>
  </si>
  <si>
    <t>背</t>
    <phoneticPr fontId="2"/>
  </si>
  <si>
    <t>試合</t>
    <phoneticPr fontId="2"/>
  </si>
  <si>
    <t>安部　友裕</t>
    <phoneticPr fontId="2"/>
  </si>
  <si>
    <t>磯村　嘉孝</t>
    <phoneticPr fontId="2"/>
  </si>
  <si>
    <t>備考</t>
    <rPh sb="0" eb="2">
      <t>ビコウ</t>
    </rPh>
    <phoneticPr fontId="2"/>
  </si>
  <si>
    <t>第5節</t>
  </si>
  <si>
    <t>第6節</t>
  </si>
  <si>
    <t>第7節</t>
  </si>
  <si>
    <t>第8節</t>
  </si>
  <si>
    <t>第11節</t>
  </si>
  <si>
    <t>第12節</t>
  </si>
  <si>
    <t>第13節</t>
  </si>
  <si>
    <t>第15節</t>
  </si>
  <si>
    <t>第16節</t>
  </si>
  <si>
    <t>第17節</t>
  </si>
  <si>
    <t>6</t>
    <phoneticPr fontId="2"/>
  </si>
  <si>
    <t>33</t>
    <phoneticPr fontId="2"/>
  </si>
  <si>
    <t>35</t>
    <phoneticPr fontId="2"/>
  </si>
  <si>
    <t>37</t>
    <phoneticPr fontId="2"/>
  </si>
  <si>
    <t>16</t>
    <phoneticPr fontId="2"/>
  </si>
  <si>
    <t>投　手</t>
    <phoneticPr fontId="2"/>
  </si>
  <si>
    <t>武蔵工大二高―中京学院大</t>
    <rPh sb="0" eb="2">
      <t>ムサシ</t>
    </rPh>
    <rPh sb="2" eb="4">
      <t>コウダイ</t>
    </rPh>
    <rPh sb="4" eb="5">
      <t>２</t>
    </rPh>
    <rPh sb="5" eb="6">
      <t>コウ</t>
    </rPh>
    <rPh sb="7" eb="9">
      <t>チュウキョウ</t>
    </rPh>
    <rPh sb="9" eb="12">
      <t>ガクインダイ</t>
    </rPh>
    <phoneticPr fontId="2"/>
  </si>
  <si>
    <t>①</t>
    <phoneticPr fontId="2"/>
  </si>
  <si>
    <t>③</t>
    <phoneticPr fontId="2"/>
  </si>
  <si>
    <t>④</t>
    <phoneticPr fontId="2"/>
  </si>
  <si>
    <t>Carp</t>
    <phoneticPr fontId="2"/>
  </si>
  <si>
    <t>中﨑　翔太</t>
  </si>
  <si>
    <t>四球</t>
  </si>
  <si>
    <t>ﾔｸﾙﾄ</t>
    <phoneticPr fontId="2"/>
  </si>
  <si>
    <t>盗塁</t>
    <rPh sb="0" eb="2">
      <t>トウルイ</t>
    </rPh>
    <phoneticPr fontId="2"/>
  </si>
  <si>
    <t>サンフレッチェ広島</t>
  </si>
  <si>
    <t>浦和レッズ</t>
  </si>
  <si>
    <t>FC東京</t>
  </si>
  <si>
    <t>川崎フロンターレ</t>
  </si>
  <si>
    <t>サガン鳥栖</t>
  </si>
  <si>
    <t>横浜F・マリノス</t>
  </si>
  <si>
    <t>鹿島アントラーズ</t>
  </si>
  <si>
    <t>FW</t>
  </si>
  <si>
    <t>MF</t>
  </si>
  <si>
    <t>球</t>
  </si>
  <si>
    <t>磯村　嘉孝</t>
  </si>
  <si>
    <t>利</t>
  </si>
  <si>
    <t>セ</t>
  </si>
  <si>
    <t>ブ</t>
  </si>
  <si>
    <t>者</t>
  </si>
  <si>
    <t>自</t>
  </si>
  <si>
    <t>責</t>
  </si>
  <si>
    <t>チーム</t>
  </si>
  <si>
    <t>27</t>
    <phoneticPr fontId="2"/>
  </si>
  <si>
    <t>2</t>
    <phoneticPr fontId="2"/>
  </si>
  <si>
    <t>4</t>
    <phoneticPr fontId="2"/>
  </si>
  <si>
    <t>0</t>
    <phoneticPr fontId="2"/>
  </si>
  <si>
    <t>40</t>
    <phoneticPr fontId="2"/>
  </si>
  <si>
    <t>44</t>
    <phoneticPr fontId="2"/>
  </si>
  <si>
    <t>45</t>
    <phoneticPr fontId="2"/>
  </si>
  <si>
    <t>49</t>
    <phoneticPr fontId="2"/>
  </si>
  <si>
    <t>51</t>
    <phoneticPr fontId="2"/>
  </si>
  <si>
    <t>60</t>
    <phoneticPr fontId="2"/>
  </si>
  <si>
    <t>61</t>
    <phoneticPr fontId="2"/>
  </si>
  <si>
    <t>63</t>
    <phoneticPr fontId="2"/>
  </si>
  <si>
    <t>12</t>
    <phoneticPr fontId="2"/>
  </si>
  <si>
    <t>14</t>
    <phoneticPr fontId="2"/>
  </si>
  <si>
    <t>21</t>
    <phoneticPr fontId="2"/>
  </si>
  <si>
    <t>23</t>
    <phoneticPr fontId="2"/>
  </si>
  <si>
    <t>29</t>
    <phoneticPr fontId="2"/>
  </si>
  <si>
    <t>30</t>
    <phoneticPr fontId="2"/>
  </si>
  <si>
    <t>58</t>
    <phoneticPr fontId="2"/>
  </si>
  <si>
    <t>規定打席</t>
    <rPh sb="0" eb="2">
      <t>キテイ</t>
    </rPh>
    <rPh sb="2" eb="4">
      <t>ダセキ</t>
    </rPh>
    <phoneticPr fontId="2"/>
  </si>
  <si>
    <t>3位</t>
    <rPh sb="1" eb="2">
      <t>イ</t>
    </rPh>
    <phoneticPr fontId="2"/>
  </si>
  <si>
    <t>規定投球回</t>
    <rPh sb="0" eb="2">
      <t>キテイ</t>
    </rPh>
    <rPh sb="2" eb="4">
      <t>トウキュウ</t>
    </rPh>
    <rPh sb="4" eb="5">
      <t>カイ</t>
    </rPh>
    <phoneticPr fontId="2"/>
  </si>
  <si>
    <t>55</t>
    <phoneticPr fontId="2"/>
  </si>
  <si>
    <t>36</t>
    <phoneticPr fontId="2"/>
  </si>
  <si>
    <t>39</t>
    <phoneticPr fontId="2"/>
  </si>
  <si>
    <t>47</t>
    <phoneticPr fontId="2"/>
  </si>
  <si>
    <t>48</t>
    <phoneticPr fontId="2"/>
  </si>
  <si>
    <t>53</t>
    <phoneticPr fontId="2"/>
  </si>
  <si>
    <t>67</t>
    <phoneticPr fontId="2"/>
  </si>
  <si>
    <t>出塁率</t>
    <phoneticPr fontId="2"/>
  </si>
  <si>
    <t>規定</t>
    <rPh sb="0" eb="2">
      <t>キテイ</t>
    </rPh>
    <phoneticPr fontId="2"/>
  </si>
  <si>
    <t>DeNA</t>
  </si>
  <si>
    <t>野村新人賞</t>
    <rPh sb="0" eb="2">
      <t>ノムラ</t>
    </rPh>
    <rPh sb="2" eb="5">
      <t>シンジンショウ</t>
    </rPh>
    <phoneticPr fontId="2"/>
  </si>
  <si>
    <t>大竹カムバック賞</t>
    <rPh sb="0" eb="2">
      <t>オオタケ</t>
    </rPh>
    <rPh sb="7" eb="8">
      <t>ショウ</t>
    </rPh>
    <phoneticPr fontId="2"/>
  </si>
  <si>
    <t>前田健沢村賞</t>
    <rPh sb="0" eb="2">
      <t>マエダ</t>
    </rPh>
    <rPh sb="2" eb="3">
      <t>ケン</t>
    </rPh>
    <rPh sb="3" eb="5">
      <t>サワムラ</t>
    </rPh>
    <rPh sb="5" eb="6">
      <t>ショウ</t>
    </rPh>
    <phoneticPr fontId="2"/>
  </si>
  <si>
    <t>前田健奪三振王</t>
    <rPh sb="0" eb="2">
      <t>マエダ</t>
    </rPh>
    <rPh sb="2" eb="3">
      <t>ケン</t>
    </rPh>
    <rPh sb="3" eb="6">
      <t>ダツサンシン</t>
    </rPh>
    <rPh sb="6" eb="7">
      <t>オウ</t>
    </rPh>
    <phoneticPr fontId="2"/>
  </si>
  <si>
    <t>前田健最優秀防御率</t>
    <rPh sb="0" eb="2">
      <t>マエダ</t>
    </rPh>
    <rPh sb="2" eb="3">
      <t>ケン</t>
    </rPh>
    <rPh sb="3" eb="6">
      <t>サイユウシュウ</t>
    </rPh>
    <rPh sb="6" eb="9">
      <t>ボウギョリツ</t>
    </rPh>
    <phoneticPr fontId="2"/>
  </si>
  <si>
    <t>石井特別賞</t>
    <rPh sb="0" eb="2">
      <t>イシイ</t>
    </rPh>
    <rPh sb="2" eb="5">
      <t>トクベツショウ</t>
    </rPh>
    <phoneticPr fontId="2"/>
  </si>
  <si>
    <t>―</t>
    <phoneticPr fontId="2"/>
  </si>
  <si>
    <t>上本　崇司</t>
    <rPh sb="0" eb="2">
      <t>ウエモト</t>
    </rPh>
    <rPh sb="3" eb="5">
      <t>タカシ</t>
    </rPh>
    <phoneticPr fontId="2"/>
  </si>
  <si>
    <t>上本　崇司</t>
    <phoneticPr fontId="2"/>
  </si>
  <si>
    <t>―</t>
    <phoneticPr fontId="2"/>
  </si>
  <si>
    <t>上本</t>
    <rPh sb="0" eb="2">
      <t>ウエモト</t>
    </rPh>
    <phoneticPr fontId="2"/>
  </si>
  <si>
    <t>7</t>
    <phoneticPr fontId="2"/>
  </si>
  <si>
    <t>10</t>
    <phoneticPr fontId="2"/>
  </si>
  <si>
    <t>DeNA</t>
    <phoneticPr fontId="2"/>
  </si>
  <si>
    <t>犠飛</t>
    <rPh sb="0" eb="2">
      <t>ギヒ</t>
    </rPh>
    <phoneticPr fontId="2"/>
  </si>
  <si>
    <t>対戦
別</t>
    <rPh sb="3" eb="4">
      <t>ベツ</t>
    </rPh>
    <phoneticPr fontId="2"/>
  </si>
  <si>
    <t>（位）</t>
    <rPh sb="1" eb="2">
      <t>イ</t>
    </rPh>
    <phoneticPr fontId="2"/>
  </si>
  <si>
    <t>DeNA</t>
    <phoneticPr fontId="2"/>
  </si>
  <si>
    <t>丸盗塁王29</t>
    <rPh sb="0" eb="1">
      <t>マル</t>
    </rPh>
    <rPh sb="1" eb="3">
      <t>トウルイ</t>
    </rPh>
    <rPh sb="3" eb="4">
      <t>オウ</t>
    </rPh>
    <phoneticPr fontId="2"/>
  </si>
  <si>
    <t>ロッテ</t>
    <phoneticPr fontId="2"/>
  </si>
  <si>
    <t>ｿﾌﾄﾊﾞﾝｸ</t>
    <phoneticPr fontId="2"/>
  </si>
  <si>
    <t>廣瀬15打席連続出塁</t>
    <rPh sb="0" eb="2">
      <t>ヒロセ</t>
    </rPh>
    <rPh sb="4" eb="6">
      <t>ダセキ</t>
    </rPh>
    <rPh sb="6" eb="8">
      <t>レンゾク</t>
    </rPh>
    <rPh sb="8" eb="10">
      <t>シュツルイ</t>
    </rPh>
    <phoneticPr fontId="2"/>
  </si>
  <si>
    <t>横浜</t>
    <rPh sb="0" eb="2">
      <t>ヨコハマ</t>
    </rPh>
    <phoneticPr fontId="2"/>
  </si>
  <si>
    <t>Open</t>
    <phoneticPr fontId="2"/>
  </si>
  <si>
    <t>大瀬良大地</t>
    <rPh sb="0" eb="1">
      <t>オオ</t>
    </rPh>
    <rPh sb="1" eb="3">
      <t>セラ</t>
    </rPh>
    <rPh sb="3" eb="5">
      <t>ダイチ</t>
    </rPh>
    <phoneticPr fontId="2"/>
  </si>
  <si>
    <t>九里亜蓮</t>
    <rPh sb="0" eb="2">
      <t>クリ</t>
    </rPh>
    <rPh sb="2" eb="3">
      <t>ア</t>
    </rPh>
    <rPh sb="3" eb="4">
      <t>レン</t>
    </rPh>
    <phoneticPr fontId="2"/>
  </si>
  <si>
    <t>田中広輔</t>
    <rPh sb="0" eb="2">
      <t>タナカ</t>
    </rPh>
    <rPh sb="2" eb="4">
      <t>ヒロスケ</t>
    </rPh>
    <phoneticPr fontId="2"/>
  </si>
  <si>
    <t>西原圭大</t>
    <rPh sb="0" eb="1">
      <t>サイ</t>
    </rPh>
    <rPh sb="1" eb="2">
      <t>ハラ</t>
    </rPh>
    <rPh sb="2" eb="3">
      <t>ケイ</t>
    </rPh>
    <rPh sb="3" eb="4">
      <t>ダイ</t>
    </rPh>
    <phoneticPr fontId="2"/>
  </si>
  <si>
    <t>中村祐太</t>
    <rPh sb="0" eb="2">
      <t>ナカムラ</t>
    </rPh>
    <rPh sb="2" eb="3">
      <t>ユウ</t>
    </rPh>
    <rPh sb="3" eb="4">
      <t>タ</t>
    </rPh>
    <phoneticPr fontId="2"/>
  </si>
  <si>
    <t>鈴木誠也</t>
    <rPh sb="0" eb="2">
      <t>スズキ</t>
    </rPh>
    <rPh sb="2" eb="4">
      <t>セイヤ</t>
    </rPh>
    <phoneticPr fontId="2"/>
  </si>
  <si>
    <t>上本崇司</t>
    <rPh sb="0" eb="1">
      <t>ウエ</t>
    </rPh>
    <rPh sb="1" eb="2">
      <t>モト</t>
    </rPh>
    <rPh sb="2" eb="3">
      <t>タカシ</t>
    </rPh>
    <rPh sb="3" eb="4">
      <t>ツカサ</t>
    </rPh>
    <phoneticPr fontId="2"/>
  </si>
  <si>
    <t>下水流昴</t>
    <rPh sb="0" eb="1">
      <t>シモ</t>
    </rPh>
    <rPh sb="1" eb="2">
      <t>ミズ</t>
    </rPh>
    <rPh sb="2" eb="3">
      <t>ナガ</t>
    </rPh>
    <rPh sb="3" eb="4">
      <t>スバル</t>
    </rPh>
    <phoneticPr fontId="2"/>
  </si>
  <si>
    <t>美間優槻</t>
    <rPh sb="0" eb="1">
      <t>ミ</t>
    </rPh>
    <rPh sb="1" eb="2">
      <t>アイダ</t>
    </rPh>
    <rPh sb="2" eb="3">
      <t>ユウ</t>
    </rPh>
    <rPh sb="3" eb="4">
      <t>キ</t>
    </rPh>
    <phoneticPr fontId="2"/>
  </si>
  <si>
    <t>辻空</t>
    <rPh sb="0" eb="1">
      <t>ツジ</t>
    </rPh>
    <rPh sb="1" eb="2">
      <t>ソラ</t>
    </rPh>
    <phoneticPr fontId="2"/>
  </si>
  <si>
    <t>森下宗</t>
    <rPh sb="0" eb="1">
      <t>シン</t>
    </rPh>
    <rPh sb="1" eb="2">
      <t>シタ</t>
    </rPh>
    <rPh sb="2" eb="3">
      <t>ソウ</t>
    </rPh>
    <phoneticPr fontId="2"/>
  </si>
  <si>
    <t>野村祐輔</t>
    <rPh sb="0" eb="2">
      <t>ノムラ</t>
    </rPh>
    <rPh sb="2" eb="4">
      <t>ユウスケ</t>
    </rPh>
    <phoneticPr fontId="2"/>
  </si>
  <si>
    <t>戸田隆矢</t>
    <rPh sb="0" eb="2">
      <t>トダ</t>
    </rPh>
    <rPh sb="2" eb="3">
      <t>タカシ</t>
    </rPh>
    <rPh sb="3" eb="4">
      <t>ヤ</t>
    </rPh>
    <phoneticPr fontId="2"/>
  </si>
  <si>
    <t>土生翔平</t>
    <rPh sb="0" eb="2">
      <t>ハブ</t>
    </rPh>
    <rPh sb="2" eb="4">
      <t>ショウヘイ</t>
    </rPh>
    <phoneticPr fontId="2"/>
  </si>
  <si>
    <t>富永一</t>
    <rPh sb="0" eb="2">
      <t>トミナガ</t>
    </rPh>
    <rPh sb="2" eb="3">
      <t>ハジメ</t>
    </rPh>
    <phoneticPr fontId="2"/>
  </si>
  <si>
    <t>中村真崇</t>
    <rPh sb="0" eb="2">
      <t>ナカムラ</t>
    </rPh>
    <rPh sb="2" eb="3">
      <t>マコト</t>
    </rPh>
    <rPh sb="3" eb="4">
      <t>タカシ</t>
    </rPh>
    <phoneticPr fontId="2"/>
  </si>
  <si>
    <t>塚田晃平</t>
    <rPh sb="0" eb="2">
      <t>ツカダ</t>
    </rPh>
    <rPh sb="2" eb="4">
      <t>コウヘイ</t>
    </rPh>
    <phoneticPr fontId="2"/>
  </si>
  <si>
    <t>三家和真</t>
    <rPh sb="0" eb="1">
      <t>ミ</t>
    </rPh>
    <rPh sb="1" eb="2">
      <t>ケ</t>
    </rPh>
    <rPh sb="2" eb="4">
      <t>カズマ</t>
    </rPh>
    <phoneticPr fontId="2"/>
  </si>
  <si>
    <t>福井優也</t>
    <rPh sb="0" eb="2">
      <t>フクイ</t>
    </rPh>
    <rPh sb="2" eb="3">
      <t>ユウ</t>
    </rPh>
    <rPh sb="3" eb="4">
      <t>ヤ</t>
    </rPh>
    <phoneticPr fontId="2"/>
  </si>
  <si>
    <t>中村恭平</t>
    <rPh sb="0" eb="2">
      <t>ナカムラ</t>
    </rPh>
    <rPh sb="2" eb="4">
      <t>キョウヘイ</t>
    </rPh>
    <phoneticPr fontId="2"/>
  </si>
  <si>
    <t>岩見優輝</t>
    <rPh sb="0" eb="2">
      <t>イワミ</t>
    </rPh>
    <rPh sb="2" eb="4">
      <t>ユウキ</t>
    </rPh>
    <phoneticPr fontId="2"/>
  </si>
  <si>
    <t>金丸将也</t>
    <rPh sb="0" eb="1">
      <t>カナ</t>
    </rPh>
    <rPh sb="1" eb="2">
      <t>マル</t>
    </rPh>
    <rPh sb="2" eb="4">
      <t>マサヤ</t>
    </rPh>
    <phoneticPr fontId="2"/>
  </si>
  <si>
    <t>磯村嘉孝</t>
    <rPh sb="0" eb="2">
      <t>イソムラ</t>
    </rPh>
    <rPh sb="2" eb="4">
      <t>ヨシタカ</t>
    </rPh>
    <phoneticPr fontId="2"/>
  </si>
  <si>
    <t>中崎翔太</t>
    <rPh sb="0" eb="2">
      <t>ナカサキ</t>
    </rPh>
    <rPh sb="2" eb="4">
      <t>ショウタ</t>
    </rPh>
    <phoneticPr fontId="2"/>
  </si>
  <si>
    <t>弦本悠希</t>
    <rPh sb="0" eb="1">
      <t>ゲン</t>
    </rPh>
    <rPh sb="1" eb="2">
      <t>ホン</t>
    </rPh>
    <rPh sb="2" eb="4">
      <t>ユウキ</t>
    </rPh>
    <phoneticPr fontId="2"/>
  </si>
  <si>
    <t>山野恭介</t>
    <rPh sb="0" eb="2">
      <t>ヤマノ</t>
    </rPh>
    <rPh sb="2" eb="4">
      <t>キョウスケ</t>
    </rPh>
    <phoneticPr fontId="2"/>
  </si>
  <si>
    <t>池ノ内亮介</t>
    <rPh sb="0" eb="1">
      <t>イケ</t>
    </rPh>
    <rPh sb="2" eb="3">
      <t>ウチ</t>
    </rPh>
    <rPh sb="3" eb="5">
      <t>リョウスケ</t>
    </rPh>
    <phoneticPr fontId="2"/>
  </si>
  <si>
    <t>今村猛</t>
    <rPh sb="0" eb="2">
      <t>イマムラ</t>
    </rPh>
    <rPh sb="2" eb="3">
      <t>タケル</t>
    </rPh>
    <phoneticPr fontId="2"/>
  </si>
  <si>
    <t>堂林翔太</t>
    <rPh sb="0" eb="1">
      <t>ドウ</t>
    </rPh>
    <rPh sb="1" eb="2">
      <t>バヤシ</t>
    </rPh>
    <rPh sb="2" eb="4">
      <t>ショウタ</t>
    </rPh>
    <phoneticPr fontId="2"/>
  </si>
  <si>
    <t>武内久士</t>
    <rPh sb="0" eb="2">
      <t>タケウチ</t>
    </rPh>
    <rPh sb="2" eb="3">
      <t>ヒサシ</t>
    </rPh>
    <rPh sb="3" eb="4">
      <t>シ</t>
    </rPh>
    <phoneticPr fontId="2"/>
  </si>
  <si>
    <t>庄司隼人</t>
    <rPh sb="0" eb="2">
      <t>ショウジ</t>
    </rPh>
    <rPh sb="2" eb="4">
      <t>ハヤト</t>
    </rPh>
    <phoneticPr fontId="2"/>
  </si>
  <si>
    <t>伊東昴大</t>
    <rPh sb="0" eb="2">
      <t>イトウ</t>
    </rPh>
    <rPh sb="2" eb="3">
      <t>スバル</t>
    </rPh>
    <rPh sb="3" eb="4">
      <t>ダイ</t>
    </rPh>
    <phoneticPr fontId="2"/>
  </si>
  <si>
    <t>川口盛外</t>
    <rPh sb="0" eb="2">
      <t>カワグチ</t>
    </rPh>
    <rPh sb="2" eb="3">
      <t>モリ</t>
    </rPh>
    <rPh sb="3" eb="4">
      <t>ガイ</t>
    </rPh>
    <phoneticPr fontId="2"/>
  </si>
  <si>
    <t>永川光浩</t>
    <rPh sb="0" eb="2">
      <t>ナガカワ</t>
    </rPh>
    <rPh sb="2" eb="4">
      <t>ミツヒロ</t>
    </rPh>
    <phoneticPr fontId="2"/>
  </si>
  <si>
    <t>中村亘佑</t>
    <rPh sb="0" eb="2">
      <t>ナカムラ</t>
    </rPh>
    <rPh sb="2" eb="3">
      <t>ワタ</t>
    </rPh>
    <rPh sb="3" eb="4">
      <t>スケ</t>
    </rPh>
    <phoneticPr fontId="2"/>
  </si>
  <si>
    <t>岩本貴裕</t>
    <rPh sb="0" eb="2">
      <t>イワモト</t>
    </rPh>
    <rPh sb="2" eb="4">
      <t>タカヒロ</t>
    </rPh>
    <phoneticPr fontId="2"/>
  </si>
  <si>
    <t>中田廉</t>
    <rPh sb="0" eb="2">
      <t>ナカタ</t>
    </rPh>
    <rPh sb="2" eb="3">
      <t>レン</t>
    </rPh>
    <phoneticPr fontId="2"/>
  </si>
  <si>
    <t>小松剛</t>
    <rPh sb="0" eb="2">
      <t>コマツ</t>
    </rPh>
    <rPh sb="2" eb="3">
      <t>タケシ</t>
    </rPh>
    <phoneticPr fontId="2"/>
  </si>
  <si>
    <t>申成鉉</t>
    <rPh sb="0" eb="1">
      <t>シン</t>
    </rPh>
    <rPh sb="1" eb="2">
      <t>セイ</t>
    </rPh>
    <phoneticPr fontId="2"/>
  </si>
  <si>
    <t>松田翔太</t>
    <rPh sb="0" eb="2">
      <t>マツダ</t>
    </rPh>
    <rPh sb="2" eb="4">
      <t>ショウタ</t>
    </rPh>
    <phoneticPr fontId="2"/>
  </si>
  <si>
    <t>1位（拒否）</t>
    <rPh sb="3" eb="5">
      <t>キョヒ</t>
    </rPh>
    <phoneticPr fontId="2"/>
  </si>
  <si>
    <t>大社1巡</t>
    <rPh sb="0" eb="1">
      <t>ダイ</t>
    </rPh>
    <rPh sb="1" eb="2">
      <t>シャ</t>
    </rPh>
    <rPh sb="3" eb="4">
      <t>ジュン</t>
    </rPh>
    <phoneticPr fontId="2"/>
  </si>
  <si>
    <t>大社3巡</t>
    <rPh sb="0" eb="1">
      <t>ダイ</t>
    </rPh>
    <rPh sb="1" eb="2">
      <t>シャ</t>
    </rPh>
    <rPh sb="3" eb="4">
      <t>ジュン</t>
    </rPh>
    <phoneticPr fontId="2"/>
  </si>
  <si>
    <t>大社4巡</t>
    <rPh sb="0" eb="1">
      <t>ダイ</t>
    </rPh>
    <rPh sb="1" eb="2">
      <t>シャ</t>
    </rPh>
    <rPh sb="3" eb="4">
      <t>ジュン</t>
    </rPh>
    <phoneticPr fontId="2"/>
  </si>
  <si>
    <t>山中達也</t>
    <rPh sb="0" eb="2">
      <t>ヤマナカ</t>
    </rPh>
    <rPh sb="2" eb="4">
      <t>タツヤ</t>
    </rPh>
    <phoneticPr fontId="2"/>
  </si>
  <si>
    <t>相沢寿聡</t>
    <rPh sb="3" eb="4">
      <t>サトシ</t>
    </rPh>
    <phoneticPr fontId="2"/>
  </si>
  <si>
    <t>中谷翼</t>
    <rPh sb="0" eb="2">
      <t>ナカヤ</t>
    </rPh>
    <rPh sb="2" eb="3">
      <t>ツバサ</t>
    </rPh>
    <phoneticPr fontId="2"/>
  </si>
  <si>
    <t>横浜11巡</t>
    <rPh sb="0" eb="2">
      <t>ヨコハマ</t>
    </rPh>
    <rPh sb="4" eb="5">
      <t>ジュン</t>
    </rPh>
    <phoneticPr fontId="2"/>
  </si>
  <si>
    <t>木村省吾</t>
    <rPh sb="0" eb="2">
      <t>キムラ</t>
    </rPh>
    <rPh sb="2" eb="4">
      <t>ショウゴ</t>
    </rPh>
    <phoneticPr fontId="2"/>
  </si>
  <si>
    <t>中日4巡</t>
    <rPh sb="0" eb="2">
      <t>チュウニチ</t>
    </rPh>
    <rPh sb="3" eb="4">
      <t>ジュン</t>
    </rPh>
    <phoneticPr fontId="2"/>
  </si>
  <si>
    <t>久本祐一</t>
    <rPh sb="0" eb="2">
      <t>ヒサモト</t>
    </rPh>
    <rPh sb="2" eb="4">
      <t>ユウイチ</t>
    </rPh>
    <phoneticPr fontId="2"/>
  </si>
  <si>
    <t>4位 (拒否)</t>
    <rPh sb="4" eb="6">
      <t>キョヒ</t>
    </rPh>
    <phoneticPr fontId="2"/>
  </si>
  <si>
    <t>2次ドラフト</t>
    <rPh sb="1" eb="2">
      <t>ジ</t>
    </rPh>
    <phoneticPr fontId="2"/>
  </si>
  <si>
    <t>6位</t>
    <rPh sb="1" eb="2">
      <t>イ</t>
    </rPh>
    <phoneticPr fontId="2"/>
  </si>
  <si>
    <t>中日（プレイオフ）</t>
    <phoneticPr fontId="2"/>
  </si>
  <si>
    <t>中日</t>
    <phoneticPr fontId="2"/>
  </si>
  <si>
    <t>巨人</t>
    <phoneticPr fontId="2"/>
  </si>
  <si>
    <r>
      <t>横浜・</t>
    </r>
    <r>
      <rPr>
        <b/>
        <sz val="10"/>
        <color indexed="10"/>
        <rFont val="ＭＳ Ｐゴシック"/>
        <family val="3"/>
        <charset val="128"/>
      </rPr>
      <t>広島</t>
    </r>
    <r>
      <rPr>
        <sz val="10"/>
        <rFont val="ＭＳ Ｐゴシック"/>
        <family val="3"/>
        <charset val="128"/>
      </rPr>
      <t>7位</t>
    </r>
    <rPh sb="0" eb="2">
      <t>ヨコハマ</t>
    </rPh>
    <rPh sb="3" eb="5">
      <t>ヒロシマ</t>
    </rPh>
    <phoneticPr fontId="2"/>
  </si>
  <si>
    <r>
      <rPr>
        <b/>
        <sz val="10"/>
        <color indexed="10"/>
        <rFont val="ＭＳ Ｐゴシック"/>
        <family val="3"/>
        <charset val="128"/>
      </rPr>
      <t>広島</t>
    </r>
    <r>
      <rPr>
        <sz val="10"/>
        <rFont val="ＭＳ Ｐゴシック"/>
        <family val="3"/>
        <charset val="128"/>
      </rPr>
      <t>8位</t>
    </r>
    <rPh sb="0" eb="2">
      <t>ヒロシマ</t>
    </rPh>
    <phoneticPr fontId="2"/>
  </si>
  <si>
    <t>阪神・中日</t>
    <rPh sb="3" eb="5">
      <t>チュウニチ</t>
    </rPh>
    <phoneticPr fontId="2"/>
  </si>
  <si>
    <t>横浜</t>
    <phoneticPr fontId="2"/>
  </si>
  <si>
    <t>横浜・ﾔｸﾙﾄ</t>
    <rPh sb="0" eb="2">
      <t>ヨコハマ</t>
    </rPh>
    <phoneticPr fontId="2"/>
  </si>
  <si>
    <t>巨人・阪神</t>
    <rPh sb="0" eb="2">
      <t>キョジン</t>
    </rPh>
    <rPh sb="3" eb="5">
      <t>ハンシン</t>
    </rPh>
    <phoneticPr fontId="2"/>
  </si>
  <si>
    <t>阪神・ﾔｸﾙﾄ</t>
    <rPh sb="0" eb="2">
      <t>ハンシン</t>
    </rPh>
    <phoneticPr fontId="2"/>
  </si>
  <si>
    <t>巨人・ﾔｸﾙﾄ</t>
    <rPh sb="0" eb="2">
      <t>キョジン</t>
    </rPh>
    <phoneticPr fontId="2"/>
  </si>
  <si>
    <t>②</t>
    <phoneticPr fontId="2"/>
  </si>
  <si>
    <t>⑤</t>
    <phoneticPr fontId="2"/>
  </si>
  <si>
    <t>⑥</t>
    <phoneticPr fontId="2"/>
  </si>
  <si>
    <t>ポイント</t>
    <phoneticPr fontId="2"/>
  </si>
  <si>
    <t>※1950～2013年までの各年の順位をもとに算定　日本一2ｐ，優勝6ｐ，2位5ｐ，3位4ｐ，4位3ｐ，5位2ｐ，6位1ｐ</t>
    <rPh sb="10" eb="11">
      <t>ネン</t>
    </rPh>
    <rPh sb="14" eb="16">
      <t>カクネン</t>
    </rPh>
    <rPh sb="17" eb="19">
      <t>ジュンイ</t>
    </rPh>
    <rPh sb="23" eb="25">
      <t>サンテイ</t>
    </rPh>
    <rPh sb="26" eb="28">
      <t>ニホン</t>
    </rPh>
    <rPh sb="28" eb="29">
      <t>イチ</t>
    </rPh>
    <rPh sb="32" eb="34">
      <t>ユウショウ</t>
    </rPh>
    <rPh sb="38" eb="39">
      <t>イ</t>
    </rPh>
    <rPh sb="43" eb="44">
      <t>イ</t>
    </rPh>
    <rPh sb="48" eb="49">
      <t>イ</t>
    </rPh>
    <rPh sb="53" eb="54">
      <t>イ</t>
    </rPh>
    <rPh sb="58" eb="59">
      <t>イ</t>
    </rPh>
    <phoneticPr fontId="2"/>
  </si>
  <si>
    <t>日本一2ｐ</t>
    <rPh sb="0" eb="3">
      <t>ニホンイチ</t>
    </rPh>
    <phoneticPr fontId="2"/>
  </si>
  <si>
    <t>優勝6ｐ</t>
    <rPh sb="0" eb="2">
      <t>ユウショウ</t>
    </rPh>
    <phoneticPr fontId="2"/>
  </si>
  <si>
    <t>2位5ｐ</t>
    <rPh sb="1" eb="2">
      <t>イ</t>
    </rPh>
    <phoneticPr fontId="2"/>
  </si>
  <si>
    <t>3位4ｐ</t>
    <rPh sb="1" eb="2">
      <t>イ</t>
    </rPh>
    <phoneticPr fontId="2"/>
  </si>
  <si>
    <t>4位3ｐ</t>
    <rPh sb="1" eb="2">
      <t>イ</t>
    </rPh>
    <phoneticPr fontId="2"/>
  </si>
  <si>
    <t>5位2ｐ</t>
    <rPh sb="1" eb="2">
      <t>イ</t>
    </rPh>
    <phoneticPr fontId="2"/>
  </si>
  <si>
    <t>6位1ｐ</t>
    <rPh sb="1" eb="2">
      <t>イ</t>
    </rPh>
    <phoneticPr fontId="2"/>
  </si>
  <si>
    <t>大野豊</t>
    <rPh sb="0" eb="2">
      <t>オオノ</t>
    </rPh>
    <rPh sb="2" eb="3">
      <t>ユタ</t>
    </rPh>
    <phoneticPr fontId="2"/>
  </si>
  <si>
    <t>ドラフト外</t>
    <rPh sb="4" eb="5">
      <t>ガイ</t>
    </rPh>
    <phoneticPr fontId="2"/>
  </si>
  <si>
    <t>長嶋清幸</t>
    <phoneticPr fontId="2"/>
  </si>
  <si>
    <t>衣笠祥雄正力松太郎賞</t>
    <phoneticPr fontId="2"/>
  </si>
  <si>
    <t>森永勝治首位打者</t>
    <phoneticPr fontId="2"/>
  </si>
  <si>
    <t>古葉毅</t>
    <phoneticPr fontId="2"/>
  </si>
  <si>
    <t>古葉竹識</t>
    <phoneticPr fontId="2"/>
  </si>
  <si>
    <t>森永勝治</t>
    <phoneticPr fontId="2"/>
  </si>
  <si>
    <t>山本一義</t>
    <phoneticPr fontId="2"/>
  </si>
  <si>
    <t>外木場義郎無得点試合</t>
    <phoneticPr fontId="2"/>
  </si>
  <si>
    <t>国貞泰汎・水谷実男</t>
    <phoneticPr fontId="2"/>
  </si>
  <si>
    <t>水谷実男</t>
    <phoneticPr fontId="2"/>
  </si>
  <si>
    <t>1位</t>
    <rPh sb="1" eb="2">
      <t>イ</t>
    </rPh>
    <phoneticPr fontId="2"/>
  </si>
  <si>
    <t>佐野真樹夫</t>
    <phoneticPr fontId="2"/>
  </si>
  <si>
    <t>白石静生</t>
    <rPh sb="0" eb="1">
      <t>シロ</t>
    </rPh>
    <rPh sb="1" eb="2">
      <t>イシ</t>
    </rPh>
    <rPh sb="2" eb="4">
      <t>シズオ</t>
    </rPh>
    <phoneticPr fontId="2"/>
  </si>
  <si>
    <t>鎌田豊</t>
    <rPh sb="0" eb="2">
      <t>カマタ</t>
    </rPh>
    <rPh sb="2" eb="3">
      <t>ユタ</t>
    </rPh>
    <phoneticPr fontId="2"/>
  </si>
  <si>
    <t>7位</t>
    <rPh sb="1" eb="2">
      <t>イ</t>
    </rPh>
    <phoneticPr fontId="2"/>
  </si>
  <si>
    <t>12位</t>
    <rPh sb="2" eb="3">
      <t>イ</t>
    </rPh>
    <phoneticPr fontId="2"/>
  </si>
  <si>
    <t>16位</t>
    <rPh sb="2" eb="3">
      <t>イ</t>
    </rPh>
    <phoneticPr fontId="2"/>
  </si>
  <si>
    <t>17位</t>
    <rPh sb="2" eb="3">
      <t>イ</t>
    </rPh>
    <phoneticPr fontId="2"/>
  </si>
  <si>
    <t>18位</t>
    <rPh sb="2" eb="3">
      <t>イ</t>
    </rPh>
    <phoneticPr fontId="2"/>
  </si>
  <si>
    <t>5位 (拒否)</t>
    <rPh sb="1" eb="2">
      <t>イ</t>
    </rPh>
    <phoneticPr fontId="2"/>
  </si>
  <si>
    <t>8位 (拒否)</t>
    <rPh sb="1" eb="2">
      <t>イ</t>
    </rPh>
    <phoneticPr fontId="2"/>
  </si>
  <si>
    <t>9位 (拒否)</t>
    <rPh sb="1" eb="2">
      <t>イ</t>
    </rPh>
    <phoneticPr fontId="2"/>
  </si>
  <si>
    <t>10位 (拒否)</t>
    <rPh sb="2" eb="3">
      <t>イ</t>
    </rPh>
    <phoneticPr fontId="2"/>
  </si>
  <si>
    <t>11位 (拒否)</t>
    <rPh sb="2" eb="3">
      <t>イ</t>
    </rPh>
    <phoneticPr fontId="2"/>
  </si>
  <si>
    <t>13位 (拒否)</t>
    <rPh sb="2" eb="3">
      <t>イ</t>
    </rPh>
    <phoneticPr fontId="2"/>
  </si>
  <si>
    <t>14位 (拒否)</t>
    <rPh sb="2" eb="3">
      <t>イ</t>
    </rPh>
    <phoneticPr fontId="2"/>
  </si>
  <si>
    <t>15位 (拒否)</t>
    <rPh sb="2" eb="3">
      <t>イ</t>
    </rPh>
    <phoneticPr fontId="2"/>
  </si>
  <si>
    <t>2位 (59-77)</t>
    <rPh sb="1" eb="2">
      <t>イ</t>
    </rPh>
    <phoneticPr fontId="2"/>
  </si>
  <si>
    <t>4位 (.285)</t>
    <rPh sb="1" eb="2">
      <t>イ</t>
    </rPh>
    <phoneticPr fontId="2"/>
  </si>
  <si>
    <t>達川光男・衣笠祥雄</t>
    <phoneticPr fontId="2"/>
  </si>
  <si>
    <t>外木場義郎・大下剛史</t>
    <phoneticPr fontId="2"/>
  </si>
  <si>
    <t>新入団</t>
    <rPh sb="0" eb="2">
      <t>シンニュウ</t>
    </rPh>
    <rPh sb="2" eb="3">
      <t>ダン</t>
    </rPh>
    <phoneticPr fontId="2"/>
  </si>
  <si>
    <t>三村敏之</t>
    <phoneticPr fontId="2"/>
  </si>
  <si>
    <t>大和田明</t>
    <phoneticPr fontId="2"/>
  </si>
  <si>
    <t>興津立雄</t>
    <phoneticPr fontId="2"/>
  </si>
  <si>
    <t>藤井弘</t>
    <phoneticPr fontId="2"/>
  </si>
  <si>
    <t>大石弥太郎</t>
    <phoneticPr fontId="2"/>
  </si>
  <si>
    <t>大羽進</t>
    <phoneticPr fontId="2"/>
  </si>
  <si>
    <t>阿南準郎</t>
    <phoneticPr fontId="2"/>
  </si>
  <si>
    <t>大下剛史</t>
    <phoneticPr fontId="2"/>
  </si>
  <si>
    <t>東映2位</t>
    <rPh sb="0" eb="2">
      <t>トウエイ</t>
    </rPh>
    <rPh sb="3" eb="4">
      <t>イ</t>
    </rPh>
    <phoneticPr fontId="2"/>
  </si>
  <si>
    <t>小坂佳隆</t>
    <phoneticPr fontId="2"/>
  </si>
  <si>
    <t>白石勝己</t>
    <phoneticPr fontId="2"/>
  </si>
  <si>
    <t>藤本和宏最優秀防御率</t>
    <phoneticPr fontId="2"/>
  </si>
  <si>
    <t>高橋里志最多勝</t>
    <phoneticPr fontId="2"/>
  </si>
  <si>
    <t>長谷川良平最多勝</t>
    <phoneticPr fontId="2"/>
  </si>
  <si>
    <t>長谷川良平</t>
    <phoneticPr fontId="2"/>
  </si>
  <si>
    <t>宮川孝雄</t>
    <rPh sb="0" eb="2">
      <t>ミヤガワ</t>
    </rPh>
    <phoneticPr fontId="2"/>
  </si>
  <si>
    <t>横溝桂</t>
    <phoneticPr fontId="2"/>
  </si>
  <si>
    <t>苑田聡彦</t>
    <phoneticPr fontId="2"/>
  </si>
  <si>
    <t>龍憲一（ﾄﾚｰﾄﾞ）</t>
    <phoneticPr fontId="2"/>
  </si>
  <si>
    <t>門前眞佐人（ﾄﾚｰﾄﾞ）</t>
    <phoneticPr fontId="2"/>
  </si>
  <si>
    <t>畝　　龍実</t>
    <rPh sb="0" eb="1">
      <t>セ</t>
    </rPh>
    <rPh sb="3" eb="4">
      <t>リュウ</t>
    </rPh>
    <rPh sb="4" eb="5">
      <t>ジツ</t>
    </rPh>
    <phoneticPr fontId="2"/>
  </si>
  <si>
    <t>1989-1991</t>
    <phoneticPr fontId="2"/>
  </si>
  <si>
    <t>菊地原　毅</t>
    <phoneticPr fontId="2"/>
  </si>
  <si>
    <t>1997-2004
2011-2013</t>
    <phoneticPr fontId="2"/>
  </si>
  <si>
    <t>15勝26敗3S</t>
    <rPh sb="2" eb="3">
      <t>ショウ</t>
    </rPh>
    <rPh sb="5" eb="6">
      <t>ハイ</t>
    </rPh>
    <phoneticPr fontId="2"/>
  </si>
  <si>
    <t>投手コーチ</t>
    <phoneticPr fontId="2"/>
  </si>
  <si>
    <t>九里　亜蓮</t>
    <phoneticPr fontId="2"/>
  </si>
  <si>
    <t>中村　祐太</t>
    <rPh sb="0" eb="1">
      <t>ナカ</t>
    </rPh>
    <rPh sb="1" eb="2">
      <t>ムラ</t>
    </rPh>
    <rPh sb="3" eb="4">
      <t>ユウ</t>
    </rPh>
    <rPh sb="4" eb="5">
      <t>タ</t>
    </rPh>
    <phoneticPr fontId="2"/>
  </si>
  <si>
    <t>田中　広輔</t>
    <phoneticPr fontId="2"/>
  </si>
  <si>
    <t>九里</t>
    <phoneticPr fontId="2"/>
  </si>
  <si>
    <t>一岡</t>
    <rPh sb="0" eb="1">
      <t>イチ</t>
    </rPh>
    <rPh sb="1" eb="2">
      <t>オカ</t>
    </rPh>
    <phoneticPr fontId="2"/>
  </si>
  <si>
    <r>
      <t>中村</t>
    </r>
    <r>
      <rPr>
        <b/>
        <sz val="8"/>
        <rFont val="ＭＳ Ｐゴシック"/>
        <family val="3"/>
        <charset val="128"/>
      </rPr>
      <t>祐</t>
    </r>
    <rPh sb="0" eb="2">
      <t>ナカムラ</t>
    </rPh>
    <rPh sb="2" eb="3">
      <t>ユウ</t>
    </rPh>
    <phoneticPr fontId="2"/>
  </si>
  <si>
    <t>大瀬良　大地</t>
    <phoneticPr fontId="2"/>
  </si>
  <si>
    <t>一岡　竜司</t>
    <phoneticPr fontId="2"/>
  </si>
  <si>
    <t>R-R</t>
    <phoneticPr fontId="2"/>
  </si>
  <si>
    <t>広島3</t>
    <rPh sb="0" eb="2">
      <t>ヒロシマ</t>
    </rPh>
    <phoneticPr fontId="2"/>
  </si>
  <si>
    <t>中村　祐太</t>
    <rPh sb="0" eb="2">
      <t>ナカムラ</t>
    </rPh>
    <rPh sb="3" eb="5">
      <t>ユウタ</t>
    </rPh>
    <phoneticPr fontId="2"/>
  </si>
  <si>
    <t>関東一高</t>
    <rPh sb="0" eb="2">
      <t>カントウ</t>
    </rPh>
    <rPh sb="2" eb="3">
      <t>イチ</t>
    </rPh>
    <rPh sb="3" eb="4">
      <t>コウ</t>
    </rPh>
    <phoneticPr fontId="2"/>
  </si>
  <si>
    <t>九里　亜蓮</t>
    <phoneticPr fontId="2"/>
  </si>
  <si>
    <t>鳥取</t>
    <rPh sb="0" eb="2">
      <t>トットリ</t>
    </rPh>
    <phoneticPr fontId="2"/>
  </si>
  <si>
    <t>大瀬良　大地</t>
    <phoneticPr fontId="2"/>
  </si>
  <si>
    <t>岡山理大附―亜細亜大</t>
    <rPh sb="0" eb="2">
      <t>オカヤマ</t>
    </rPh>
    <rPh sb="2" eb="3">
      <t>リ</t>
    </rPh>
    <rPh sb="3" eb="4">
      <t>ダイ</t>
    </rPh>
    <rPh sb="4" eb="5">
      <t>フ</t>
    </rPh>
    <rPh sb="6" eb="9">
      <t>アジア</t>
    </rPh>
    <rPh sb="9" eb="10">
      <t>ダイ</t>
    </rPh>
    <phoneticPr fontId="2"/>
  </si>
  <si>
    <t>長崎日大高-九州共立大</t>
    <rPh sb="0" eb="2">
      <t>ナガサキ</t>
    </rPh>
    <rPh sb="2" eb="4">
      <t>ニチダイ</t>
    </rPh>
    <rPh sb="4" eb="5">
      <t>コウ</t>
    </rPh>
    <rPh sb="6" eb="7">
      <t>キュウ</t>
    </rPh>
    <rPh sb="7" eb="8">
      <t>シュウ</t>
    </rPh>
    <rPh sb="8" eb="11">
      <t>キョウリツダイ</t>
    </rPh>
    <phoneticPr fontId="2"/>
  </si>
  <si>
    <t>広陵高-明治大</t>
    <rPh sb="0" eb="1">
      <t>ヒロ</t>
    </rPh>
    <rPh sb="1" eb="2">
      <t>リョウ</t>
    </rPh>
    <rPh sb="2" eb="3">
      <t>コウ</t>
    </rPh>
    <rPh sb="4" eb="6">
      <t>メイジ</t>
    </rPh>
    <rPh sb="6" eb="7">
      <t>ダイ</t>
    </rPh>
    <phoneticPr fontId="2"/>
  </si>
  <si>
    <t>藤蔭高-沖データコンピュータ教育学院-巨人</t>
    <rPh sb="0" eb="1">
      <t>フジ</t>
    </rPh>
    <rPh sb="1" eb="2">
      <t>イン</t>
    </rPh>
    <rPh sb="2" eb="3">
      <t>コウ</t>
    </rPh>
    <rPh sb="4" eb="5">
      <t>オキ</t>
    </rPh>
    <rPh sb="14" eb="16">
      <t>キョウイク</t>
    </rPh>
    <rPh sb="16" eb="18">
      <t>ガクイン</t>
    </rPh>
    <rPh sb="19" eb="21">
      <t>キョジン</t>
    </rPh>
    <phoneticPr fontId="2"/>
  </si>
  <si>
    <t>広陵高-明治大</t>
    <rPh sb="0" eb="1">
      <t>ヒロ</t>
    </rPh>
    <rPh sb="1" eb="2">
      <t>リョウ</t>
    </rPh>
    <rPh sb="2" eb="3">
      <t>コウ</t>
    </rPh>
    <rPh sb="4" eb="7">
      <t>メイジダイ</t>
    </rPh>
    <phoneticPr fontId="2"/>
  </si>
  <si>
    <t>Ｒ-L</t>
    <phoneticPr fontId="2"/>
  </si>
  <si>
    <t>東海大附相模高-東海大</t>
    <rPh sb="0" eb="3">
      <t>トウカイダイ</t>
    </rPh>
    <rPh sb="3" eb="4">
      <t>フ</t>
    </rPh>
    <rPh sb="4" eb="6">
      <t>サガミ</t>
    </rPh>
    <rPh sb="6" eb="7">
      <t>タカ</t>
    </rPh>
    <rPh sb="8" eb="11">
      <t>トウカイダイ</t>
    </rPh>
    <phoneticPr fontId="2"/>
  </si>
  <si>
    <t>中田　　廉</t>
    <phoneticPr fontId="2"/>
  </si>
  <si>
    <t>第9節</t>
  </si>
  <si>
    <t>GK</t>
  </si>
  <si>
    <t>DF</t>
  </si>
  <si>
    <t>サポーター</t>
  </si>
  <si>
    <t>倉敷市</t>
    <rPh sb="0" eb="3">
      <t>クラシキシ</t>
    </rPh>
    <phoneticPr fontId="2"/>
  </si>
  <si>
    <t>山梨県</t>
    <rPh sb="0" eb="3">
      <t>ヤマナシケン</t>
    </rPh>
    <phoneticPr fontId="2"/>
  </si>
  <si>
    <t>雲仙市</t>
    <rPh sb="0" eb="3">
      <t>ウンゼンシ</t>
    </rPh>
    <phoneticPr fontId="2"/>
  </si>
  <si>
    <t>大阪府</t>
    <rPh sb="0" eb="2">
      <t>オオサカ</t>
    </rPh>
    <rPh sb="2" eb="3">
      <t>フ</t>
    </rPh>
    <phoneticPr fontId="2"/>
  </si>
  <si>
    <t>年</t>
    <rPh sb="0" eb="1">
      <t>ネン</t>
    </rPh>
    <phoneticPr fontId="2"/>
  </si>
  <si>
    <t>出身地</t>
    <rPh sb="0" eb="3">
      <t>シュッシンチ</t>
    </rPh>
    <phoneticPr fontId="2"/>
  </si>
  <si>
    <t>生年月日</t>
    <rPh sb="0" eb="2">
      <t>セイネン</t>
    </rPh>
    <rPh sb="2" eb="4">
      <t>ガッピ</t>
    </rPh>
    <phoneticPr fontId="2"/>
  </si>
  <si>
    <t>身長</t>
    <rPh sb="0" eb="2">
      <t>シンチョウ</t>
    </rPh>
    <phoneticPr fontId="2"/>
  </si>
  <si>
    <t>体重</t>
    <rPh sb="0" eb="2">
      <t>タイジュウ</t>
    </rPh>
    <phoneticPr fontId="2"/>
  </si>
  <si>
    <t>入団</t>
    <rPh sb="0" eb="2">
      <t>ニュウダン</t>
    </rPh>
    <phoneticPr fontId="2"/>
  </si>
  <si>
    <t>ガンバ大阪</t>
  </si>
  <si>
    <t>ヴィッセル神戸</t>
  </si>
  <si>
    <t>(中)</t>
  </si>
  <si>
    <t>右飛</t>
  </si>
  <si>
    <t>(左)</t>
  </si>
  <si>
    <t>得点</t>
    <rPh sb="0" eb="2">
      <t>トクテン</t>
    </rPh>
    <phoneticPr fontId="2"/>
  </si>
  <si>
    <t>失点</t>
    <rPh sb="0" eb="2">
      <t>シッテン</t>
    </rPh>
    <phoneticPr fontId="2"/>
  </si>
  <si>
    <t>Freak</t>
    <phoneticPr fontId="2"/>
  </si>
  <si>
    <t>West</t>
    <phoneticPr fontId="2"/>
  </si>
  <si>
    <t>位</t>
    <rPh sb="0" eb="1">
      <t>イ</t>
    </rPh>
    <phoneticPr fontId="2"/>
  </si>
  <si>
    <t>髙橋　大樹</t>
  </si>
  <si>
    <t>菊池涼介</t>
    <rPh sb="0" eb="2">
      <t>キクチ</t>
    </rPh>
    <rPh sb="2" eb="4">
      <t>リョウスケ</t>
    </rPh>
    <phoneticPr fontId="2"/>
  </si>
  <si>
    <t>横山引退</t>
    <rPh sb="0" eb="2">
      <t>ヨコヤマ</t>
    </rPh>
    <rPh sb="2" eb="4">
      <t>インタイ</t>
    </rPh>
    <phoneticPr fontId="2"/>
  </si>
  <si>
    <t>エルドレッド本塁打王</t>
    <rPh sb="6" eb="9">
      <t>ホンルイダ</t>
    </rPh>
    <rPh sb="9" eb="10">
      <t>オウ</t>
    </rPh>
    <phoneticPr fontId="2"/>
  </si>
  <si>
    <t>菊池最多補殺528</t>
    <rPh sb="0" eb="2">
      <t>キクチ</t>
    </rPh>
    <rPh sb="2" eb="4">
      <t>サイタ</t>
    </rPh>
    <rPh sb="4" eb="5">
      <t>ホ</t>
    </rPh>
    <rPh sb="5" eb="6">
      <t>サツ</t>
    </rPh>
    <phoneticPr fontId="2"/>
  </si>
  <si>
    <t>菊池最多補殺</t>
    <rPh sb="0" eb="2">
      <t>キクチ</t>
    </rPh>
    <rPh sb="2" eb="4">
      <t>サイタ</t>
    </rPh>
    <rPh sb="4" eb="5">
      <t>ホ</t>
    </rPh>
    <rPh sb="5" eb="6">
      <t>サツ</t>
    </rPh>
    <phoneticPr fontId="2"/>
  </si>
  <si>
    <t>菊地原引退</t>
    <rPh sb="0" eb="3">
      <t>キクチハラ</t>
    </rPh>
    <rPh sb="3" eb="5">
      <t>インタイ</t>
    </rPh>
    <phoneticPr fontId="2"/>
  </si>
  <si>
    <t>野間　峻祥</t>
    <rPh sb="0" eb="1">
      <t>ノ</t>
    </rPh>
    <rPh sb="1" eb="2">
      <t>マ</t>
    </rPh>
    <rPh sb="3" eb="4">
      <t>シュン</t>
    </rPh>
    <rPh sb="4" eb="5">
      <t>ショウ</t>
    </rPh>
    <phoneticPr fontId="2"/>
  </si>
  <si>
    <t>薮田　和樹</t>
    <rPh sb="0" eb="2">
      <t>ヤブタ</t>
    </rPh>
    <rPh sb="3" eb="5">
      <t>カズキ</t>
    </rPh>
    <phoneticPr fontId="2"/>
  </si>
  <si>
    <t>塹江　敦哉</t>
    <rPh sb="0" eb="2">
      <t>ホリエ</t>
    </rPh>
    <rPh sb="3" eb="4">
      <t>アツシ</t>
    </rPh>
    <rPh sb="4" eb="5">
      <t>ヤ</t>
    </rPh>
    <phoneticPr fontId="2"/>
  </si>
  <si>
    <t>藤井　皓哉</t>
    <rPh sb="0" eb="2">
      <t>フジイ</t>
    </rPh>
    <rPh sb="3" eb="4">
      <t>コウ</t>
    </rPh>
    <phoneticPr fontId="2"/>
  </si>
  <si>
    <t>桑原　樹</t>
    <rPh sb="0" eb="2">
      <t>クワバラ</t>
    </rPh>
    <rPh sb="3" eb="4">
      <t>ジュ</t>
    </rPh>
    <phoneticPr fontId="2"/>
  </si>
  <si>
    <t>飯田　哲矢</t>
    <rPh sb="0" eb="2">
      <t>イイダ</t>
    </rPh>
    <rPh sb="3" eb="5">
      <t>テツヤ</t>
    </rPh>
    <phoneticPr fontId="2"/>
  </si>
  <si>
    <t>多田　大輔</t>
    <rPh sb="0" eb="2">
      <t>タダ</t>
    </rPh>
    <rPh sb="3" eb="5">
      <t>ダイスケ</t>
    </rPh>
    <phoneticPr fontId="2"/>
  </si>
  <si>
    <t>阪神（プレイオフ）</t>
    <rPh sb="0" eb="2">
      <t>ハンシン</t>
    </rPh>
    <phoneticPr fontId="2"/>
  </si>
  <si>
    <t>薮田　和樹</t>
    <rPh sb="0" eb="2">
      <t>ヤブタ</t>
    </rPh>
    <rPh sb="3" eb="5">
      <t>カズキ</t>
    </rPh>
    <phoneticPr fontId="2"/>
  </si>
  <si>
    <t>亜細亜大</t>
    <rPh sb="0" eb="3">
      <t>アジア</t>
    </rPh>
    <rPh sb="3" eb="4">
      <t>ダイ</t>
    </rPh>
    <phoneticPr fontId="2"/>
  </si>
  <si>
    <t>薮田</t>
    <rPh sb="0" eb="2">
      <t>ヤブタ</t>
    </rPh>
    <phoneticPr fontId="2"/>
  </si>
  <si>
    <t>46</t>
    <phoneticPr fontId="2"/>
  </si>
  <si>
    <t>塹江</t>
    <rPh sb="0" eb="1">
      <t>ホリ</t>
    </rPh>
    <rPh sb="1" eb="2">
      <t>エ</t>
    </rPh>
    <phoneticPr fontId="2"/>
  </si>
  <si>
    <t>塹江　敦哉</t>
  </si>
  <si>
    <t>塹江　敦哉</t>
    <rPh sb="0" eb="1">
      <t>ホリ</t>
    </rPh>
    <rPh sb="1" eb="2">
      <t>エ</t>
    </rPh>
    <rPh sb="3" eb="4">
      <t>アツシ</t>
    </rPh>
    <rPh sb="4" eb="5">
      <t>ヤ</t>
    </rPh>
    <phoneticPr fontId="2"/>
  </si>
  <si>
    <t>塹江　敦哉</t>
    <rPh sb="0" eb="1">
      <t>ホリ</t>
    </rPh>
    <rPh sb="1" eb="2">
      <t>エ</t>
    </rPh>
    <rPh sb="3" eb="4">
      <t>アツシ</t>
    </rPh>
    <rPh sb="4" eb="5">
      <t>ヤ</t>
    </rPh>
    <phoneticPr fontId="2"/>
  </si>
  <si>
    <t>香川</t>
    <rPh sb="0" eb="2">
      <t>カガワ</t>
    </rPh>
    <phoneticPr fontId="2"/>
  </si>
  <si>
    <t>高松北高</t>
    <rPh sb="0" eb="2">
      <t>タカマツ</t>
    </rPh>
    <rPh sb="2" eb="3">
      <t>キタ</t>
    </rPh>
    <rPh sb="3" eb="4">
      <t>コウ</t>
    </rPh>
    <phoneticPr fontId="2"/>
  </si>
  <si>
    <t>會澤</t>
  </si>
  <si>
    <t>野間</t>
    <rPh sb="0" eb="2">
      <t>ノマ</t>
    </rPh>
    <phoneticPr fontId="2"/>
  </si>
  <si>
    <t>野間　峻祥</t>
  </si>
  <si>
    <t>野間　峻祥</t>
    <rPh sb="0" eb="2">
      <t>ノマ</t>
    </rPh>
    <phoneticPr fontId="2"/>
  </si>
  <si>
    <t>Ｒ-Ｌ</t>
    <phoneticPr fontId="2"/>
  </si>
  <si>
    <t>神戸村野工業高-中部学院大</t>
    <rPh sb="0" eb="2">
      <t>コウベ</t>
    </rPh>
    <rPh sb="2" eb="4">
      <t>ムラノ</t>
    </rPh>
    <rPh sb="4" eb="6">
      <t>コウギョウ</t>
    </rPh>
    <rPh sb="6" eb="7">
      <t>コウ</t>
    </rPh>
    <rPh sb="8" eb="10">
      <t>チュウブ</t>
    </rPh>
    <rPh sb="10" eb="12">
      <t>ガクイン</t>
    </rPh>
    <rPh sb="12" eb="13">
      <t>ダイ</t>
    </rPh>
    <phoneticPr fontId="2"/>
  </si>
  <si>
    <t>松山　竜平</t>
    <rPh sb="0" eb="2">
      <t>マツヤマ</t>
    </rPh>
    <rPh sb="3" eb="5">
      <t>リュウヘイ</t>
    </rPh>
    <phoneticPr fontId="2"/>
  </si>
  <si>
    <t>123</t>
    <phoneticPr fontId="2"/>
  </si>
  <si>
    <t>迎　祐一郎</t>
    <rPh sb="0" eb="1">
      <t>ムカ</t>
    </rPh>
    <rPh sb="2" eb="5">
      <t>ユウイチロウ</t>
    </rPh>
    <phoneticPr fontId="2"/>
  </si>
  <si>
    <t>2010-2014</t>
    <phoneticPr fontId="2"/>
  </si>
  <si>
    <t>138勝153敗106S</t>
    <rPh sb="3" eb="4">
      <t>ショウ</t>
    </rPh>
    <rPh sb="7" eb="8">
      <t>ハイ</t>
    </rPh>
    <phoneticPr fontId="2"/>
  </si>
  <si>
    <t>東出　輝裕</t>
    <rPh sb="0" eb="2">
      <t>ヒガシデ</t>
    </rPh>
    <rPh sb="3" eb="4">
      <t>テル</t>
    </rPh>
    <rPh sb="4" eb="5">
      <t>ユタカ</t>
    </rPh>
    <phoneticPr fontId="2"/>
  </si>
  <si>
    <t>1999-2015</t>
    <phoneticPr fontId="2"/>
  </si>
  <si>
    <t>前田智引退</t>
    <rPh sb="0" eb="2">
      <t>マエダ</t>
    </rPh>
    <rPh sb="2" eb="3">
      <t>トモ</t>
    </rPh>
    <rPh sb="3" eb="5">
      <t>インタイ</t>
    </rPh>
    <phoneticPr fontId="2"/>
  </si>
  <si>
    <t>緒方孝市</t>
    <rPh sb="0" eb="2">
      <t>オガタ</t>
    </rPh>
    <rPh sb="2" eb="4">
      <t>コウイチ</t>
    </rPh>
    <phoneticPr fontId="2"/>
  </si>
  <si>
    <t>座間市</t>
    <rPh sb="0" eb="3">
      <t>ザマシ</t>
    </rPh>
    <phoneticPr fontId="2"/>
  </si>
  <si>
    <t>勝点</t>
    <rPh sb="0" eb="1">
      <t>カチ</t>
    </rPh>
    <rPh sb="1" eb="2">
      <t>テン</t>
    </rPh>
    <phoneticPr fontId="2"/>
  </si>
  <si>
    <t>*</t>
  </si>
  <si>
    <t>二</t>
  </si>
  <si>
    <t>故</t>
  </si>
  <si>
    <t>意</t>
  </si>
  <si>
    <t>登</t>
  </si>
  <si>
    <t>板</t>
  </si>
  <si>
    <t>完</t>
  </si>
  <si>
    <t>封</t>
  </si>
  <si>
    <t>無</t>
  </si>
  <si>
    <t>暴</t>
  </si>
  <si>
    <t>ボ</t>
  </si>
  <si>
    <t>ク</t>
  </si>
  <si>
    <t>順位</t>
    <rPh sb="0" eb="2">
      <t>ジュンイ</t>
    </rPh>
    <phoneticPr fontId="2"/>
  </si>
  <si>
    <t>勝率</t>
    <rPh sb="0" eb="2">
      <t>ショウリツ</t>
    </rPh>
    <phoneticPr fontId="2"/>
  </si>
  <si>
    <t>勝</t>
    <rPh sb="0" eb="1">
      <t>カ</t>
    </rPh>
    <phoneticPr fontId="2"/>
  </si>
  <si>
    <t>負</t>
    <rPh sb="0" eb="1">
      <t>マ</t>
    </rPh>
    <phoneticPr fontId="2"/>
  </si>
  <si>
    <t>Ｗﾘｰｸﾞ</t>
    <phoneticPr fontId="2"/>
  </si>
  <si>
    <t>1得点に要する安打・四死球</t>
    <rPh sb="1" eb="2">
      <t>トク</t>
    </rPh>
    <rPh sb="2" eb="3">
      <t>テン</t>
    </rPh>
    <rPh sb="4" eb="5">
      <t>ヨウ</t>
    </rPh>
    <rPh sb="7" eb="9">
      <t>アンダ</t>
    </rPh>
    <rPh sb="10" eb="13">
      <t>シシキュウ</t>
    </rPh>
    <phoneticPr fontId="2"/>
  </si>
  <si>
    <t>最終</t>
    <rPh sb="0" eb="2">
      <t>サイシュウ</t>
    </rPh>
    <phoneticPr fontId="2"/>
  </si>
  <si>
    <t>ｼﾞｮﾝｿﾝ最優秀防御率</t>
    <rPh sb="6" eb="9">
      <t>サイユウシュウ</t>
    </rPh>
    <rPh sb="9" eb="12">
      <t>ボウギョリツ</t>
    </rPh>
    <phoneticPr fontId="2"/>
  </si>
  <si>
    <t>東出引退</t>
    <rPh sb="0" eb="2">
      <t>ヒガシデ</t>
    </rPh>
    <rPh sb="2" eb="4">
      <t>インタイ</t>
    </rPh>
    <phoneticPr fontId="2"/>
  </si>
  <si>
    <t>栗原自由契約</t>
    <rPh sb="0" eb="2">
      <t>クリハラ</t>
    </rPh>
    <rPh sb="2" eb="4">
      <t>ジユウ</t>
    </rPh>
    <rPh sb="4" eb="6">
      <t>ケイヤク</t>
    </rPh>
    <phoneticPr fontId="2"/>
  </si>
  <si>
    <t>篠田引退</t>
    <rPh sb="0" eb="2">
      <t>シノダ</t>
    </rPh>
    <rPh sb="2" eb="4">
      <t>インタイ</t>
    </rPh>
    <phoneticPr fontId="2"/>
  </si>
  <si>
    <t>岡田　明丈</t>
    <rPh sb="0" eb="2">
      <t>オカダ</t>
    </rPh>
    <rPh sb="3" eb="4">
      <t>メイ</t>
    </rPh>
    <rPh sb="4" eb="5">
      <t>ジョウ</t>
    </rPh>
    <phoneticPr fontId="2"/>
  </si>
  <si>
    <t>横山　弘樹</t>
    <rPh sb="0" eb="2">
      <t>ヨコヤマ</t>
    </rPh>
    <rPh sb="3" eb="5">
      <t>ヒロキ</t>
    </rPh>
    <phoneticPr fontId="2"/>
  </si>
  <si>
    <t>高橋　樹也</t>
    <rPh sb="0" eb="2">
      <t>タカハシ</t>
    </rPh>
    <rPh sb="3" eb="4">
      <t>ジュ</t>
    </rPh>
    <rPh sb="4" eb="5">
      <t>ヤ</t>
    </rPh>
    <phoneticPr fontId="2"/>
  </si>
  <si>
    <t>船越　涼太</t>
    <rPh sb="0" eb="2">
      <t>フナコシ</t>
    </rPh>
    <rPh sb="3" eb="4">
      <t>スズ</t>
    </rPh>
    <rPh sb="4" eb="5">
      <t>タ</t>
    </rPh>
    <phoneticPr fontId="2"/>
  </si>
  <si>
    <t>西川　龍馬</t>
    <rPh sb="0" eb="2">
      <t>ニシカワ</t>
    </rPh>
    <rPh sb="3" eb="4">
      <t>タツ</t>
    </rPh>
    <rPh sb="4" eb="5">
      <t>ウマ</t>
    </rPh>
    <phoneticPr fontId="2"/>
  </si>
  <si>
    <t>仲尾次オスカル</t>
    <rPh sb="0" eb="2">
      <t>ナカオ</t>
    </rPh>
    <rPh sb="2" eb="3">
      <t>ジ</t>
    </rPh>
    <phoneticPr fontId="2"/>
  </si>
  <si>
    <t>青木　陸</t>
    <rPh sb="0" eb="2">
      <t>アオキ</t>
    </rPh>
    <rPh sb="3" eb="4">
      <t>リク</t>
    </rPh>
    <phoneticPr fontId="2"/>
  </si>
  <si>
    <t>ヘッドコーチ</t>
    <phoneticPr fontId="2"/>
  </si>
  <si>
    <t>外野守備・走塁コーチ</t>
    <rPh sb="0" eb="2">
      <t>ガイヤ</t>
    </rPh>
    <rPh sb="2" eb="4">
      <t>シュビ</t>
    </rPh>
    <rPh sb="5" eb="7">
      <t>ソウルイ</t>
    </rPh>
    <phoneticPr fontId="2"/>
  </si>
  <si>
    <t>内野守備・走塁コーチ</t>
    <rPh sb="0" eb="2">
      <t>ナイヤ</t>
    </rPh>
    <rPh sb="2" eb="4">
      <t>シュビ</t>
    </rPh>
    <rPh sb="5" eb="7">
      <t>ソウルイ</t>
    </rPh>
    <phoneticPr fontId="2"/>
  </si>
  <si>
    <t>監督</t>
    <rPh sb="0" eb="2">
      <t>カントク</t>
    </rPh>
    <phoneticPr fontId="2"/>
  </si>
  <si>
    <t>倉　義和</t>
    <rPh sb="0" eb="1">
      <t>クラ</t>
    </rPh>
    <rPh sb="2" eb="4">
      <t>ヨシカズ</t>
    </rPh>
    <phoneticPr fontId="2"/>
  </si>
  <si>
    <t>139安打3本50点</t>
    <rPh sb="3" eb="5">
      <t>アンダ</t>
    </rPh>
    <rPh sb="6" eb="7">
      <t>ホン</t>
    </rPh>
    <rPh sb="9" eb="10">
      <t>テン</t>
    </rPh>
    <phoneticPr fontId="2"/>
  </si>
  <si>
    <t>22安打6点</t>
    <rPh sb="2" eb="4">
      <t>アンダ</t>
    </rPh>
    <rPh sb="5" eb="6">
      <t>テン</t>
    </rPh>
    <phoneticPr fontId="2"/>
  </si>
  <si>
    <t>1366安打12本262点</t>
    <rPh sb="4" eb="6">
      <t>アンダ</t>
    </rPh>
    <rPh sb="8" eb="9">
      <t>ホン</t>
    </rPh>
    <rPh sb="12" eb="13">
      <t>テン</t>
    </rPh>
    <phoneticPr fontId="2"/>
  </si>
  <si>
    <t>100安打10本40点</t>
    <rPh sb="3" eb="5">
      <t>アンダ</t>
    </rPh>
    <rPh sb="7" eb="8">
      <t>ホン</t>
    </rPh>
    <rPh sb="10" eb="11">
      <t>テン</t>
    </rPh>
    <phoneticPr fontId="2"/>
  </si>
  <si>
    <t>7試合登板0勝0敗</t>
    <rPh sb="1" eb="3">
      <t>シアイ</t>
    </rPh>
    <rPh sb="3" eb="5">
      <t>トウバン</t>
    </rPh>
    <rPh sb="6" eb="7">
      <t>ショウ</t>
    </rPh>
    <rPh sb="8" eb="9">
      <t>ハイ</t>
    </rPh>
    <phoneticPr fontId="2"/>
  </si>
  <si>
    <t>102安打16本3点</t>
    <rPh sb="3" eb="5">
      <t>アンダ</t>
    </rPh>
    <rPh sb="7" eb="8">
      <t>ポン</t>
    </rPh>
    <rPh sb="9" eb="10">
      <t>テン</t>
    </rPh>
    <phoneticPr fontId="2"/>
  </si>
  <si>
    <t>49安打8本25点</t>
    <rPh sb="2" eb="4">
      <t>アンダ</t>
    </rPh>
    <rPh sb="5" eb="6">
      <t>ホン</t>
    </rPh>
    <rPh sb="8" eb="9">
      <t>テン</t>
    </rPh>
    <phoneticPr fontId="2"/>
  </si>
  <si>
    <t>412安打21本125点</t>
    <rPh sb="3" eb="5">
      <t>アンダ</t>
    </rPh>
    <rPh sb="7" eb="8">
      <t>ホン</t>
    </rPh>
    <rPh sb="11" eb="12">
      <t>テン</t>
    </rPh>
    <phoneticPr fontId="2"/>
  </si>
  <si>
    <t>339安打23本126点</t>
    <rPh sb="3" eb="5">
      <t>アンダ</t>
    </rPh>
    <rPh sb="7" eb="8">
      <t>ポン</t>
    </rPh>
    <rPh sb="11" eb="12">
      <t>テン</t>
    </rPh>
    <phoneticPr fontId="2"/>
  </si>
  <si>
    <t>岡田　明丈</t>
    <rPh sb="0" eb="2">
      <t>オカダ</t>
    </rPh>
    <rPh sb="3" eb="4">
      <t>メイ</t>
    </rPh>
    <rPh sb="4" eb="5">
      <t>タケ</t>
    </rPh>
    <phoneticPr fontId="2"/>
  </si>
  <si>
    <t>岡田</t>
    <rPh sb="0" eb="2">
      <t>オカダ</t>
    </rPh>
    <phoneticPr fontId="2"/>
  </si>
  <si>
    <t>宮崎</t>
    <rPh sb="0" eb="2">
      <t>ミヤザキ</t>
    </rPh>
    <phoneticPr fontId="2"/>
  </si>
  <si>
    <t>岩手</t>
    <rPh sb="0" eb="2">
      <t>イワテ</t>
    </rPh>
    <phoneticPr fontId="2"/>
  </si>
  <si>
    <t>花巻東高</t>
    <rPh sb="0" eb="2">
      <t>ハナマキ</t>
    </rPh>
    <rPh sb="2" eb="3">
      <t>ヒガシ</t>
    </rPh>
    <rPh sb="3" eb="4">
      <t>コウ</t>
    </rPh>
    <phoneticPr fontId="2"/>
  </si>
  <si>
    <t>56</t>
    <phoneticPr fontId="2"/>
  </si>
  <si>
    <t>57</t>
    <phoneticPr fontId="2"/>
  </si>
  <si>
    <t>66</t>
    <phoneticPr fontId="2"/>
  </si>
  <si>
    <t>田中</t>
    <rPh sb="0" eb="2">
      <t>タナカ</t>
    </rPh>
    <phoneticPr fontId="2"/>
  </si>
  <si>
    <t>西川　龍馬</t>
    <rPh sb="0" eb="2">
      <t>ニシカワ</t>
    </rPh>
    <rPh sb="3" eb="4">
      <t>タツ</t>
    </rPh>
    <rPh sb="4" eb="5">
      <t>マ</t>
    </rPh>
    <phoneticPr fontId="2"/>
  </si>
  <si>
    <t>ﾄﾞﾐﾆｶ</t>
    <phoneticPr fontId="2"/>
  </si>
  <si>
    <t>31</t>
    <phoneticPr fontId="2"/>
  </si>
  <si>
    <t>32</t>
    <phoneticPr fontId="2"/>
  </si>
  <si>
    <t>白濱</t>
    <rPh sb="0" eb="2">
      <t>シラハマ</t>
    </rPh>
    <phoneticPr fontId="2"/>
  </si>
  <si>
    <t>50</t>
    <phoneticPr fontId="2"/>
  </si>
  <si>
    <t>54</t>
    <phoneticPr fontId="2"/>
  </si>
  <si>
    <t>西川</t>
    <rPh sb="0" eb="2">
      <t>ニシカワ</t>
    </rPh>
    <phoneticPr fontId="2"/>
  </si>
  <si>
    <t>69</t>
    <phoneticPr fontId="2"/>
  </si>
  <si>
    <t>高橋　樹也</t>
    <rPh sb="0" eb="2">
      <t>タカハシ</t>
    </rPh>
    <rPh sb="3" eb="4">
      <t>ジュ</t>
    </rPh>
    <rPh sb="4" eb="5">
      <t>ヤ</t>
    </rPh>
    <phoneticPr fontId="2"/>
  </si>
  <si>
    <t>一岡　竜司</t>
    <phoneticPr fontId="2"/>
  </si>
  <si>
    <t>先発</t>
    <rPh sb="0" eb="2">
      <t>センパツ</t>
    </rPh>
    <phoneticPr fontId="2"/>
  </si>
  <si>
    <t>第14節</t>
  </si>
  <si>
    <t>ｻﾝﾌﾚﾕｰｽ</t>
    <phoneticPr fontId="2"/>
  </si>
  <si>
    <t>徳島ｳﾞｫﾙﾃｨｽ</t>
    <rPh sb="0" eb="2">
      <t>トクシマ</t>
    </rPh>
    <phoneticPr fontId="2"/>
  </si>
  <si>
    <t>ベガルタ仙台</t>
    <rPh sb="4" eb="6">
      <t>センダイ</t>
    </rPh>
    <phoneticPr fontId="2"/>
  </si>
  <si>
    <t>ｳﾞｧﾝﾌｫｰﾚ甲府</t>
    <rPh sb="8" eb="10">
      <t>コウフ</t>
    </rPh>
    <phoneticPr fontId="2"/>
  </si>
  <si>
    <t>作陽高</t>
    <rPh sb="0" eb="1">
      <t>サク</t>
    </rPh>
    <rPh sb="1" eb="2">
      <t>ヨウ</t>
    </rPh>
    <rPh sb="2" eb="3">
      <t>コウ</t>
    </rPh>
    <phoneticPr fontId="2"/>
  </si>
  <si>
    <t>清水</t>
    <rPh sb="0" eb="2">
      <t>シミズ</t>
    </rPh>
    <phoneticPr fontId="2"/>
  </si>
  <si>
    <t>左安</t>
  </si>
  <si>
    <t>西川　龍馬</t>
  </si>
  <si>
    <t>メヒア</t>
  </si>
  <si>
    <t>初
登板</t>
    <rPh sb="0" eb="1">
      <t>ハツ</t>
    </rPh>
    <rPh sb="2" eb="4">
      <t>トウバン</t>
    </rPh>
    <phoneticPr fontId="2"/>
  </si>
  <si>
    <t>通算</t>
    <rPh sb="0" eb="2">
      <t>ツウサン</t>
    </rPh>
    <phoneticPr fontId="2"/>
  </si>
  <si>
    <t>NEWS</t>
    <phoneticPr fontId="2"/>
  </si>
  <si>
    <t>ﾎｰﾙﾄﾞ</t>
    <phoneticPr fontId="2"/>
  </si>
  <si>
    <t>大阪商大高-大坂商大</t>
    <rPh sb="0" eb="2">
      <t>オオサカ</t>
    </rPh>
    <rPh sb="2" eb="4">
      <t>ショウダイ</t>
    </rPh>
    <rPh sb="4" eb="5">
      <t>コウ</t>
    </rPh>
    <rPh sb="6" eb="8">
      <t>オオサカ</t>
    </rPh>
    <rPh sb="8" eb="9">
      <t>ショウ</t>
    </rPh>
    <rPh sb="9" eb="10">
      <t>ダイ</t>
    </rPh>
    <phoneticPr fontId="2"/>
  </si>
  <si>
    <t>平均
失点</t>
    <phoneticPr fontId="2"/>
  </si>
  <si>
    <t>優勝</t>
  </si>
  <si>
    <t>平均
得点</t>
  </si>
  <si>
    <t>平均
失点</t>
  </si>
  <si>
    <t>平均
ＨＲ</t>
  </si>
  <si>
    <t>貯金</t>
    <rPh sb="0" eb="2">
      <t>チョキン</t>
    </rPh>
    <phoneticPr fontId="2"/>
  </si>
  <si>
    <t>得失
点差</t>
    <rPh sb="0" eb="2">
      <t>トクシツ</t>
    </rPh>
    <rPh sb="3" eb="5">
      <t>テンサ</t>
    </rPh>
    <phoneticPr fontId="2"/>
  </si>
  <si>
    <t>9/10　優勝決定</t>
    <rPh sb="5" eb="7">
      <t>ユウショウ</t>
    </rPh>
    <rPh sb="7" eb="9">
      <t>ケッテイ</t>
    </rPh>
    <phoneticPr fontId="2"/>
  </si>
  <si>
    <t>投球回数
1試合当</t>
    <rPh sb="0" eb="2">
      <t>トウキュウ</t>
    </rPh>
    <rPh sb="2" eb="4">
      <t>カイスウ</t>
    </rPh>
    <rPh sb="6" eb="8">
      <t>シアイ</t>
    </rPh>
    <rPh sb="8" eb="9">
      <t>トウ</t>
    </rPh>
    <phoneticPr fontId="2"/>
  </si>
  <si>
    <t>委嘱</t>
    <rPh sb="0" eb="2">
      <t>イショク</t>
    </rPh>
    <phoneticPr fontId="2"/>
  </si>
  <si>
    <t>10/1　最終結果</t>
    <rPh sb="5" eb="7">
      <t>サイシュウ</t>
    </rPh>
    <rPh sb="7" eb="9">
      <t>ケッカ</t>
    </rPh>
    <phoneticPr fontId="2"/>
  </si>
  <si>
    <t>白石勝巳（ﾄﾚｰﾄﾞ）</t>
    <phoneticPr fontId="2"/>
  </si>
  <si>
    <t>備前喜夫</t>
    <phoneticPr fontId="2"/>
  </si>
  <si>
    <t>小鶴誠（ﾄﾚｰﾄﾞ）</t>
    <phoneticPr fontId="2"/>
  </si>
  <si>
    <t>大石清</t>
    <phoneticPr fontId="2"/>
  </si>
  <si>
    <t>山本一義</t>
    <phoneticPr fontId="2"/>
  </si>
  <si>
    <t>河端良二</t>
    <phoneticPr fontId="2"/>
  </si>
  <si>
    <t>山元二三男</t>
    <phoneticPr fontId="2"/>
  </si>
  <si>
    <t>竹野吉郎</t>
    <phoneticPr fontId="2"/>
  </si>
  <si>
    <t>福島久</t>
    <phoneticPr fontId="2"/>
  </si>
  <si>
    <t>上柏徳治</t>
    <phoneticPr fontId="2"/>
  </si>
  <si>
    <t>衣笠祥雄</t>
    <phoneticPr fontId="2"/>
  </si>
  <si>
    <t>外木場義郎</t>
    <phoneticPr fontId="2"/>
  </si>
  <si>
    <t>石原昌美</t>
    <phoneticPr fontId="2"/>
  </si>
  <si>
    <t>宇都宮勝</t>
    <phoneticPr fontId="2"/>
  </si>
  <si>
    <t>矢崎健治</t>
    <phoneticPr fontId="2"/>
  </si>
  <si>
    <t>沖本光昭</t>
    <phoneticPr fontId="2"/>
  </si>
  <si>
    <t>杵島永至</t>
    <phoneticPr fontId="2"/>
  </si>
  <si>
    <t>池田重喜</t>
    <phoneticPr fontId="2"/>
  </si>
  <si>
    <t>山本真一</t>
    <phoneticPr fontId="2"/>
  </si>
  <si>
    <t>川内雄富</t>
    <phoneticPr fontId="2"/>
  </si>
  <si>
    <t>下村栄二</t>
    <phoneticPr fontId="2"/>
  </si>
  <si>
    <t>2位 (.255)</t>
    <phoneticPr fontId="2"/>
  </si>
  <si>
    <t>3位 (拒否)</t>
    <phoneticPr fontId="2"/>
  </si>
  <si>
    <t>4位 (拒否)</t>
    <phoneticPr fontId="2"/>
  </si>
  <si>
    <t>2位 (拒否)</t>
    <phoneticPr fontId="2"/>
  </si>
  <si>
    <t>大下剛史</t>
    <phoneticPr fontId="2"/>
  </si>
  <si>
    <t>1位 (.259)</t>
    <phoneticPr fontId="2"/>
  </si>
  <si>
    <t>2位</t>
    <phoneticPr fontId="2"/>
  </si>
  <si>
    <t>5位 (拒否)</t>
    <phoneticPr fontId="2"/>
  </si>
  <si>
    <t>6位 (拒否)</t>
    <phoneticPr fontId="2"/>
  </si>
  <si>
    <t>7位 (拒否)</t>
    <phoneticPr fontId="2"/>
  </si>
  <si>
    <t>8位</t>
    <phoneticPr fontId="2"/>
  </si>
  <si>
    <t>9位 (拒否)</t>
    <phoneticPr fontId="2"/>
  </si>
  <si>
    <t>10位</t>
    <phoneticPr fontId="2"/>
  </si>
  <si>
    <t>1位 (.290)</t>
    <phoneticPr fontId="2"/>
  </si>
  <si>
    <t>2位 (.230)</t>
    <phoneticPr fontId="2"/>
  </si>
  <si>
    <t>5位 (拒否)</t>
    <phoneticPr fontId="2"/>
  </si>
  <si>
    <t>6位 (拒否)</t>
    <phoneticPr fontId="2"/>
  </si>
  <si>
    <t>7位 (拒否)</t>
    <phoneticPr fontId="2"/>
  </si>
  <si>
    <t>8位 (拒否)</t>
    <phoneticPr fontId="2"/>
  </si>
  <si>
    <t>トレード</t>
    <phoneticPr fontId="2"/>
  </si>
  <si>
    <t>山内一弘</t>
    <phoneticPr fontId="2"/>
  </si>
  <si>
    <t>3位 (.230)</t>
    <phoneticPr fontId="2"/>
  </si>
  <si>
    <t>8位 (拒否)</t>
    <phoneticPr fontId="2"/>
  </si>
  <si>
    <t>10位 (拒否)</t>
    <phoneticPr fontId="2"/>
  </si>
  <si>
    <t>11位 (拒否)</t>
    <phoneticPr fontId="2"/>
  </si>
  <si>
    <t>1位 (56-63)</t>
    <phoneticPr fontId="2"/>
  </si>
  <si>
    <t>5位 (36-33-8)</t>
    <phoneticPr fontId="2"/>
  </si>
  <si>
    <t>6位 (拒否)</t>
    <phoneticPr fontId="2"/>
  </si>
  <si>
    <t>トレード</t>
    <phoneticPr fontId="2"/>
  </si>
  <si>
    <t>藤本和宏</t>
    <phoneticPr fontId="2"/>
  </si>
  <si>
    <t>1位 (.210)</t>
    <phoneticPr fontId="2"/>
  </si>
  <si>
    <t>4位 (拒否)</t>
    <phoneticPr fontId="2"/>
  </si>
  <si>
    <t>5位 (.210)</t>
    <phoneticPr fontId="2"/>
  </si>
  <si>
    <t>9位 (拒否)</t>
    <phoneticPr fontId="2"/>
  </si>
  <si>
    <t>10位 (拒否)</t>
    <phoneticPr fontId="2"/>
  </si>
  <si>
    <t>1位(103-84-10)</t>
    <phoneticPr fontId="2"/>
  </si>
  <si>
    <t>3位 (拒否)</t>
    <phoneticPr fontId="2"/>
  </si>
  <si>
    <t>6位 (拒否)</t>
    <phoneticPr fontId="2"/>
  </si>
  <si>
    <t>7位 (拒否)</t>
    <phoneticPr fontId="2"/>
  </si>
  <si>
    <t>1位 (.240)</t>
    <phoneticPr fontId="2"/>
  </si>
  <si>
    <t>2位 (拒否)</t>
    <phoneticPr fontId="2"/>
  </si>
  <si>
    <t>4位 (拒否)</t>
    <phoneticPr fontId="2"/>
  </si>
  <si>
    <t>5位 (拒否)</t>
    <phoneticPr fontId="2"/>
  </si>
  <si>
    <t>3位 (.280)</t>
    <phoneticPr fontId="2"/>
  </si>
  <si>
    <t>5位 (拒否)</t>
    <phoneticPr fontId="2"/>
  </si>
  <si>
    <t>トレード</t>
    <phoneticPr fontId="2"/>
  </si>
  <si>
    <t>高橋里志</t>
    <phoneticPr fontId="2"/>
  </si>
  <si>
    <t>1位(213-141-5)</t>
    <phoneticPr fontId="2"/>
  </si>
  <si>
    <t>2位(67-63-2)</t>
    <phoneticPr fontId="2"/>
  </si>
  <si>
    <t>3位 (.250)</t>
    <phoneticPr fontId="2"/>
  </si>
  <si>
    <t>4位 (22-14-18)</t>
    <phoneticPr fontId="2"/>
  </si>
  <si>
    <t>大下剛史</t>
    <phoneticPr fontId="2"/>
  </si>
  <si>
    <t>1位　（.284）</t>
    <phoneticPr fontId="2"/>
  </si>
  <si>
    <t>5位　（.252）</t>
    <phoneticPr fontId="2"/>
  </si>
  <si>
    <t>4位 (.246)</t>
    <phoneticPr fontId="2"/>
  </si>
  <si>
    <t>トレード</t>
    <phoneticPr fontId="2"/>
  </si>
  <si>
    <t>福士敬章</t>
    <phoneticPr fontId="2"/>
  </si>
  <si>
    <t>大久保美智男</t>
    <phoneticPr fontId="2"/>
  </si>
  <si>
    <t>1位 (.243)</t>
    <phoneticPr fontId="2"/>
  </si>
  <si>
    <t>4位 (.224)</t>
    <phoneticPr fontId="2"/>
  </si>
  <si>
    <t>1位(131-122)</t>
    <phoneticPr fontId="2"/>
  </si>
  <si>
    <t>4位 (.232)</t>
    <phoneticPr fontId="2"/>
  </si>
  <si>
    <t>1位 (49-41-90)</t>
    <phoneticPr fontId="2"/>
  </si>
  <si>
    <t>3位 (16-18-0)</t>
    <phoneticPr fontId="2"/>
  </si>
  <si>
    <t>1位 (.285)</t>
    <phoneticPr fontId="2"/>
  </si>
  <si>
    <t>2位 (21-22-2)</t>
    <phoneticPr fontId="2"/>
  </si>
  <si>
    <t>1位 (46-26-19)</t>
    <phoneticPr fontId="2"/>
  </si>
  <si>
    <t>2位 (.273)</t>
    <phoneticPr fontId="2"/>
  </si>
  <si>
    <t>3位 (65-55-15)</t>
    <phoneticPr fontId="2"/>
  </si>
  <si>
    <t>2位 (.287)</t>
    <phoneticPr fontId="2"/>
  </si>
  <si>
    <t>1位 (63-64-3)</t>
    <phoneticPr fontId="2"/>
  </si>
  <si>
    <t>2位 (.236)</t>
    <phoneticPr fontId="2"/>
  </si>
  <si>
    <t>3位 (.282)</t>
    <phoneticPr fontId="2"/>
  </si>
  <si>
    <t>4位 (21-19-7)</t>
    <phoneticPr fontId="2"/>
  </si>
  <si>
    <t>トレード</t>
    <phoneticPr fontId="2"/>
  </si>
  <si>
    <t>西山秀二</t>
    <phoneticPr fontId="2"/>
  </si>
  <si>
    <t>1位 (.285)</t>
    <phoneticPr fontId="2"/>
  </si>
  <si>
    <t>4位 (24-16-5)</t>
    <phoneticPr fontId="2"/>
  </si>
  <si>
    <t>1位(138-153-106)</t>
    <phoneticPr fontId="2"/>
  </si>
  <si>
    <t>2位 (.257)</t>
    <phoneticPr fontId="2"/>
  </si>
  <si>
    <t>4位 (.302)</t>
    <phoneticPr fontId="2"/>
  </si>
  <si>
    <t>6位 (.285)</t>
    <phoneticPr fontId="2"/>
  </si>
  <si>
    <t>1位 (.244)</t>
    <phoneticPr fontId="2"/>
  </si>
  <si>
    <t>4位 (16-13-3)</t>
    <phoneticPr fontId="2"/>
  </si>
  <si>
    <t>高校3巡</t>
    <phoneticPr fontId="2"/>
  </si>
  <si>
    <t>高校4巡</t>
    <phoneticPr fontId="2"/>
  </si>
  <si>
    <t>高橋大樹</t>
    <phoneticPr fontId="2"/>
  </si>
  <si>
    <t>高橋 昂也</t>
    <phoneticPr fontId="2"/>
  </si>
  <si>
    <t xml:space="preserve">床田 寛樹 </t>
    <phoneticPr fontId="2"/>
  </si>
  <si>
    <t xml:space="preserve">坂倉 将吾 </t>
    <phoneticPr fontId="2"/>
  </si>
  <si>
    <t>アドゥワ 誠</t>
    <phoneticPr fontId="2"/>
  </si>
  <si>
    <t>長井 良太</t>
    <phoneticPr fontId="2"/>
  </si>
  <si>
    <t>新井貴浩2000安打</t>
    <rPh sb="8" eb="10">
      <t>アンダ</t>
    </rPh>
    <phoneticPr fontId="2"/>
  </si>
  <si>
    <t>黒田博樹日米200勝</t>
    <rPh sb="0" eb="2">
      <t>クロダ</t>
    </rPh>
    <rPh sb="2" eb="3">
      <t>ヒロシ</t>
    </rPh>
    <rPh sb="3" eb="4">
      <t>ジュ</t>
    </rPh>
    <rPh sb="4" eb="6">
      <t>ニチベイ</t>
    </rPh>
    <rPh sb="9" eb="10">
      <t>ショウ</t>
    </rPh>
    <phoneticPr fontId="2"/>
  </si>
  <si>
    <t>新井貴浩300本塁打</t>
    <rPh sb="7" eb="10">
      <t>ホンルイダ</t>
    </rPh>
    <phoneticPr fontId="2"/>
  </si>
  <si>
    <t>丸　佳浩</t>
    <phoneticPr fontId="2"/>
  </si>
  <si>
    <t>丸佳浩</t>
    <rPh sb="0" eb="1">
      <t>マル</t>
    </rPh>
    <phoneticPr fontId="2"/>
  </si>
  <si>
    <t>栗原健太</t>
    <phoneticPr fontId="2"/>
  </si>
  <si>
    <t>前田健太・梵英心</t>
    <rPh sb="0" eb="2">
      <t>マエダ</t>
    </rPh>
    <rPh sb="2" eb="4">
      <t>ケンタ</t>
    </rPh>
    <rPh sb="5" eb="6">
      <t>ボン</t>
    </rPh>
    <rPh sb="6" eb="7">
      <t>エイ</t>
    </rPh>
    <rPh sb="7" eb="8">
      <t>シン</t>
    </rPh>
    <phoneticPr fontId="2"/>
  </si>
  <si>
    <t>廣瀬純</t>
    <phoneticPr fontId="2"/>
  </si>
  <si>
    <t>赤松真人・廣瀬純</t>
    <rPh sb="0" eb="2">
      <t>アカマツ</t>
    </rPh>
    <rPh sb="2" eb="4">
      <t>マサト</t>
    </rPh>
    <phoneticPr fontId="2"/>
  </si>
  <si>
    <t>新井貴浩・栗原健太</t>
    <rPh sb="0" eb="2">
      <t>アライ</t>
    </rPh>
    <rPh sb="2" eb="4">
      <t>タカヒロ</t>
    </rPh>
    <phoneticPr fontId="2"/>
  </si>
  <si>
    <t>前田健太</t>
    <rPh sb="0" eb="2">
      <t>マエダ</t>
    </rPh>
    <rPh sb="2" eb="3">
      <t>ケン</t>
    </rPh>
    <rPh sb="3" eb="4">
      <t>タ</t>
    </rPh>
    <phoneticPr fontId="2"/>
  </si>
  <si>
    <t>前田健太・菊池涼介</t>
    <rPh sb="0" eb="2">
      <t>マエダ</t>
    </rPh>
    <rPh sb="2" eb="3">
      <t>ケン</t>
    </rPh>
    <rPh sb="3" eb="4">
      <t>タ</t>
    </rPh>
    <rPh sb="5" eb="7">
      <t>キクチ</t>
    </rPh>
    <rPh sb="7" eb="8">
      <t>リョウ</t>
    </rPh>
    <rPh sb="8" eb="9">
      <t>スケ</t>
    </rPh>
    <phoneticPr fontId="2"/>
  </si>
  <si>
    <t>前田健太最多勝</t>
    <rPh sb="0" eb="2">
      <t>マエダ</t>
    </rPh>
    <rPh sb="2" eb="3">
      <t>ケン</t>
    </rPh>
    <rPh sb="3" eb="4">
      <t>タ</t>
    </rPh>
    <rPh sb="4" eb="7">
      <t>サイタショウ</t>
    </rPh>
    <phoneticPr fontId="2"/>
  </si>
  <si>
    <t>黒田・新井復帰</t>
    <rPh sb="3" eb="5">
      <t>アライ</t>
    </rPh>
    <rPh sb="5" eb="7">
      <t>フッキ</t>
    </rPh>
    <phoneticPr fontId="2"/>
  </si>
  <si>
    <t>前田健太</t>
    <rPh sb="0" eb="2">
      <t>マエダ</t>
    </rPh>
    <rPh sb="2" eb="4">
      <t>ケンタ</t>
    </rPh>
    <phoneticPr fontId="2"/>
  </si>
  <si>
    <t>日ﾊﾑ</t>
    <rPh sb="0" eb="1">
      <t>ニチ</t>
    </rPh>
    <phoneticPr fontId="2"/>
  </si>
  <si>
    <t>慶応義塾大</t>
    <rPh sb="0" eb="2">
      <t>ケイオウ</t>
    </rPh>
    <rPh sb="2" eb="4">
      <t>ギジュク</t>
    </rPh>
    <rPh sb="4" eb="5">
      <t>ダイ</t>
    </rPh>
    <phoneticPr fontId="2"/>
  </si>
  <si>
    <t>13</t>
    <phoneticPr fontId="2"/>
  </si>
  <si>
    <t>床田　寛樹</t>
    <rPh sb="0" eb="1">
      <t>トコ</t>
    </rPh>
    <rPh sb="1" eb="2">
      <t>タ</t>
    </rPh>
    <rPh sb="3" eb="4">
      <t>ヒロシ</t>
    </rPh>
    <rPh sb="4" eb="5">
      <t>ジュ</t>
    </rPh>
    <phoneticPr fontId="2"/>
  </si>
  <si>
    <t>Ｌ-Ｌ</t>
    <phoneticPr fontId="2"/>
  </si>
  <si>
    <t>中部学院大</t>
    <rPh sb="0" eb="2">
      <t>チュウブ</t>
    </rPh>
    <rPh sb="2" eb="4">
      <t>ガクイン</t>
    </rPh>
    <rPh sb="4" eb="5">
      <t>ダイ</t>
    </rPh>
    <phoneticPr fontId="2"/>
  </si>
  <si>
    <t>26</t>
    <phoneticPr fontId="2"/>
  </si>
  <si>
    <t>28</t>
    <phoneticPr fontId="2"/>
  </si>
  <si>
    <t>34</t>
    <phoneticPr fontId="2"/>
  </si>
  <si>
    <t>高橋樹</t>
    <rPh sb="0" eb="2">
      <t>タカハシ</t>
    </rPh>
    <rPh sb="2" eb="3">
      <t>ジュ</t>
    </rPh>
    <phoneticPr fontId="2"/>
  </si>
  <si>
    <t>65</t>
    <phoneticPr fontId="2"/>
  </si>
  <si>
    <t>床田　寛樹</t>
  </si>
  <si>
    <t>高橋　昴也</t>
  </si>
  <si>
    <t>高橋　昴也</t>
    <rPh sb="0" eb="2">
      <t>タカハシ</t>
    </rPh>
    <rPh sb="3" eb="4">
      <t>スバル</t>
    </rPh>
    <rPh sb="4" eb="5">
      <t>ヤ</t>
    </rPh>
    <phoneticPr fontId="2"/>
  </si>
  <si>
    <t>埼玉</t>
    <rPh sb="0" eb="2">
      <t>サイタマ</t>
    </rPh>
    <phoneticPr fontId="2"/>
  </si>
  <si>
    <t>花咲徳栄高</t>
    <rPh sb="0" eb="1">
      <t>ハナ</t>
    </rPh>
    <rPh sb="1" eb="2">
      <t>サ</t>
    </rPh>
    <rPh sb="2" eb="3">
      <t>トク</t>
    </rPh>
    <rPh sb="3" eb="4">
      <t>サカエ</t>
    </rPh>
    <rPh sb="4" eb="5">
      <t>コウ</t>
    </rPh>
    <phoneticPr fontId="2"/>
  </si>
  <si>
    <t>Ｒ-Ｌ</t>
    <phoneticPr fontId="2"/>
  </si>
  <si>
    <t>アドゥワ誠</t>
    <rPh sb="4" eb="5">
      <t>マコト</t>
    </rPh>
    <phoneticPr fontId="2"/>
  </si>
  <si>
    <t>Ｒ-Ｒ</t>
    <phoneticPr fontId="2"/>
  </si>
  <si>
    <t>ﾎｰﾙﾄﾞ</t>
    <phoneticPr fontId="2"/>
  </si>
  <si>
    <t>坂倉　将吾</t>
  </si>
  <si>
    <t>坂倉</t>
    <rPh sb="0" eb="2">
      <t>サカクラ</t>
    </rPh>
    <phoneticPr fontId="2"/>
  </si>
  <si>
    <t>Ｒ-ＲＬ</t>
    <phoneticPr fontId="2"/>
  </si>
  <si>
    <t>坂倉　将吾</t>
    <rPh sb="0" eb="2">
      <t>サカクラ</t>
    </rPh>
    <rPh sb="3" eb="4">
      <t>ショウ</t>
    </rPh>
    <rPh sb="4" eb="5">
      <t>ゴ</t>
    </rPh>
    <phoneticPr fontId="2"/>
  </si>
  <si>
    <t>日大三高</t>
    <rPh sb="0" eb="1">
      <t>ニチ</t>
    </rPh>
    <rPh sb="1" eb="2">
      <t>ダイ</t>
    </rPh>
    <rPh sb="2" eb="3">
      <t>３</t>
    </rPh>
    <rPh sb="3" eb="4">
      <t>コウ</t>
    </rPh>
    <phoneticPr fontId="2"/>
  </si>
  <si>
    <t>王子</t>
    <rPh sb="0" eb="2">
      <t>オウジ</t>
    </rPh>
    <phoneticPr fontId="2"/>
  </si>
  <si>
    <t>育1</t>
    <rPh sb="0" eb="1">
      <t>イク</t>
    </rPh>
    <phoneticPr fontId="2"/>
  </si>
  <si>
    <t>育3</t>
    <rPh sb="0" eb="1">
      <t>イク</t>
    </rPh>
    <phoneticPr fontId="2"/>
  </si>
  <si>
    <t>1997-2016</t>
    <phoneticPr fontId="2"/>
  </si>
  <si>
    <t>バッテリーコーチ</t>
    <phoneticPr fontId="2"/>
  </si>
  <si>
    <t>黒田・倉・広瀬引退</t>
    <rPh sb="0" eb="2">
      <t>クロダ</t>
    </rPh>
    <rPh sb="3" eb="4">
      <t>クラ</t>
    </rPh>
    <rPh sb="5" eb="7">
      <t>ヒロセ</t>
    </rPh>
    <rPh sb="7" eb="9">
      <t>インタイ</t>
    </rPh>
    <phoneticPr fontId="2"/>
  </si>
  <si>
    <t>ジョンソン沢村賞</t>
    <rPh sb="5" eb="7">
      <t>サワムラ</t>
    </rPh>
    <rPh sb="7" eb="8">
      <t>ショウ</t>
    </rPh>
    <phoneticPr fontId="2"/>
  </si>
  <si>
    <t>鈴木・丸</t>
    <rPh sb="0" eb="2">
      <t>スズキ</t>
    </rPh>
    <rPh sb="3" eb="4">
      <t>マル</t>
    </rPh>
    <phoneticPr fontId="2"/>
  </si>
  <si>
    <t>野村・石原・新井</t>
    <rPh sb="3" eb="5">
      <t>イシハラ</t>
    </rPh>
    <rPh sb="6" eb="8">
      <t>アライ</t>
    </rPh>
    <phoneticPr fontId="2"/>
  </si>
  <si>
    <t>野村最多勝勝率・新井ＭＶＰ</t>
    <rPh sb="0" eb="2">
      <t>ノムラ</t>
    </rPh>
    <rPh sb="2" eb="5">
      <t>サイタショウ</t>
    </rPh>
    <rPh sb="5" eb="7">
      <t>ショウリツ</t>
    </rPh>
    <rPh sb="8" eb="10">
      <t>アライ</t>
    </rPh>
    <phoneticPr fontId="2"/>
  </si>
  <si>
    <t>石原・丸・鈴木</t>
    <rPh sb="0" eb="2">
      <t>イシハラ</t>
    </rPh>
    <rPh sb="3" eb="4">
      <t>マル</t>
    </rPh>
    <rPh sb="5" eb="7">
      <t>スズキ</t>
    </rPh>
    <phoneticPr fontId="2"/>
  </si>
  <si>
    <t>菊池（最多安打も）</t>
    <rPh sb="0" eb="2">
      <t>キクチ</t>
    </rPh>
    <rPh sb="3" eb="5">
      <t>サイタ</t>
    </rPh>
    <rPh sb="5" eb="7">
      <t>アンダ</t>
    </rPh>
    <phoneticPr fontId="2"/>
  </si>
  <si>
    <t>（最優秀監督）</t>
    <rPh sb="1" eb="4">
      <t>サイユウシュウ</t>
    </rPh>
    <rPh sb="4" eb="6">
      <t>カントク</t>
    </rPh>
    <phoneticPr fontId="2"/>
  </si>
  <si>
    <t>―</t>
    <phoneticPr fontId="2"/>
  </si>
  <si>
    <t>通　算</t>
    <phoneticPr fontId="2"/>
  </si>
  <si>
    <t>出場率</t>
    <rPh sb="0" eb="1">
      <t>シュツ</t>
    </rPh>
    <rPh sb="1" eb="2">
      <t>バ</t>
    </rPh>
    <rPh sb="2" eb="3">
      <t>リツ</t>
    </rPh>
    <phoneticPr fontId="2"/>
  </si>
  <si>
    <t>長／安</t>
    <rPh sb="0" eb="1">
      <t>ナガ</t>
    </rPh>
    <rPh sb="2" eb="3">
      <t>アン</t>
    </rPh>
    <phoneticPr fontId="2"/>
  </si>
  <si>
    <t>長／打</t>
    <rPh sb="0" eb="1">
      <t>ナガ</t>
    </rPh>
    <rPh sb="2" eb="3">
      <t>ダ</t>
    </rPh>
    <phoneticPr fontId="2"/>
  </si>
  <si>
    <t>三振率</t>
    <rPh sb="0" eb="2">
      <t>サンシン</t>
    </rPh>
    <rPh sb="2" eb="3">
      <t>リツ</t>
    </rPh>
    <phoneticPr fontId="2"/>
  </si>
  <si>
    <t>四球率</t>
    <rPh sb="0" eb="2">
      <t>シキュウ</t>
    </rPh>
    <rPh sb="2" eb="3">
      <t>リツ</t>
    </rPh>
    <phoneticPr fontId="2"/>
  </si>
  <si>
    <t>参加率
当番数</t>
    <rPh sb="0" eb="3">
      <t>サンカリツ</t>
    </rPh>
    <rPh sb="4" eb="6">
      <t>トウバン</t>
    </rPh>
    <rPh sb="6" eb="7">
      <t>スウ</t>
    </rPh>
    <phoneticPr fontId="2"/>
  </si>
  <si>
    <t>先発</t>
    <rPh sb="0" eb="2">
      <t>センパツ</t>
    </rPh>
    <phoneticPr fontId="2"/>
  </si>
  <si>
    <t>参加率
ｲﾆﾝｸﾞ数</t>
    <rPh sb="0" eb="3">
      <t>サンカリツ</t>
    </rPh>
    <rPh sb="9" eb="10">
      <t>カズ</t>
    </rPh>
    <phoneticPr fontId="2"/>
  </si>
  <si>
    <t>Ｄ1</t>
    <phoneticPr fontId="2"/>
  </si>
  <si>
    <t>Ｄ6</t>
    <phoneticPr fontId="2"/>
  </si>
  <si>
    <t>Ｄ2</t>
    <phoneticPr fontId="2"/>
  </si>
  <si>
    <t>Ｄ3</t>
    <phoneticPr fontId="2"/>
  </si>
  <si>
    <t>Ｄ5</t>
    <phoneticPr fontId="2"/>
  </si>
  <si>
    <t>15</t>
    <phoneticPr fontId="2"/>
  </si>
  <si>
    <t>第18節</t>
  </si>
  <si>
    <t>第19節</t>
  </si>
  <si>
    <t>第1節</t>
    <rPh sb="0" eb="1">
      <t>ダイ</t>
    </rPh>
    <rPh sb="2" eb="3">
      <t>セツ</t>
    </rPh>
    <phoneticPr fontId="2"/>
  </si>
  <si>
    <t>2017年</t>
    <rPh sb="4" eb="5">
      <t>ネン</t>
    </rPh>
    <phoneticPr fontId="2"/>
  </si>
  <si>
    <t>大迫　敬介</t>
    <rPh sb="0" eb="2">
      <t>オオサコ</t>
    </rPh>
    <rPh sb="3" eb="5">
      <t>ケイスケ</t>
    </rPh>
    <phoneticPr fontId="2"/>
  </si>
  <si>
    <t>野上　結貴</t>
    <rPh sb="0" eb="1">
      <t>ノ</t>
    </rPh>
    <rPh sb="1" eb="2">
      <t>カミ</t>
    </rPh>
    <rPh sb="3" eb="4">
      <t>ムス</t>
    </rPh>
    <rPh sb="4" eb="5">
      <t>タカ</t>
    </rPh>
    <phoneticPr fontId="2"/>
  </si>
  <si>
    <t>林　　卓人</t>
    <phoneticPr fontId="2"/>
  </si>
  <si>
    <t>横浜ＦＣ</t>
    <rPh sb="0" eb="2">
      <t>ヨコハマ</t>
    </rPh>
    <phoneticPr fontId="2"/>
  </si>
  <si>
    <t>DF</t>
    <phoneticPr fontId="2"/>
  </si>
  <si>
    <t>佐々木　翔</t>
    <rPh sb="0" eb="3">
      <t>ササキ</t>
    </rPh>
    <rPh sb="4" eb="5">
      <t>ショウ</t>
    </rPh>
    <phoneticPr fontId="2"/>
  </si>
  <si>
    <t>ブラジル</t>
    <phoneticPr fontId="2"/>
  </si>
  <si>
    <t>青山　敏弘</t>
    <phoneticPr fontId="2"/>
  </si>
  <si>
    <t>柏　　好文</t>
    <phoneticPr fontId="2"/>
  </si>
  <si>
    <t>柴崎　晃誠</t>
    <phoneticPr fontId="2"/>
  </si>
  <si>
    <t>熊本</t>
    <rPh sb="0" eb="2">
      <t>クマモト</t>
    </rPh>
    <phoneticPr fontId="2"/>
  </si>
  <si>
    <t>東京都</t>
    <rPh sb="0" eb="3">
      <t>トウキョウト</t>
    </rPh>
    <phoneticPr fontId="2"/>
  </si>
  <si>
    <t>WHIP</t>
    <phoneticPr fontId="2"/>
  </si>
  <si>
    <t>第2節</t>
    <rPh sb="0" eb="1">
      <t>ダイ</t>
    </rPh>
    <rPh sb="2" eb="3">
      <t>セツ</t>
    </rPh>
    <phoneticPr fontId="2"/>
  </si>
  <si>
    <t>第3節</t>
    <rPh sb="0" eb="1">
      <t>ダイ</t>
    </rPh>
    <rPh sb="2" eb="3">
      <t>セツ</t>
    </rPh>
    <phoneticPr fontId="2"/>
  </si>
  <si>
    <t>第4節</t>
    <rPh sb="0" eb="1">
      <t>ダイ</t>
    </rPh>
    <rPh sb="2" eb="3">
      <t>セツ</t>
    </rPh>
    <phoneticPr fontId="2"/>
  </si>
  <si>
    <t>第5節</t>
    <rPh sb="0" eb="1">
      <t>ダイ</t>
    </rPh>
    <rPh sb="2" eb="3">
      <t>セツ</t>
    </rPh>
    <phoneticPr fontId="2"/>
  </si>
  <si>
    <t>第6節</t>
    <rPh sb="0" eb="1">
      <t>ダイ</t>
    </rPh>
    <rPh sb="2" eb="3">
      <t>セツ</t>
    </rPh>
    <phoneticPr fontId="2"/>
  </si>
  <si>
    <r>
      <t xml:space="preserve">OPS
</t>
    </r>
    <r>
      <rPr>
        <sz val="8"/>
        <rFont val="ＭＳ Ｐゴシック"/>
        <family val="3"/>
        <charset val="128"/>
      </rPr>
      <t>出塁＋長打</t>
    </r>
    <rPh sb="4" eb="5">
      <t>デ</t>
    </rPh>
    <rPh sb="5" eb="6">
      <t>ルイ</t>
    </rPh>
    <rPh sb="7" eb="8">
      <t>ナガ</t>
    </rPh>
    <rPh sb="8" eb="9">
      <t>ダ</t>
    </rPh>
    <phoneticPr fontId="2"/>
  </si>
  <si>
    <t>清水エスパルス</t>
  </si>
  <si>
    <t>セレッソ大阪</t>
  </si>
  <si>
    <t>北海道コンサドーレ札幌</t>
  </si>
  <si>
    <t>敗北</t>
  </si>
  <si>
    <t>試合</t>
    <rPh sb="0" eb="2">
      <t>シアイ</t>
    </rPh>
    <phoneticPr fontId="2"/>
  </si>
  <si>
    <t>通算試合数</t>
    <rPh sb="0" eb="2">
      <t>ツウサン</t>
    </rPh>
    <rPh sb="2" eb="4">
      <t>シアイ</t>
    </rPh>
    <rPh sb="4" eb="5">
      <t>スウ</t>
    </rPh>
    <phoneticPr fontId="2"/>
  </si>
  <si>
    <t>通算打率</t>
    <rPh sb="0" eb="2">
      <t>ツウサン</t>
    </rPh>
    <rPh sb="2" eb="4">
      <t>ダリツ</t>
    </rPh>
    <phoneticPr fontId="2"/>
  </si>
  <si>
    <t>通算安打</t>
    <rPh sb="0" eb="2">
      <t>ツウサン</t>
    </rPh>
    <rPh sb="2" eb="4">
      <t>アンダ</t>
    </rPh>
    <phoneticPr fontId="2"/>
  </si>
  <si>
    <t>通算打点</t>
    <rPh sb="0" eb="2">
      <t>ツウサン</t>
    </rPh>
    <rPh sb="2" eb="4">
      <t>ダテン</t>
    </rPh>
    <phoneticPr fontId="2"/>
  </si>
  <si>
    <t>通算本塁打</t>
    <rPh sb="0" eb="2">
      <t>ツウサン</t>
    </rPh>
    <rPh sb="2" eb="5">
      <t>ホンルイダ</t>
    </rPh>
    <phoneticPr fontId="2"/>
  </si>
  <si>
    <t>4番試合数</t>
    <rPh sb="1" eb="2">
      <t>バン</t>
    </rPh>
    <rPh sb="2" eb="4">
      <t>シアイ</t>
    </rPh>
    <rPh sb="4" eb="5">
      <t>スウ</t>
    </rPh>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</si>
  <si>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</si>
  <si>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</si>
  <si>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</si>
  <si>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</si>
  <si>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</si>
  <si>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</si>
  <si>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</si>
  <si>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</si>
  <si>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</si>
  <si>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①</t>
    <phoneticPr fontId="2"/>
  </si>
  <si>
    <t>山本浩二</t>
    <rPh sb="0" eb="2">
      <t>ヤマモト</t>
    </rPh>
    <rPh sb="2" eb="4">
      <t>コウジ</t>
    </rPh>
    <phoneticPr fontId="2"/>
  </si>
  <si>
    <t>江藤　智</t>
    <rPh sb="0" eb="1">
      <t>エ</t>
    </rPh>
    <rPh sb="1" eb="2">
      <t>トウ</t>
    </rPh>
    <rPh sb="3" eb="4">
      <t>サトシ</t>
    </rPh>
    <phoneticPr fontId="2"/>
  </si>
  <si>
    <t>小鶴　誠</t>
    <rPh sb="0" eb="2">
      <t>コヅル</t>
    </rPh>
    <rPh sb="3" eb="4">
      <t>マコト</t>
    </rPh>
    <phoneticPr fontId="2"/>
  </si>
  <si>
    <t>衣笠祥雄</t>
    <rPh sb="0" eb="2">
      <t>キヌガサ</t>
    </rPh>
    <rPh sb="2" eb="3">
      <t>ショウ</t>
    </rPh>
    <rPh sb="3" eb="4">
      <t>ユウ</t>
    </rPh>
    <phoneticPr fontId="2"/>
  </si>
  <si>
    <t>新井貴浩</t>
    <rPh sb="0" eb="2">
      <t>アライ</t>
    </rPh>
    <rPh sb="2" eb="4">
      <t>タカヒロ</t>
    </rPh>
    <phoneticPr fontId="2"/>
  </si>
  <si>
    <t>山本一義</t>
    <rPh sb="0" eb="2">
      <t>ヤマモト</t>
    </rPh>
    <rPh sb="2" eb="4">
      <t>カズヨシ</t>
    </rPh>
    <phoneticPr fontId="2"/>
  </si>
  <si>
    <t>栗原健太</t>
    <rPh sb="0" eb="2">
      <t>クリハラ</t>
    </rPh>
    <rPh sb="2" eb="4">
      <t>ケンタ</t>
    </rPh>
    <phoneticPr fontId="2"/>
  </si>
  <si>
    <t>藤井　弘</t>
    <rPh sb="0" eb="2">
      <t>フジイ</t>
    </rPh>
    <rPh sb="3" eb="4">
      <t>ヒロシ</t>
    </rPh>
    <phoneticPr fontId="2"/>
  </si>
  <si>
    <t>金本知憲</t>
    <rPh sb="0" eb="1">
      <t>カネ</t>
    </rPh>
    <rPh sb="1" eb="2">
      <t>モト</t>
    </rPh>
    <rPh sb="2" eb="3">
      <t>チ</t>
    </rPh>
    <rPh sb="3" eb="4">
      <t>ケン</t>
    </rPh>
    <phoneticPr fontId="2"/>
  </si>
  <si>
    <t>興津立雄</t>
    <rPh sb="0" eb="1">
      <t>オコ</t>
    </rPh>
    <rPh sb="1" eb="2">
      <t>ツ</t>
    </rPh>
    <rPh sb="2" eb="3">
      <t>タ</t>
    </rPh>
    <rPh sb="3" eb="4">
      <t>ユウ</t>
    </rPh>
    <phoneticPr fontId="2"/>
  </si>
  <si>
    <t>ｴﾙﾄﾞﾚｯﾄﾞ</t>
    <phoneticPr fontId="2"/>
  </si>
  <si>
    <t>岩本貴裕</t>
    <rPh sb="0" eb="2">
      <t>イワモト</t>
    </rPh>
    <rPh sb="2" eb="3">
      <t>タカシ</t>
    </rPh>
    <rPh sb="3" eb="4">
      <t>ユウ</t>
    </rPh>
    <phoneticPr fontId="2"/>
  </si>
  <si>
    <t>松山竜平</t>
    <rPh sb="0" eb="2">
      <t>マツヤマ</t>
    </rPh>
    <rPh sb="2" eb="4">
      <t>リュウヘイ</t>
    </rPh>
    <phoneticPr fontId="2"/>
  </si>
  <si>
    <t>丸　佳浩</t>
    <rPh sb="0" eb="1">
      <t>マル</t>
    </rPh>
    <rPh sb="2" eb="3">
      <t>ヨ</t>
    </rPh>
    <rPh sb="3" eb="4">
      <t>ヒロシ</t>
    </rPh>
    <phoneticPr fontId="2"/>
  </si>
  <si>
    <t>※在広島</t>
    <rPh sb="1" eb="2">
      <t>ザイ</t>
    </rPh>
    <rPh sb="2" eb="4">
      <t>ヒロシマ</t>
    </rPh>
    <phoneticPr fontId="2"/>
  </si>
  <si>
    <t>※太字現役</t>
    <rPh sb="1" eb="3">
      <t>フトジ</t>
    </rPh>
    <rPh sb="3" eb="5">
      <t>ゲンエキ</t>
    </rPh>
    <phoneticPr fontId="2"/>
  </si>
  <si>
    <t>4番打者10傑</t>
    <rPh sb="1" eb="2">
      <t>バン</t>
    </rPh>
    <rPh sb="2" eb="4">
      <t>ダシャ</t>
    </rPh>
    <rPh sb="6" eb="7">
      <t>ケツ</t>
    </rPh>
    <phoneticPr fontId="2"/>
  </si>
  <si>
    <t>他球場</t>
    <rPh sb="0" eb="1">
      <t>タ</t>
    </rPh>
    <rPh sb="1" eb="3">
      <t>キュウジョウ</t>
    </rPh>
    <phoneticPr fontId="2"/>
  </si>
  <si>
    <t>H</t>
  </si>
  <si>
    <t>見三振</t>
  </si>
  <si>
    <t>二安</t>
  </si>
  <si>
    <t>中飛</t>
  </si>
  <si>
    <t>九里　亜蓮</t>
    <phoneticPr fontId="2"/>
  </si>
  <si>
    <t>大瀬良　大地</t>
    <phoneticPr fontId="2"/>
  </si>
  <si>
    <t>初
出場</t>
    <rPh sb="0" eb="1">
      <t>ハツ</t>
    </rPh>
    <rPh sb="2" eb="4">
      <t>シュツジョウ</t>
    </rPh>
    <phoneticPr fontId="2"/>
  </si>
  <si>
    <t>W</t>
    <phoneticPr fontId="2"/>
  </si>
  <si>
    <t>ホールド</t>
    <phoneticPr fontId="2"/>
  </si>
  <si>
    <t>2回戦</t>
    <rPh sb="1" eb="3">
      <t>カイセン</t>
    </rPh>
    <phoneticPr fontId="2"/>
  </si>
  <si>
    <t>3回戦</t>
    <rPh sb="1" eb="3">
      <t>カイセン</t>
    </rPh>
    <phoneticPr fontId="2"/>
  </si>
  <si>
    <t>2016年</t>
    <rPh sb="4" eb="5">
      <t>ネン</t>
    </rPh>
    <phoneticPr fontId="2"/>
  </si>
  <si>
    <t>消化</t>
    <rPh sb="0" eb="2">
      <t>ショウカ</t>
    </rPh>
    <phoneticPr fontId="2"/>
  </si>
  <si>
    <t>%</t>
    <phoneticPr fontId="2"/>
  </si>
  <si>
    <t>中﨑　翔太</t>
    <phoneticPr fontId="2"/>
  </si>
  <si>
    <t>一岡　竜司</t>
    <phoneticPr fontId="2"/>
  </si>
  <si>
    <t>田中　広輔</t>
    <phoneticPr fontId="2"/>
  </si>
  <si>
    <t>會澤　翼</t>
    <phoneticPr fontId="2"/>
  </si>
  <si>
    <t>安部</t>
    <rPh sb="0" eb="2">
      <t>アベ</t>
    </rPh>
    <phoneticPr fontId="2"/>
  </si>
  <si>
    <t>打者</t>
    <rPh sb="0" eb="2">
      <t>ダシャ</t>
    </rPh>
    <phoneticPr fontId="2"/>
  </si>
  <si>
    <t>投球数</t>
    <rPh sb="0" eb="2">
      <t>トウキュウ</t>
    </rPh>
    <phoneticPr fontId="2"/>
  </si>
  <si>
    <t>勝</t>
    <rPh sb="0" eb="1">
      <t>ショウ</t>
    </rPh>
    <phoneticPr fontId="2"/>
  </si>
  <si>
    <t>負</t>
    <rPh sb="0" eb="1">
      <t>フ</t>
    </rPh>
    <phoneticPr fontId="2"/>
  </si>
  <si>
    <t>率</t>
    <rPh sb="0" eb="1">
      <t>リツ</t>
    </rPh>
    <phoneticPr fontId="2"/>
  </si>
  <si>
    <t>田中 広輔</t>
  </si>
  <si>
    <t>菊池 涼介</t>
  </si>
  <si>
    <t>松山 竜平</t>
  </si>
  <si>
    <t>野間 峻祥</t>
  </si>
  <si>
    <t>安部 友裕</t>
  </si>
  <si>
    <t>堂林 翔太</t>
  </si>
  <si>
    <t>西川 龍馬</t>
  </si>
  <si>
    <t>會澤 翼</t>
  </si>
  <si>
    <t>野村 祐輔</t>
  </si>
  <si>
    <t>一岡 竜司</t>
  </si>
  <si>
    <t>中﨑 翔太</t>
  </si>
  <si>
    <t>磯村 嘉孝</t>
  </si>
  <si>
    <t>上本 崇司</t>
  </si>
  <si>
    <t>中村 祐太</t>
  </si>
  <si>
    <t>岡田 明丈</t>
  </si>
  <si>
    <t>九里 亜蓮</t>
  </si>
  <si>
    <t>薮田 和樹</t>
  </si>
  <si>
    <t>大瀬良 大地</t>
  </si>
  <si>
    <t>中田 廉</t>
  </si>
  <si>
    <t>高橋 樹也</t>
  </si>
  <si>
    <t>9/18　優勝決定</t>
    <rPh sb="5" eb="7">
      <t>ユウショウ</t>
    </rPh>
    <rPh sb="7" eb="9">
      <t>ケッテイ</t>
    </rPh>
    <phoneticPr fontId="2"/>
  </si>
  <si>
    <t>坂倉 将吾</t>
  </si>
  <si>
    <t>戸田 隆矢</t>
  </si>
  <si>
    <t>優勝</t>
    <rPh sb="0" eb="2">
      <t>ユウショウ</t>
    </rPh>
    <phoneticPr fontId="2"/>
  </si>
  <si>
    <t>10/10　最終結果</t>
    <rPh sb="6" eb="8">
      <t>サイシュウ</t>
    </rPh>
    <rPh sb="8" eb="10">
      <t>ケッカ</t>
    </rPh>
    <phoneticPr fontId="2"/>
  </si>
  <si>
    <t>薮田最高勝率，丸最多安打</t>
    <rPh sb="0" eb="2">
      <t>ヤブタ</t>
    </rPh>
    <rPh sb="2" eb="4">
      <t>サイコウ</t>
    </rPh>
    <rPh sb="4" eb="6">
      <t>ショウリツ</t>
    </rPh>
    <rPh sb="7" eb="8">
      <t>マル</t>
    </rPh>
    <rPh sb="8" eb="10">
      <t>サイタ</t>
    </rPh>
    <rPh sb="10" eb="12">
      <t>アンダ</t>
    </rPh>
    <phoneticPr fontId="2"/>
  </si>
  <si>
    <t>中村 奨成</t>
    <rPh sb="0" eb="2">
      <t>ナカムラ</t>
    </rPh>
    <rPh sb="3" eb="4">
      <t>ショウ</t>
    </rPh>
    <rPh sb="4" eb="5">
      <t>セイ</t>
    </rPh>
    <phoneticPr fontId="2"/>
  </si>
  <si>
    <t>山口 翔</t>
    <rPh sb="0" eb="2">
      <t>ヤマグチ</t>
    </rPh>
    <rPh sb="3" eb="4">
      <t>ショウ</t>
    </rPh>
    <phoneticPr fontId="2"/>
  </si>
  <si>
    <t>ケムナブラッド誠</t>
    <rPh sb="7" eb="8">
      <t>マコト</t>
    </rPh>
    <phoneticPr fontId="2"/>
  </si>
  <si>
    <t>永井 敦士</t>
    <rPh sb="0" eb="2">
      <t>ナガイ</t>
    </rPh>
    <rPh sb="3" eb="4">
      <t>アツシ</t>
    </rPh>
    <rPh sb="4" eb="5">
      <t>シ</t>
    </rPh>
    <phoneticPr fontId="2"/>
  </si>
  <si>
    <t>遠藤 淳志</t>
    <rPh sb="0" eb="2">
      <t>エンドウ</t>
    </rPh>
    <rPh sb="3" eb="4">
      <t>ジュン</t>
    </rPh>
    <rPh sb="4" eb="5">
      <t>シ</t>
    </rPh>
    <phoneticPr fontId="2"/>
  </si>
  <si>
    <t>平岡 敬人</t>
    <rPh sb="0" eb="2">
      <t>ヒラオカ</t>
    </rPh>
    <rPh sb="3" eb="4">
      <t>ケイ</t>
    </rPh>
    <rPh sb="4" eb="5">
      <t>ヒト</t>
    </rPh>
    <phoneticPr fontId="2"/>
  </si>
  <si>
    <t>床田 寛樹</t>
  </si>
  <si>
    <t>GK</t>
    <phoneticPr fontId="2"/>
  </si>
  <si>
    <t>MF</t>
    <phoneticPr fontId="2"/>
  </si>
  <si>
    <t>FW</t>
    <phoneticPr fontId="2"/>
  </si>
  <si>
    <t>広島（プレイオフ）</t>
    <rPh sb="0" eb="2">
      <t>ヒロシマ</t>
    </rPh>
    <phoneticPr fontId="2"/>
  </si>
  <si>
    <t>DeNA（プレイオフ）</t>
    <phoneticPr fontId="2"/>
  </si>
  <si>
    <t>敗退</t>
    <rPh sb="0" eb="2">
      <t>ハイタイ</t>
    </rPh>
    <phoneticPr fontId="2"/>
  </si>
  <si>
    <t>菊池，丸，鈴木，會沢</t>
    <rPh sb="0" eb="2">
      <t>キクチ</t>
    </rPh>
    <rPh sb="3" eb="4">
      <t>マル</t>
    </rPh>
    <rPh sb="5" eb="7">
      <t>スズキ</t>
    </rPh>
    <rPh sb="8" eb="10">
      <t>アイザワ</t>
    </rPh>
    <phoneticPr fontId="2"/>
  </si>
  <si>
    <t>菊池，田中，丸，鈴木</t>
    <rPh sb="0" eb="2">
      <t>キクチ</t>
    </rPh>
    <rPh sb="3" eb="5">
      <t>タナカ</t>
    </rPh>
    <rPh sb="6" eb="7">
      <t>マル</t>
    </rPh>
    <rPh sb="8" eb="10">
      <t>スズキ</t>
    </rPh>
    <phoneticPr fontId="2"/>
  </si>
  <si>
    <t>佐賀</t>
    <rPh sb="0" eb="2">
      <t>サガ</t>
    </rPh>
    <phoneticPr fontId="2"/>
  </si>
  <si>
    <t>ケムナ誠</t>
    <rPh sb="3" eb="4">
      <t>マコト</t>
    </rPh>
    <phoneticPr fontId="2"/>
  </si>
  <si>
    <t>塹江 敦哉</t>
    <phoneticPr fontId="2"/>
  </si>
  <si>
    <t>山口 翔</t>
    <rPh sb="0" eb="2">
      <t>ヤマグチ</t>
    </rPh>
    <rPh sb="3" eb="4">
      <t>ショウ</t>
    </rPh>
    <phoneticPr fontId="2"/>
  </si>
  <si>
    <t>床田 寛樹</t>
    <rPh sb="0" eb="1">
      <t>トコ</t>
    </rPh>
    <rPh sb="1" eb="2">
      <t>タ</t>
    </rPh>
    <rPh sb="3" eb="4">
      <t>ヒロシ</t>
    </rPh>
    <rPh sb="4" eb="5">
      <t>ジュ</t>
    </rPh>
    <phoneticPr fontId="2"/>
  </si>
  <si>
    <t>遠藤 淳志</t>
    <rPh sb="0" eb="2">
      <t>エンドウ</t>
    </rPh>
    <rPh sb="3" eb="5">
      <t>アツシ</t>
    </rPh>
    <phoneticPr fontId="2"/>
  </si>
  <si>
    <t>藤井 黎來</t>
    <rPh sb="3" eb="4">
      <t>レイ</t>
    </rPh>
    <rPh sb="4" eb="5">
      <t>ライ</t>
    </rPh>
    <phoneticPr fontId="2"/>
  </si>
  <si>
    <t>安部 友裕</t>
    <phoneticPr fontId="2"/>
  </si>
  <si>
    <t>中村 奨成</t>
    <rPh sb="0" eb="2">
      <t>ナカムラ</t>
    </rPh>
    <rPh sb="3" eb="5">
      <t>ショウセイ</t>
    </rPh>
    <phoneticPr fontId="2"/>
  </si>
  <si>
    <t>白濱 裕太</t>
    <phoneticPr fontId="2"/>
  </si>
  <si>
    <t>床田 寛樹</t>
    <phoneticPr fontId="2"/>
  </si>
  <si>
    <t>D1</t>
    <phoneticPr fontId="2"/>
  </si>
  <si>
    <t>D2</t>
    <phoneticPr fontId="2"/>
  </si>
  <si>
    <t>ｹﾑﾅ</t>
    <phoneticPr fontId="2"/>
  </si>
  <si>
    <t>D3</t>
    <phoneticPr fontId="2"/>
  </si>
  <si>
    <t>巨1</t>
    <rPh sb="0" eb="1">
      <t>キョ</t>
    </rPh>
    <phoneticPr fontId="2"/>
  </si>
  <si>
    <t>山口 翔</t>
    <rPh sb="0" eb="2">
      <t>ヤマグチ</t>
    </rPh>
    <rPh sb="3" eb="4">
      <t>ショウ</t>
    </rPh>
    <phoneticPr fontId="2"/>
  </si>
  <si>
    <t>山口</t>
    <rPh sb="0" eb="2">
      <t>ヤマグチ</t>
    </rPh>
    <phoneticPr fontId="2"/>
  </si>
  <si>
    <t>山口　翔</t>
    <rPh sb="0" eb="2">
      <t>ヤマグチ</t>
    </rPh>
    <rPh sb="3" eb="4">
      <t>ショウ</t>
    </rPh>
    <phoneticPr fontId="2"/>
  </si>
  <si>
    <t>遠藤</t>
    <rPh sb="0" eb="2">
      <t>エンドウ</t>
    </rPh>
    <phoneticPr fontId="2"/>
  </si>
  <si>
    <t>120</t>
    <phoneticPr fontId="2"/>
  </si>
  <si>
    <r>
      <t>藤井</t>
    </r>
    <r>
      <rPr>
        <b/>
        <sz val="8"/>
        <rFont val="ＭＳ Ｐゴシック"/>
        <family val="3"/>
        <charset val="128"/>
      </rPr>
      <t>黎</t>
    </r>
    <rPh sb="0" eb="2">
      <t>フジイ</t>
    </rPh>
    <rPh sb="2" eb="3">
      <t>レイ</t>
    </rPh>
    <phoneticPr fontId="2"/>
  </si>
  <si>
    <t>ハワイ</t>
    <phoneticPr fontId="2"/>
  </si>
  <si>
    <t>日南高-日本文理大</t>
    <rPh sb="0" eb="2">
      <t>ニチナン</t>
    </rPh>
    <rPh sb="2" eb="3">
      <t>コウ</t>
    </rPh>
    <rPh sb="4" eb="6">
      <t>ニホン</t>
    </rPh>
    <rPh sb="6" eb="8">
      <t>ブンリ</t>
    </rPh>
    <rPh sb="8" eb="9">
      <t>ダイ</t>
    </rPh>
    <phoneticPr fontId="2"/>
  </si>
  <si>
    <t>D3</t>
    <phoneticPr fontId="2"/>
  </si>
  <si>
    <t>L-L</t>
    <phoneticPr fontId="2"/>
  </si>
  <si>
    <t>松山聖陵高</t>
    <rPh sb="0" eb="2">
      <t>マツヤマ</t>
    </rPh>
    <rPh sb="2" eb="3">
      <t>セイ</t>
    </rPh>
    <rPh sb="3" eb="4">
      <t>リョウ</t>
    </rPh>
    <rPh sb="4" eb="5">
      <t>コウ</t>
    </rPh>
    <phoneticPr fontId="2"/>
  </si>
  <si>
    <t>茨城</t>
    <rPh sb="0" eb="2">
      <t>イバラギ</t>
    </rPh>
    <phoneticPr fontId="2"/>
  </si>
  <si>
    <t>霞ヶ浦高</t>
    <rPh sb="0" eb="3">
      <t>カスミガウラ</t>
    </rPh>
    <rPh sb="3" eb="4">
      <t>コウ</t>
    </rPh>
    <phoneticPr fontId="2"/>
  </si>
  <si>
    <t>D5</t>
    <phoneticPr fontId="2"/>
  </si>
  <si>
    <t>秋田</t>
    <rPh sb="0" eb="2">
      <t>アキタ</t>
    </rPh>
    <phoneticPr fontId="2"/>
  </si>
  <si>
    <t>大曲工高</t>
    <rPh sb="0" eb="2">
      <t>オオマガリ</t>
    </rPh>
    <rPh sb="2" eb="3">
      <t>コウ</t>
    </rPh>
    <rPh sb="3" eb="4">
      <t>コウ</t>
    </rPh>
    <phoneticPr fontId="2"/>
  </si>
  <si>
    <t>D3</t>
    <phoneticPr fontId="2"/>
  </si>
  <si>
    <t>D1</t>
    <phoneticPr fontId="2"/>
  </si>
  <si>
    <t>HD1</t>
    <phoneticPr fontId="2"/>
  </si>
  <si>
    <t>22</t>
    <phoneticPr fontId="2"/>
  </si>
  <si>
    <r>
      <t>中村</t>
    </r>
    <r>
      <rPr>
        <b/>
        <sz val="8"/>
        <rFont val="ＭＳ Ｐゴシック"/>
        <family val="3"/>
        <charset val="128"/>
      </rPr>
      <t>奨</t>
    </r>
    <rPh sb="0" eb="2">
      <t>ナカムラ</t>
    </rPh>
    <rPh sb="2" eb="3">
      <t>ススム</t>
    </rPh>
    <phoneticPr fontId="2"/>
  </si>
  <si>
    <t>中村　奨成</t>
    <rPh sb="0" eb="2">
      <t>ナカムラ</t>
    </rPh>
    <rPh sb="3" eb="5">
      <t>ショウセイ</t>
    </rPh>
    <phoneticPr fontId="2"/>
  </si>
  <si>
    <t>中村　奨成</t>
    <rPh sb="3" eb="5">
      <t>ショウセイ</t>
    </rPh>
    <phoneticPr fontId="2"/>
  </si>
  <si>
    <t>HD3</t>
    <phoneticPr fontId="2"/>
  </si>
  <si>
    <t>D4</t>
    <phoneticPr fontId="2"/>
  </si>
  <si>
    <t>D2</t>
    <phoneticPr fontId="2"/>
  </si>
  <si>
    <t>D5</t>
    <phoneticPr fontId="2"/>
  </si>
  <si>
    <t>山口　翔</t>
    <rPh sb="0" eb="2">
      <t>ヤマグチ</t>
    </rPh>
    <rPh sb="3" eb="4">
      <t>ショウ</t>
    </rPh>
    <phoneticPr fontId="2"/>
  </si>
  <si>
    <t>遠藤　淳志</t>
    <rPh sb="0" eb="2">
      <t>エンドウ</t>
    </rPh>
    <rPh sb="3" eb="5">
      <t>アツシ</t>
    </rPh>
    <phoneticPr fontId="2"/>
  </si>
  <si>
    <t>藤井　黎來</t>
    <rPh sb="3" eb="4">
      <t>レイ</t>
    </rPh>
    <rPh sb="4" eb="5">
      <t>ライ</t>
    </rPh>
    <phoneticPr fontId="2"/>
  </si>
  <si>
    <t>広島現役</t>
    <rPh sb="0" eb="2">
      <t>ヒロシマ</t>
    </rPh>
    <rPh sb="2" eb="4">
      <t>ゲンエキ</t>
    </rPh>
    <phoneticPr fontId="2"/>
  </si>
  <si>
    <t>廣瀬　純</t>
    <rPh sb="0" eb="2">
      <t>ヒロセ</t>
    </rPh>
    <rPh sb="3" eb="4">
      <t>ジュン</t>
    </rPh>
    <phoneticPr fontId="2"/>
  </si>
  <si>
    <t>2001～2016</t>
    <phoneticPr fontId="2"/>
  </si>
  <si>
    <t>595安打51本253点</t>
    <rPh sb="3" eb="5">
      <t>アンダ</t>
    </rPh>
    <rPh sb="7" eb="8">
      <t>ホン</t>
    </rPh>
    <rPh sb="11" eb="12">
      <t>テン</t>
    </rPh>
    <phoneticPr fontId="2"/>
  </si>
  <si>
    <t>生年</t>
    <rPh sb="0" eb="2">
      <t>セイネン</t>
    </rPh>
    <phoneticPr fontId="2"/>
  </si>
  <si>
    <t>年齢</t>
    <rPh sb="0" eb="2">
      <t>ネンレイ</t>
    </rPh>
    <phoneticPr fontId="2"/>
  </si>
  <si>
    <t>身長</t>
    <rPh sb="0" eb="2">
      <t>シンチョウ</t>
    </rPh>
    <phoneticPr fontId="2"/>
  </si>
  <si>
    <t>体重</t>
    <rPh sb="0" eb="2">
      <t>タイジュウ</t>
    </rPh>
    <phoneticPr fontId="2"/>
  </si>
  <si>
    <t>投打</t>
    <rPh sb="0" eb="2">
      <t>トウダ</t>
    </rPh>
    <phoneticPr fontId="2"/>
  </si>
  <si>
    <t>出身</t>
    <rPh sb="0" eb="2">
      <t>シュッシン</t>
    </rPh>
    <phoneticPr fontId="2"/>
  </si>
  <si>
    <t>球歴</t>
    <rPh sb="0" eb="1">
      <t>キュウ</t>
    </rPh>
    <rPh sb="1" eb="2">
      <t>レキ</t>
    </rPh>
    <phoneticPr fontId="2"/>
  </si>
  <si>
    <t>ﾄﾞﾗﾌﾄ</t>
    <phoneticPr fontId="2"/>
  </si>
  <si>
    <t>年俸</t>
    <rPh sb="0" eb="2">
      <t>ネンポウ</t>
    </rPh>
    <phoneticPr fontId="2"/>
  </si>
  <si>
    <t>第1節</t>
  </si>
  <si>
    <t>第2節</t>
  </si>
  <si>
    <t>第3節</t>
  </si>
  <si>
    <t>第4節</t>
  </si>
  <si>
    <t>第10節</t>
  </si>
  <si>
    <t>2018年</t>
    <rPh sb="4" eb="5">
      <t>ネン</t>
    </rPh>
    <phoneticPr fontId="2"/>
  </si>
  <si>
    <t>林</t>
    <rPh sb="0" eb="1">
      <t>ハヤシ</t>
    </rPh>
    <phoneticPr fontId="2"/>
  </si>
  <si>
    <t>大宮ｱﾙﾃﾞｨｰｼﾞｬ</t>
    <rPh sb="0" eb="2">
      <t>オオミヤ</t>
    </rPh>
    <phoneticPr fontId="2"/>
  </si>
  <si>
    <t>森島　司</t>
    <rPh sb="0" eb="2">
      <t>モリシマ</t>
    </rPh>
    <rPh sb="3" eb="4">
      <t>ツカサ</t>
    </rPh>
    <phoneticPr fontId="2"/>
  </si>
  <si>
    <t>四日市中央高</t>
    <rPh sb="0" eb="3">
      <t>ヨッカイチ</t>
    </rPh>
    <rPh sb="3" eb="5">
      <t>チュウオウ</t>
    </rPh>
    <rPh sb="5" eb="6">
      <t>コウ</t>
    </rPh>
    <phoneticPr fontId="2"/>
  </si>
  <si>
    <t>対戦
相手</t>
    <rPh sb="0" eb="2">
      <t>タイセン</t>
    </rPh>
    <rPh sb="3" eb="5">
      <t>アイテ</t>
    </rPh>
    <phoneticPr fontId="2"/>
  </si>
  <si>
    <t>天皇杯</t>
    <rPh sb="0" eb="2">
      <t>テンノウ</t>
    </rPh>
    <rPh sb="2" eb="3">
      <t>ハイ</t>
    </rPh>
    <phoneticPr fontId="2"/>
  </si>
  <si>
    <t>ジュビロ磐田</t>
    <rPh sb="4" eb="6">
      <t>イワタ</t>
    </rPh>
    <phoneticPr fontId="2"/>
  </si>
  <si>
    <t>名古屋グランパス</t>
  </si>
  <si>
    <t>湘南ベルマーレ</t>
  </si>
  <si>
    <t>開始
時刻</t>
    <rPh sb="0" eb="2">
      <t>カイシ</t>
    </rPh>
    <rPh sb="3" eb="5">
      <t>ジコク</t>
    </rPh>
    <phoneticPr fontId="2"/>
  </si>
  <si>
    <t>GC</t>
    <phoneticPr fontId="2"/>
  </si>
  <si>
    <t>リリ
ーフ</t>
    <phoneticPr fontId="2"/>
  </si>
  <si>
    <t>4</t>
    <phoneticPr fontId="2"/>
  </si>
  <si>
    <t>0</t>
  </si>
  <si>
    <t>0</t>
    <phoneticPr fontId="2"/>
  </si>
  <si>
    <t>5</t>
    <phoneticPr fontId="2"/>
  </si>
  <si>
    <t>1</t>
    <phoneticPr fontId="2"/>
  </si>
  <si>
    <t>－</t>
    <phoneticPr fontId="2"/>
  </si>
  <si>
    <t>27</t>
    <phoneticPr fontId="2"/>
  </si>
  <si>
    <t>6</t>
    <phoneticPr fontId="2"/>
  </si>
  <si>
    <t>11</t>
    <phoneticPr fontId="2"/>
  </si>
  <si>
    <t>8</t>
    <phoneticPr fontId="2"/>
  </si>
  <si>
    <t>23</t>
    <phoneticPr fontId="2"/>
  </si>
  <si>
    <t>26</t>
    <phoneticPr fontId="2"/>
  </si>
  <si>
    <t>19</t>
    <phoneticPr fontId="2"/>
  </si>
  <si>
    <t>9</t>
    <phoneticPr fontId="2"/>
  </si>
  <si>
    <t>15</t>
    <phoneticPr fontId="2"/>
  </si>
  <si>
    <t>24</t>
    <phoneticPr fontId="2"/>
  </si>
  <si>
    <t>22</t>
    <phoneticPr fontId="2"/>
  </si>
  <si>
    <t>25</t>
    <phoneticPr fontId="2"/>
  </si>
  <si>
    <t>12</t>
    <phoneticPr fontId="2"/>
  </si>
  <si>
    <t>3</t>
    <phoneticPr fontId="2"/>
  </si>
  <si>
    <t>14</t>
    <phoneticPr fontId="2"/>
  </si>
  <si>
    <t>引分</t>
    <rPh sb="0" eb="2">
      <t>ヒキワケ</t>
    </rPh>
    <phoneticPr fontId="2"/>
  </si>
  <si>
    <t>鈴木 誠也</t>
  </si>
  <si>
    <t>高橋 昂也</t>
  </si>
  <si>
    <t>アドゥワ 誠</t>
  </si>
  <si>
    <t>○</t>
    <phoneticPr fontId="2"/>
  </si>
  <si>
    <r>
      <t>高橋</t>
    </r>
    <r>
      <rPr>
        <b/>
        <sz val="9"/>
        <rFont val="ＭＳ Ｐゴシック"/>
        <family val="3"/>
        <charset val="128"/>
      </rPr>
      <t>昴</t>
    </r>
    <rPh sb="0" eb="2">
      <t>タカハシ</t>
    </rPh>
    <rPh sb="2" eb="3">
      <t>スバル</t>
    </rPh>
    <phoneticPr fontId="2"/>
  </si>
  <si>
    <t>ﾌﾗﾝｽｱ</t>
    <phoneticPr fontId="2"/>
  </si>
  <si>
    <t>フランスア</t>
    <phoneticPr fontId="2"/>
  </si>
  <si>
    <t>フランスア</t>
    <phoneticPr fontId="2"/>
  </si>
  <si>
    <t>97</t>
    <phoneticPr fontId="2"/>
  </si>
  <si>
    <t>ｾﾅﾍﾞｯｸ高-ｱｽﾄﾛｽ（M)-ｶｰﾌﾟｱｶﾃﾞﾐｰ</t>
    <rPh sb="6" eb="7">
      <t>タカ</t>
    </rPh>
    <phoneticPr fontId="2"/>
  </si>
  <si>
    <t>ｱﾄﾞｩﾜ</t>
    <phoneticPr fontId="2"/>
  </si>
  <si>
    <t>4回戦</t>
    <rPh sb="1" eb="3">
      <t>カイセン</t>
    </rPh>
    <phoneticPr fontId="2"/>
  </si>
  <si>
    <t>準々決勝</t>
    <rPh sb="0" eb="4">
      <t>ジュンジュンケッショウ</t>
    </rPh>
    <phoneticPr fontId="2"/>
  </si>
  <si>
    <t>準決勝</t>
    <rPh sb="0" eb="3">
      <t>ジュンケッショウ</t>
    </rPh>
    <phoneticPr fontId="2"/>
  </si>
  <si>
    <t>決勝</t>
    <rPh sb="0" eb="2">
      <t>ケッショウ</t>
    </rPh>
    <phoneticPr fontId="2"/>
  </si>
  <si>
    <t>安打</t>
    <rPh sb="0" eb="2">
      <t>アンダ</t>
    </rPh>
    <phoneticPr fontId="2"/>
  </si>
  <si>
    <t>三振</t>
    <rPh sb="0" eb="2">
      <t>サンシン</t>
    </rPh>
    <phoneticPr fontId="2"/>
  </si>
  <si>
    <t>打率</t>
    <rPh sb="0" eb="2">
      <t>ダリツ</t>
    </rPh>
    <phoneticPr fontId="2"/>
  </si>
  <si>
    <t>失策</t>
    <rPh sb="0" eb="2">
      <t>シッサク</t>
    </rPh>
    <phoneticPr fontId="2"/>
  </si>
  <si>
    <t>盗塁</t>
    <rPh sb="0" eb="2">
      <t>トウルイ</t>
    </rPh>
    <phoneticPr fontId="2"/>
  </si>
  <si>
    <t>対阪神</t>
    <rPh sb="0" eb="1">
      <t>タイ</t>
    </rPh>
    <rPh sb="1" eb="3">
      <t>ハンシン</t>
    </rPh>
    <phoneticPr fontId="2"/>
  </si>
  <si>
    <t>対巨人</t>
    <rPh sb="0" eb="1">
      <t>タイ</t>
    </rPh>
    <rPh sb="1" eb="3">
      <t>キョジン</t>
    </rPh>
    <phoneticPr fontId="2"/>
  </si>
  <si>
    <t>対DeNA</t>
    <rPh sb="0" eb="1">
      <t>タイ</t>
    </rPh>
    <phoneticPr fontId="2"/>
  </si>
  <si>
    <t>対中日</t>
    <rPh sb="0" eb="1">
      <t>タイ</t>
    </rPh>
    <rPh sb="1" eb="3">
      <t>チュウニチ</t>
    </rPh>
    <phoneticPr fontId="2"/>
  </si>
  <si>
    <t>対ﾔｸﾙﾄ</t>
    <rPh sb="0" eb="1">
      <t>タイ</t>
    </rPh>
    <phoneticPr fontId="2"/>
  </si>
  <si>
    <t>対広島</t>
    <rPh sb="0" eb="1">
      <t>タイ</t>
    </rPh>
    <rPh sb="1" eb="3">
      <t>ヒロシマ</t>
    </rPh>
    <phoneticPr fontId="2"/>
  </si>
  <si>
    <t>total</t>
    <phoneticPr fontId="2"/>
  </si>
  <si>
    <t>ｶｰﾌﾟ</t>
    <phoneticPr fontId="2"/>
  </si>
  <si>
    <t>曽根</t>
    <rPh sb="0" eb="2">
      <t>ソネ</t>
    </rPh>
    <phoneticPr fontId="2"/>
  </si>
  <si>
    <t>曽根 海成</t>
    <rPh sb="0" eb="2">
      <t>ソネ</t>
    </rPh>
    <rPh sb="3" eb="4">
      <t>ウミ</t>
    </rPh>
    <rPh sb="4" eb="5">
      <t>セイ</t>
    </rPh>
    <phoneticPr fontId="2"/>
  </si>
  <si>
    <t>曽根　海成</t>
    <rPh sb="0" eb="2">
      <t>ソネ</t>
    </rPh>
    <rPh sb="3" eb="5">
      <t>カイセイ</t>
    </rPh>
    <phoneticPr fontId="2"/>
  </si>
  <si>
    <t>京都国際高-ソフトバンク（トレード）</t>
    <rPh sb="0" eb="2">
      <t>キョウト</t>
    </rPh>
    <rPh sb="2" eb="4">
      <t>コクサイ</t>
    </rPh>
    <rPh sb="4" eb="5">
      <t>コウ</t>
    </rPh>
    <phoneticPr fontId="2"/>
  </si>
  <si>
    <t>第31節</t>
    <phoneticPr fontId="2"/>
  </si>
  <si>
    <t>62</t>
    <phoneticPr fontId="2"/>
  </si>
  <si>
    <t>9/26　優勝決定</t>
    <rPh sb="5" eb="7">
      <t>ユウショウ</t>
    </rPh>
    <rPh sb="7" eb="9">
      <t>ケッテイ</t>
    </rPh>
    <phoneticPr fontId="2"/>
  </si>
  <si>
    <t>CS</t>
    <phoneticPr fontId="2"/>
  </si>
  <si>
    <t>DeNA敗退</t>
    <rPh sb="4" eb="6">
      <t>ハイタイ</t>
    </rPh>
    <phoneticPr fontId="2"/>
  </si>
  <si>
    <t>大瀬良最多勝・最高勝率</t>
    <rPh sb="0" eb="3">
      <t>オオセラ</t>
    </rPh>
    <rPh sb="3" eb="6">
      <t>サイタショウ</t>
    </rPh>
    <rPh sb="7" eb="9">
      <t>サイコウ</t>
    </rPh>
    <rPh sb="9" eb="11">
      <t>ショウリツ</t>
    </rPh>
    <phoneticPr fontId="2"/>
  </si>
  <si>
    <t>ﾌﾗﾝｽｱ月間最多登板</t>
    <rPh sb="5" eb="7">
      <t>ゲッカン</t>
    </rPh>
    <rPh sb="7" eb="9">
      <t>サイタ</t>
    </rPh>
    <rPh sb="9" eb="11">
      <t>トウバン</t>
    </rPh>
    <phoneticPr fontId="2"/>
  </si>
  <si>
    <t>小園　海斗</t>
  </si>
  <si>
    <t>島内　颯太郎</t>
  </si>
  <si>
    <t>林　晃汰</t>
  </si>
  <si>
    <t>中神　拓都</t>
  </si>
  <si>
    <t>田中　法彦</t>
  </si>
  <si>
    <t>正隨　優弥</t>
  </si>
  <si>
    <t>羽月　隆太郎</t>
  </si>
  <si>
    <t>大盛　穂</t>
  </si>
  <si>
    <t>7巡</t>
    <phoneticPr fontId="2"/>
  </si>
  <si>
    <t>育成</t>
    <rPh sb="0" eb="2">
      <t>イクセイ</t>
    </rPh>
    <phoneticPr fontId="2"/>
  </si>
  <si>
    <t>丸MVP</t>
    <rPh sb="0" eb="1">
      <t>マル</t>
    </rPh>
    <phoneticPr fontId="2"/>
  </si>
  <si>
    <t>丸、鈴木、會澤</t>
    <rPh sb="0" eb="1">
      <t>マル</t>
    </rPh>
    <rPh sb="2" eb="4">
      <t>スズキ</t>
    </rPh>
    <rPh sb="5" eb="7">
      <t>アイザワ</t>
    </rPh>
    <phoneticPr fontId="2"/>
  </si>
  <si>
    <t>丸最高出塁</t>
    <rPh sb="0" eb="1">
      <t>マル</t>
    </rPh>
    <rPh sb="1" eb="3">
      <t>サイコウ</t>
    </rPh>
    <rPh sb="3" eb="5">
      <t>シュツルイ</t>
    </rPh>
    <phoneticPr fontId="2"/>
  </si>
  <si>
    <t>新井功労賞</t>
    <rPh sb="0" eb="2">
      <t>アライ</t>
    </rPh>
    <rPh sb="2" eb="5">
      <t>コウロウショウ</t>
    </rPh>
    <phoneticPr fontId="2"/>
  </si>
  <si>
    <t>菊池、田中、丸</t>
    <rPh sb="0" eb="2">
      <t>キクチ</t>
    </rPh>
    <rPh sb="3" eb="5">
      <t>タナカ</t>
    </rPh>
    <rPh sb="6" eb="7">
      <t>マル</t>
    </rPh>
    <phoneticPr fontId="2"/>
  </si>
  <si>
    <t>丸MVP、丸FA巨人（人：長野）</t>
    <rPh sb="0" eb="1">
      <t>マル</t>
    </rPh>
    <rPh sb="5" eb="6">
      <t>マル</t>
    </rPh>
    <rPh sb="8" eb="10">
      <t>キョジン</t>
    </rPh>
    <rPh sb="11" eb="12">
      <t>ジン</t>
    </rPh>
    <rPh sb="13" eb="15">
      <t>チョウノ</t>
    </rPh>
    <phoneticPr fontId="2"/>
  </si>
  <si>
    <t>木</t>
    <phoneticPr fontId="2"/>
  </si>
  <si>
    <t>巨人-阪神</t>
  </si>
  <si>
    <t>中日-巨人</t>
  </si>
  <si>
    <t>巨人-中日</t>
  </si>
  <si>
    <t>阪神-ﾔｸﾙﾄ</t>
  </si>
  <si>
    <t>ﾔｸﾙﾄ-中日</t>
  </si>
  <si>
    <t>巨人-ﾔｸﾙﾄ</t>
  </si>
  <si>
    <t>ﾔｸﾙﾄ-阪神</t>
  </si>
  <si>
    <t>ﾔｸﾙﾄ-巨人</t>
  </si>
  <si>
    <t>0</t>
    <phoneticPr fontId="2"/>
  </si>
  <si>
    <t>5</t>
    <phoneticPr fontId="2"/>
  </si>
  <si>
    <t>2</t>
    <phoneticPr fontId="2"/>
  </si>
  <si>
    <t>27</t>
    <phoneticPr fontId="2"/>
  </si>
  <si>
    <t>87</t>
    <phoneticPr fontId="2"/>
  </si>
  <si>
    <t>20</t>
    <phoneticPr fontId="2"/>
  </si>
  <si>
    <t>154</t>
    <phoneticPr fontId="2"/>
  </si>
  <si>
    <t>68</t>
    <phoneticPr fontId="2"/>
  </si>
  <si>
    <t>4</t>
    <phoneticPr fontId="2"/>
  </si>
  <si>
    <t>6</t>
    <phoneticPr fontId="2"/>
  </si>
  <si>
    <t>7</t>
    <phoneticPr fontId="2"/>
  </si>
  <si>
    <t>8</t>
    <phoneticPr fontId="2"/>
  </si>
  <si>
    <t>長野 久義</t>
    <rPh sb="0" eb="2">
      <t>チョウノ</t>
    </rPh>
    <rPh sb="3" eb="5">
      <t>ヒサヨシ</t>
    </rPh>
    <phoneticPr fontId="2"/>
  </si>
  <si>
    <t>長野 久義</t>
    <rPh sb="0" eb="2">
      <t>チョウノ</t>
    </rPh>
    <rPh sb="3" eb="5">
      <t>ヒサヨシ</t>
    </rPh>
    <phoneticPr fontId="2"/>
  </si>
  <si>
    <t>長野 久義</t>
    <rPh sb="0" eb="2">
      <t>チョウノ</t>
    </rPh>
    <rPh sb="3" eb="5">
      <t>ヒサヨシ</t>
    </rPh>
    <phoneticPr fontId="2"/>
  </si>
  <si>
    <t>巨1</t>
    <rPh sb="0" eb="1">
      <t>キョ</t>
    </rPh>
    <phoneticPr fontId="2"/>
  </si>
  <si>
    <t>小園 海斗</t>
    <rPh sb="0" eb="2">
      <t>コゾノ</t>
    </rPh>
    <rPh sb="3" eb="4">
      <t>ウミ</t>
    </rPh>
    <rPh sb="4" eb="5">
      <t>ト</t>
    </rPh>
    <phoneticPr fontId="2"/>
  </si>
  <si>
    <t>島内 颯太郎</t>
    <rPh sb="0" eb="2">
      <t>シマウチ</t>
    </rPh>
    <rPh sb="3" eb="6">
      <t>ソウタロウ</t>
    </rPh>
    <phoneticPr fontId="2"/>
  </si>
  <si>
    <t>D2</t>
    <phoneticPr fontId="2"/>
  </si>
  <si>
    <t>島内 颯太郎</t>
    <rPh sb="0" eb="2">
      <t>シマウチ</t>
    </rPh>
    <rPh sb="3" eb="6">
      <t>ソウタロウ</t>
    </rPh>
    <phoneticPr fontId="2"/>
  </si>
  <si>
    <t>林 晃汰</t>
    <rPh sb="0" eb="1">
      <t>ハヤシ</t>
    </rPh>
    <rPh sb="2" eb="4">
      <t>コウタ</t>
    </rPh>
    <phoneticPr fontId="2"/>
  </si>
  <si>
    <t>正隨 優弥</t>
  </si>
  <si>
    <t>正隨 優弥</t>
    <phoneticPr fontId="2"/>
  </si>
  <si>
    <t>羽月 隆太郎</t>
    <rPh sb="0" eb="1">
      <t>ハ</t>
    </rPh>
    <rPh sb="1" eb="2">
      <t>ツキ</t>
    </rPh>
    <rPh sb="3" eb="6">
      <t>リュウタロウ</t>
    </rPh>
    <phoneticPr fontId="2"/>
  </si>
  <si>
    <t>大盛 穂</t>
    <rPh sb="0" eb="2">
      <t>オオモリ</t>
    </rPh>
    <rPh sb="3" eb="4">
      <t>ホ</t>
    </rPh>
    <phoneticPr fontId="2"/>
  </si>
  <si>
    <t>菊池 保則</t>
    <rPh sb="3" eb="5">
      <t>ヤスノリ</t>
    </rPh>
    <phoneticPr fontId="2"/>
  </si>
  <si>
    <t>矢崎 拓也</t>
    <rPh sb="0" eb="2">
      <t>ヤザキ</t>
    </rPh>
    <rPh sb="3" eb="5">
      <t>タクヤ</t>
    </rPh>
    <phoneticPr fontId="2"/>
  </si>
  <si>
    <t>田中 法彦</t>
    <rPh sb="3" eb="4">
      <t>ホウ</t>
    </rPh>
    <rPh sb="4" eb="5">
      <t>ヒコ</t>
    </rPh>
    <phoneticPr fontId="2"/>
  </si>
  <si>
    <t>中神 拓都</t>
    <rPh sb="0" eb="2">
      <t>ナカガミ</t>
    </rPh>
    <rPh sb="3" eb="4">
      <t>タク</t>
    </rPh>
    <rPh sb="4" eb="5">
      <t>ト</t>
    </rPh>
    <phoneticPr fontId="2"/>
  </si>
  <si>
    <t>田中 法彦</t>
    <rPh sb="0" eb="2">
      <t>タナカ</t>
    </rPh>
    <rPh sb="3" eb="4">
      <t>ホウ</t>
    </rPh>
    <rPh sb="4" eb="5">
      <t>ヒコ</t>
    </rPh>
    <phoneticPr fontId="2"/>
  </si>
  <si>
    <t>三重</t>
    <rPh sb="0" eb="2">
      <t>ミエ</t>
    </rPh>
    <phoneticPr fontId="2"/>
  </si>
  <si>
    <t>菰野高</t>
    <rPh sb="0" eb="2">
      <t>コモノ</t>
    </rPh>
    <rPh sb="2" eb="3">
      <t>コウ</t>
    </rPh>
    <phoneticPr fontId="2"/>
  </si>
  <si>
    <t>菊池 保則</t>
    <rPh sb="0" eb="2">
      <t>キクチ</t>
    </rPh>
    <rPh sb="3" eb="5">
      <t>ヤスノリ</t>
    </rPh>
    <phoneticPr fontId="2"/>
  </si>
  <si>
    <t>R-L</t>
    <phoneticPr fontId="2"/>
  </si>
  <si>
    <t>茨城</t>
    <rPh sb="0" eb="2">
      <t>イバラキ</t>
    </rPh>
    <phoneticPr fontId="2"/>
  </si>
  <si>
    <t>HD4</t>
    <phoneticPr fontId="2"/>
  </si>
  <si>
    <t>楽1</t>
    <rPh sb="0" eb="1">
      <t>ラク</t>
    </rPh>
    <phoneticPr fontId="2"/>
  </si>
  <si>
    <t>林　晃太</t>
    <rPh sb="0" eb="1">
      <t>ハヤシ</t>
    </rPh>
    <rPh sb="2" eb="4">
      <t>コウタ</t>
    </rPh>
    <phoneticPr fontId="2"/>
  </si>
  <si>
    <t>智辯和歌山高</t>
    <rPh sb="0" eb="5">
      <t>チベンワカヤマ</t>
    </rPh>
    <rPh sb="5" eb="6">
      <t>コウ</t>
    </rPh>
    <phoneticPr fontId="2"/>
  </si>
  <si>
    <t>正隋 優弥</t>
    <rPh sb="0" eb="1">
      <t>ショウ</t>
    </rPh>
    <rPh sb="1" eb="2">
      <t>ズイ</t>
    </rPh>
    <rPh sb="3" eb="4">
      <t>マサル</t>
    </rPh>
    <rPh sb="4" eb="5">
      <t>ヤ</t>
    </rPh>
    <phoneticPr fontId="2"/>
  </si>
  <si>
    <t>Ｒ-R</t>
    <phoneticPr fontId="2"/>
  </si>
  <si>
    <t>大阪桐蔭高-亜細亜大</t>
    <rPh sb="0" eb="2">
      <t>オオサカ</t>
    </rPh>
    <rPh sb="2" eb="4">
      <t>トウイン</t>
    </rPh>
    <rPh sb="4" eb="5">
      <t>コウ</t>
    </rPh>
    <rPh sb="6" eb="9">
      <t>アジア</t>
    </rPh>
    <rPh sb="9" eb="10">
      <t>ダイ</t>
    </rPh>
    <phoneticPr fontId="2"/>
  </si>
  <si>
    <t>D6</t>
    <phoneticPr fontId="2"/>
  </si>
  <si>
    <t>小園 海斗</t>
    <rPh sb="0" eb="2">
      <t>コゾノ</t>
    </rPh>
    <rPh sb="3" eb="5">
      <t>カイト</t>
    </rPh>
    <phoneticPr fontId="2"/>
  </si>
  <si>
    <t>報徳学園高</t>
    <rPh sb="0" eb="2">
      <t>ホウトク</t>
    </rPh>
    <rPh sb="2" eb="4">
      <t>ガクエン</t>
    </rPh>
    <rPh sb="4" eb="5">
      <t>コウ</t>
    </rPh>
    <phoneticPr fontId="2"/>
  </si>
  <si>
    <t>市岐阜商</t>
    <rPh sb="0" eb="1">
      <t>シ</t>
    </rPh>
    <rPh sb="1" eb="3">
      <t>ギフ</t>
    </rPh>
    <rPh sb="3" eb="4">
      <t>ショウ</t>
    </rPh>
    <phoneticPr fontId="2"/>
  </si>
  <si>
    <t>羽月 隆太郎</t>
    <rPh sb="0" eb="2">
      <t>ハヅキ</t>
    </rPh>
    <rPh sb="3" eb="6">
      <t>リュウタロウ</t>
    </rPh>
    <phoneticPr fontId="2"/>
  </si>
  <si>
    <t>神村学園</t>
    <rPh sb="0" eb="2">
      <t>カミムラ</t>
    </rPh>
    <rPh sb="2" eb="4">
      <t>ガクエン</t>
    </rPh>
    <phoneticPr fontId="2"/>
  </si>
  <si>
    <t>D7</t>
    <phoneticPr fontId="2"/>
  </si>
  <si>
    <t>小園</t>
    <rPh sb="0" eb="2">
      <t>コゾノ</t>
    </rPh>
    <phoneticPr fontId="2"/>
  </si>
  <si>
    <t>中神</t>
    <rPh sb="0" eb="2">
      <t>ナカガミ</t>
    </rPh>
    <phoneticPr fontId="2"/>
  </si>
  <si>
    <t>羽月</t>
    <rPh sb="0" eb="2">
      <t>ハヅキ</t>
    </rPh>
    <phoneticPr fontId="2"/>
  </si>
  <si>
    <t>124</t>
    <phoneticPr fontId="2"/>
  </si>
  <si>
    <t>大盛</t>
    <rPh sb="0" eb="2">
      <t>オオモリ</t>
    </rPh>
    <phoneticPr fontId="2"/>
  </si>
  <si>
    <t>長野</t>
    <rPh sb="0" eb="2">
      <t>チョウノ</t>
    </rPh>
    <phoneticPr fontId="2"/>
  </si>
  <si>
    <t>大瀬良</t>
    <rPh sb="0" eb="3">
      <t>オオセラ</t>
    </rPh>
    <phoneticPr fontId="2"/>
  </si>
  <si>
    <t>17</t>
    <phoneticPr fontId="2"/>
  </si>
  <si>
    <t>中崎</t>
    <rPh sb="0" eb="2">
      <t>ナカサキ</t>
    </rPh>
    <phoneticPr fontId="2"/>
  </si>
  <si>
    <t>中田</t>
    <rPh sb="0" eb="2">
      <t>ナカダ</t>
    </rPh>
    <phoneticPr fontId="2"/>
  </si>
  <si>
    <t>床田</t>
    <rPh sb="0" eb="2">
      <t>トコダ</t>
    </rPh>
    <phoneticPr fontId="2"/>
  </si>
  <si>
    <t>43</t>
    <phoneticPr fontId="2"/>
  </si>
  <si>
    <t>島内</t>
    <rPh sb="0" eb="2">
      <t>シマウチ</t>
    </rPh>
    <phoneticPr fontId="2"/>
  </si>
  <si>
    <r>
      <t>田中</t>
    </r>
    <r>
      <rPr>
        <b/>
        <sz val="8"/>
        <rFont val="ＭＳ Ｐゴシック"/>
        <family val="3"/>
        <charset val="128"/>
      </rPr>
      <t>法</t>
    </r>
    <rPh sb="0" eb="2">
      <t>タナカ</t>
    </rPh>
    <rPh sb="2" eb="3">
      <t>ホウ</t>
    </rPh>
    <phoneticPr fontId="2"/>
  </si>
  <si>
    <t>2019年</t>
    <rPh sb="4" eb="5">
      <t>ネン</t>
    </rPh>
    <phoneticPr fontId="2"/>
  </si>
  <si>
    <t>得</t>
    <rPh sb="0" eb="1">
      <t>トク</t>
    </rPh>
    <phoneticPr fontId="2"/>
  </si>
  <si>
    <t>失</t>
    <rPh sb="0" eb="1">
      <t>シツ</t>
    </rPh>
    <phoneticPr fontId="2"/>
  </si>
  <si>
    <t>Jﾘｰｸﾞ杯</t>
    <rPh sb="5" eb="6">
      <t>ハイ</t>
    </rPh>
    <phoneticPr fontId="2"/>
  </si>
  <si>
    <t>与四球</t>
    <phoneticPr fontId="2"/>
  </si>
  <si>
    <t>与死球</t>
    <phoneticPr fontId="2"/>
  </si>
  <si>
    <t>投球回数</t>
    <phoneticPr fontId="2"/>
  </si>
  <si>
    <t>ｾｰﾌﾞ</t>
    <phoneticPr fontId="2"/>
  </si>
  <si>
    <t>与死球</t>
    <phoneticPr fontId="2"/>
  </si>
  <si>
    <t>与四球</t>
    <phoneticPr fontId="2"/>
  </si>
  <si>
    <t>与死球</t>
    <rPh sb="0" eb="1">
      <t>ヨ</t>
    </rPh>
    <rPh sb="1" eb="3">
      <t>シキュウ</t>
    </rPh>
    <phoneticPr fontId="2"/>
  </si>
  <si>
    <t>奪三振
率</t>
    <phoneticPr fontId="2"/>
  </si>
  <si>
    <t>与四球
率</t>
    <phoneticPr fontId="2"/>
  </si>
  <si>
    <t>被安打
率</t>
    <phoneticPr fontId="2"/>
  </si>
  <si>
    <t>被HR
率</t>
    <phoneticPr fontId="2"/>
  </si>
  <si>
    <t>勝利</t>
    <phoneticPr fontId="2"/>
  </si>
  <si>
    <t>敗戦</t>
    <phoneticPr fontId="2"/>
  </si>
  <si>
    <t>ｻﾝﾌﾚ</t>
    <phoneticPr fontId="2"/>
  </si>
  <si>
    <t>広島県</t>
    <rPh sb="0" eb="3">
      <t>ヒロシマケン</t>
    </rPh>
    <phoneticPr fontId="2"/>
  </si>
  <si>
    <t>荒木　隼人</t>
    <rPh sb="0" eb="2">
      <t>アラキ</t>
    </rPh>
    <rPh sb="3" eb="5">
      <t>ハヤト</t>
    </rPh>
    <phoneticPr fontId="2"/>
  </si>
  <si>
    <t>門真市</t>
    <rPh sb="0" eb="3">
      <t>カドマシ</t>
    </rPh>
    <phoneticPr fontId="2"/>
  </si>
  <si>
    <t>関西大学</t>
    <rPh sb="0" eb="2">
      <t>カンサイ</t>
    </rPh>
    <rPh sb="2" eb="4">
      <t>ダイガク</t>
    </rPh>
    <phoneticPr fontId="2"/>
  </si>
  <si>
    <t>東　俊希</t>
    <rPh sb="0" eb="1">
      <t>アズマ</t>
    </rPh>
    <rPh sb="2" eb="3">
      <t>シュン</t>
    </rPh>
    <rPh sb="3" eb="4">
      <t>キ</t>
    </rPh>
    <phoneticPr fontId="2"/>
  </si>
  <si>
    <t>大洲市</t>
    <rPh sb="0" eb="3">
      <t>オオズシ</t>
    </rPh>
    <phoneticPr fontId="2"/>
  </si>
  <si>
    <t>ナウチコ</t>
    <phoneticPr fontId="2"/>
  </si>
  <si>
    <t>投手個人記録（順位）</t>
    <rPh sb="0" eb="2">
      <t>トウシュ</t>
    </rPh>
    <rPh sb="2" eb="4">
      <t>コジン</t>
    </rPh>
    <rPh sb="4" eb="6">
      <t>キロク</t>
    </rPh>
    <rPh sb="7" eb="9">
      <t>ジュンイ</t>
    </rPh>
    <phoneticPr fontId="2"/>
  </si>
  <si>
    <t>ケムナ　誠</t>
  </si>
  <si>
    <t>中村　祐太</t>
  </si>
  <si>
    <t>00</t>
    <phoneticPr fontId="2"/>
  </si>
  <si>
    <t>中村　恭平</t>
  </si>
  <si>
    <t>ヤクルト</t>
  </si>
  <si>
    <t>日本ハム</t>
  </si>
  <si>
    <t>ロッテ</t>
  </si>
  <si>
    <t>楽天</t>
  </si>
  <si>
    <t>試合</t>
    <rPh sb="0" eb="2">
      <t>シアイ</t>
    </rPh>
    <phoneticPr fontId="2"/>
  </si>
  <si>
    <t>右安</t>
  </si>
  <si>
    <t>一邪飛</t>
  </si>
  <si>
    <t>中安</t>
  </si>
  <si>
    <t>曽根 海成</t>
  </si>
  <si>
    <t>フランスア</t>
  </si>
  <si>
    <t>長野 久義</t>
  </si>
  <si>
    <t>飛</t>
    <rPh sb="0" eb="1">
      <t>ト</t>
    </rPh>
    <phoneticPr fontId="2"/>
  </si>
  <si>
    <t>投ゴロ</t>
  </si>
  <si>
    <t>右２</t>
  </si>
  <si>
    <t>被出塁率</t>
    <rPh sb="0" eb="1">
      <t>ヒ</t>
    </rPh>
    <rPh sb="1" eb="3">
      <t>シュツルイ</t>
    </rPh>
    <rPh sb="3" eb="4">
      <t>リツ</t>
    </rPh>
    <phoneticPr fontId="2"/>
  </si>
  <si>
    <t>藤井　黎來</t>
  </si>
  <si>
    <t>矢崎 拓也</t>
    <rPh sb="0" eb="2">
      <t>ヤザキ</t>
    </rPh>
    <phoneticPr fontId="2"/>
  </si>
  <si>
    <t>矢崎　拓也</t>
    <rPh sb="0" eb="2">
      <t>ヤザキ</t>
    </rPh>
    <phoneticPr fontId="2"/>
  </si>
  <si>
    <t>投球数</t>
    <rPh sb="0" eb="3">
      <t>トウキュウスウ</t>
    </rPh>
    <phoneticPr fontId="2"/>
  </si>
  <si>
    <t>打者</t>
    <rPh sb="0" eb="2">
      <t>ダシャ</t>
    </rPh>
    <phoneticPr fontId="2"/>
  </si>
  <si>
    <t>一岡　竜司</t>
  </si>
  <si>
    <t>岡田　明丈</t>
  </si>
  <si>
    <t>分</t>
    <rPh sb="0" eb="1">
      <t>ワ</t>
    </rPh>
    <phoneticPr fontId="2"/>
  </si>
  <si>
    <t>勝利投手</t>
    <rPh sb="0" eb="2">
      <t>ショウリ</t>
    </rPh>
    <rPh sb="2" eb="4">
      <t>トウシュ</t>
    </rPh>
    <phoneticPr fontId="2"/>
  </si>
  <si>
    <t>敗戦投手</t>
    <rPh sb="0" eb="2">
      <t>ハイセン</t>
    </rPh>
    <rPh sb="2" eb="4">
      <t>トウシュ</t>
    </rPh>
    <phoneticPr fontId="2"/>
  </si>
  <si>
    <t>三好 匠</t>
  </si>
  <si>
    <t>三好 匠</t>
    <rPh sb="0" eb="2">
      <t>ミヨシ</t>
    </rPh>
    <rPh sb="3" eb="4">
      <t>タクミ</t>
    </rPh>
    <phoneticPr fontId="2"/>
  </si>
  <si>
    <t>楽1</t>
    <rPh sb="0" eb="1">
      <t>ラク</t>
    </rPh>
    <phoneticPr fontId="2"/>
  </si>
  <si>
    <t>三好</t>
    <rPh sb="0" eb="2">
      <t>ミヨシ</t>
    </rPh>
    <phoneticPr fontId="2"/>
  </si>
  <si>
    <t>被本塁打
率</t>
    <rPh sb="0" eb="1">
      <t>ヒ</t>
    </rPh>
    <rPh sb="1" eb="4">
      <t>ホンルイダ</t>
    </rPh>
    <rPh sb="5" eb="6">
      <t>リツ</t>
    </rPh>
    <phoneticPr fontId="2"/>
  </si>
  <si>
    <t>第20節</t>
    <phoneticPr fontId="2"/>
  </si>
  <si>
    <t>第21節</t>
    <phoneticPr fontId="2"/>
  </si>
  <si>
    <t>第22節</t>
    <phoneticPr fontId="2"/>
  </si>
  <si>
    <t>第23節</t>
    <phoneticPr fontId="2"/>
  </si>
  <si>
    <t>第24節</t>
    <phoneticPr fontId="2"/>
  </si>
  <si>
    <t>第25節</t>
    <phoneticPr fontId="2"/>
  </si>
  <si>
    <t>第26節</t>
    <phoneticPr fontId="2"/>
  </si>
  <si>
    <t>第27節</t>
    <phoneticPr fontId="2"/>
  </si>
  <si>
    <t>第28節</t>
    <phoneticPr fontId="2"/>
  </si>
  <si>
    <t>第29節</t>
    <phoneticPr fontId="2"/>
  </si>
  <si>
    <t>第30節</t>
    <phoneticPr fontId="2"/>
  </si>
  <si>
    <t>第32節</t>
    <phoneticPr fontId="2"/>
  </si>
  <si>
    <t>第33節</t>
    <phoneticPr fontId="2"/>
  </si>
  <si>
    <t>第34節</t>
    <phoneticPr fontId="2"/>
  </si>
  <si>
    <t>00</t>
    <phoneticPr fontId="2"/>
  </si>
  <si>
    <t>59</t>
    <phoneticPr fontId="2"/>
  </si>
  <si>
    <t>ケムナ 誠</t>
  </si>
  <si>
    <t>ケムナ 誠</t>
    <rPh sb="4" eb="5">
      <t>マコト</t>
    </rPh>
    <phoneticPr fontId="2"/>
  </si>
  <si>
    <t>巨人</t>
    <phoneticPr fontId="2"/>
  </si>
  <si>
    <t>DeNA</t>
    <phoneticPr fontId="2"/>
  </si>
  <si>
    <t>鈴木誠也首位打者・出塁率</t>
    <rPh sb="0" eb="2">
      <t>スズキ</t>
    </rPh>
    <rPh sb="2" eb="4">
      <t>セイヤ</t>
    </rPh>
    <rPh sb="4" eb="6">
      <t>シュイ</t>
    </rPh>
    <rPh sb="6" eb="8">
      <t>ダシャ</t>
    </rPh>
    <rPh sb="9" eb="11">
      <t>シュツルイ</t>
    </rPh>
    <rPh sb="11" eb="12">
      <t>リツ</t>
    </rPh>
    <phoneticPr fontId="2"/>
  </si>
  <si>
    <t>永川・赤松引退，岩本・飯田・戦力外</t>
    <rPh sb="0" eb="2">
      <t>ナガカワ</t>
    </rPh>
    <rPh sb="3" eb="5">
      <t>アカマツ</t>
    </rPh>
    <rPh sb="5" eb="7">
      <t>インタイ</t>
    </rPh>
    <rPh sb="8" eb="10">
      <t>イワモト</t>
    </rPh>
    <rPh sb="11" eb="13">
      <t>イイダ</t>
    </rPh>
    <rPh sb="14" eb="16">
      <t>センリョク</t>
    </rPh>
    <rPh sb="16" eb="17">
      <t>ガイ</t>
    </rPh>
    <phoneticPr fontId="2"/>
  </si>
  <si>
    <t>森下暢仁</t>
    <rPh sb="0" eb="2">
      <t>モリシタ</t>
    </rPh>
    <rPh sb="2" eb="3">
      <t>ノブ</t>
    </rPh>
    <rPh sb="3" eb="4">
      <t>ジン</t>
    </rPh>
    <phoneticPr fontId="2"/>
  </si>
  <si>
    <t>宇草孔基</t>
    <rPh sb="0" eb="2">
      <t>ウクサ</t>
    </rPh>
    <rPh sb="2" eb="3">
      <t>アナ</t>
    </rPh>
    <rPh sb="3" eb="4">
      <t>キ</t>
    </rPh>
    <phoneticPr fontId="2"/>
  </si>
  <si>
    <t>鈴木寛人</t>
    <rPh sb="2" eb="4">
      <t>ヒロト</t>
    </rPh>
    <phoneticPr fontId="2"/>
  </si>
  <si>
    <t>韮崎雄也</t>
    <rPh sb="0" eb="2">
      <t>ニラサキ</t>
    </rPh>
    <rPh sb="2" eb="4">
      <t>ユウヤ</t>
    </rPh>
    <phoneticPr fontId="2"/>
  </si>
  <si>
    <t>石原貴規</t>
    <rPh sb="0" eb="2">
      <t>イシハラ</t>
    </rPh>
    <rPh sb="2" eb="3">
      <t>タカキ</t>
    </rPh>
    <rPh sb="3" eb="4">
      <t>キ</t>
    </rPh>
    <phoneticPr fontId="2"/>
  </si>
  <si>
    <t>玉村昇吾</t>
    <rPh sb="0" eb="2">
      <t>タマムラ</t>
    </rPh>
    <rPh sb="2" eb="4">
      <t>ショウゴ</t>
    </rPh>
    <phoneticPr fontId="2"/>
  </si>
  <si>
    <t>育成1</t>
    <rPh sb="0" eb="2">
      <t>イクセイ</t>
    </rPh>
    <phoneticPr fontId="2"/>
  </si>
  <si>
    <t>育成2</t>
    <rPh sb="0" eb="2">
      <t>イクセイ</t>
    </rPh>
    <phoneticPr fontId="2"/>
  </si>
  <si>
    <t>育成3</t>
    <rPh sb="0" eb="2">
      <t>イクセイ</t>
    </rPh>
    <phoneticPr fontId="2"/>
  </si>
  <si>
    <t>持丸泰輝</t>
    <rPh sb="0" eb="2">
      <t>モチマル</t>
    </rPh>
    <rPh sb="2" eb="4">
      <t>ヤステル</t>
    </rPh>
    <phoneticPr fontId="2"/>
  </si>
  <si>
    <t>木下元秀</t>
    <rPh sb="0" eb="2">
      <t>キノシタ</t>
    </rPh>
    <rPh sb="2" eb="4">
      <t>モトヒデ</t>
    </rPh>
    <phoneticPr fontId="2"/>
  </si>
  <si>
    <t>畝章真</t>
    <rPh sb="0" eb="1">
      <t>ウネ</t>
    </rPh>
    <rPh sb="1" eb="2">
      <t>アキラ</t>
    </rPh>
    <rPh sb="2" eb="3">
      <t>マ</t>
    </rPh>
    <phoneticPr fontId="2"/>
  </si>
  <si>
    <t>鈴木・菊池</t>
    <rPh sb="0" eb="2">
      <t>スズキ</t>
    </rPh>
    <rPh sb="3" eb="5">
      <t>キクチ</t>
    </rPh>
    <phoneticPr fontId="2"/>
  </si>
  <si>
    <t>會澤得点圏打率</t>
    <rPh sb="0" eb="2">
      <t>アイザワ</t>
    </rPh>
    <rPh sb="2" eb="5">
      <t>トクテンケン</t>
    </rPh>
    <rPh sb="5" eb="7">
      <t>ダリツ</t>
    </rPh>
    <phoneticPr fontId="2"/>
  </si>
  <si>
    <t>P2位</t>
    <rPh sb="2" eb="3">
      <t>イ</t>
    </rPh>
    <phoneticPr fontId="2"/>
  </si>
  <si>
    <t>敗退，P2位</t>
    <rPh sb="0" eb="2">
      <t>ハイタイ</t>
    </rPh>
    <rPh sb="5" eb="6">
      <t>イ</t>
    </rPh>
    <phoneticPr fontId="2"/>
  </si>
  <si>
    <t>巨人（プレイオフ）</t>
    <rPh sb="0" eb="2">
      <t>キョジン</t>
    </rPh>
    <phoneticPr fontId="2"/>
  </si>
  <si>
    <t>森下　暢仁</t>
    <rPh sb="0" eb="2">
      <t>モリシタ</t>
    </rPh>
    <rPh sb="3" eb="5">
      <t>ノブヒト</t>
    </rPh>
    <phoneticPr fontId="2"/>
  </si>
  <si>
    <t>森下 暢仁</t>
    <rPh sb="0" eb="2">
      <t>モリシタ</t>
    </rPh>
    <rPh sb="3" eb="5">
      <t>ノブヒト</t>
    </rPh>
    <phoneticPr fontId="2"/>
  </si>
  <si>
    <t>18</t>
    <phoneticPr fontId="2"/>
  </si>
  <si>
    <t>森下</t>
    <rPh sb="0" eb="2">
      <t>モリシタ</t>
    </rPh>
    <phoneticPr fontId="2"/>
  </si>
  <si>
    <t>佐々岡真司</t>
    <rPh sb="0" eb="3">
      <t>ササオカ</t>
    </rPh>
    <rPh sb="3" eb="5">
      <t>シンジ</t>
    </rPh>
    <phoneticPr fontId="2"/>
  </si>
  <si>
    <t>1990-2007</t>
  </si>
  <si>
    <t>横山 竜士</t>
    <rPh sb="0" eb="2">
      <t>ヨコヤマ</t>
    </rPh>
    <rPh sb="3" eb="5">
      <t>タツシ</t>
    </rPh>
    <phoneticPr fontId="2"/>
  </si>
  <si>
    <t>赤松　真人</t>
    <rPh sb="0" eb="2">
      <t>アカマツ</t>
    </rPh>
    <rPh sb="3" eb="5">
      <t>マサト</t>
    </rPh>
    <phoneticPr fontId="2"/>
  </si>
  <si>
    <t>46勝44敗17S</t>
    <rPh sb="2" eb="3">
      <t>ショウ</t>
    </rPh>
    <rPh sb="5" eb="6">
      <t>パイ</t>
    </rPh>
    <phoneticPr fontId="2"/>
  </si>
  <si>
    <t>1997-2014</t>
    <phoneticPr fontId="2"/>
  </si>
  <si>
    <t>2005-2019</t>
    <phoneticPr fontId="2"/>
  </si>
  <si>
    <t>403安打21本144点</t>
    <rPh sb="3" eb="5">
      <t>アンダ</t>
    </rPh>
    <rPh sb="7" eb="8">
      <t>ホン</t>
    </rPh>
    <rPh sb="11" eb="12">
      <t>テン</t>
    </rPh>
    <phoneticPr fontId="2"/>
  </si>
  <si>
    <t>巨人-DeNA</t>
  </si>
  <si>
    <t>DeNA-巨人</t>
  </si>
  <si>
    <t>DeNA-中日</t>
  </si>
  <si>
    <t>(水)</t>
    <rPh sb="1" eb="2">
      <t>スイ</t>
    </rPh>
    <phoneticPr fontId="2"/>
  </si>
  <si>
    <t>韮澤 雄也</t>
    <rPh sb="0" eb="2">
      <t>ニラサワ</t>
    </rPh>
    <rPh sb="3" eb="5">
      <t>ユウヤ</t>
    </rPh>
    <phoneticPr fontId="2"/>
  </si>
  <si>
    <t>宇草 孔基</t>
    <rPh sb="0" eb="2">
      <t>ウグサ</t>
    </rPh>
    <rPh sb="3" eb="4">
      <t>アナ</t>
    </rPh>
    <rPh sb="4" eb="5">
      <t>キ</t>
    </rPh>
    <phoneticPr fontId="2"/>
  </si>
  <si>
    <t>木下 元秀</t>
  </si>
  <si>
    <t>持丸 泰輝</t>
  </si>
  <si>
    <t>石原 貴規</t>
  </si>
  <si>
    <t>宇草</t>
    <rPh sb="0" eb="2">
      <t>ウグサ</t>
    </rPh>
    <phoneticPr fontId="2"/>
  </si>
  <si>
    <t>韮崎</t>
    <rPh sb="0" eb="2">
      <t>ニラサキ</t>
    </rPh>
    <phoneticPr fontId="2"/>
  </si>
  <si>
    <t>玉村 昇悟</t>
  </si>
  <si>
    <t>大盛 穂</t>
  </si>
  <si>
    <r>
      <t>石原</t>
    </r>
    <r>
      <rPr>
        <b/>
        <sz val="9"/>
        <rFont val="ＭＳ Ｐゴシック"/>
        <family val="3"/>
        <charset val="128"/>
      </rPr>
      <t>貴</t>
    </r>
    <rPh sb="0" eb="2">
      <t>イシハラ</t>
    </rPh>
    <rPh sb="2" eb="3">
      <t>タカ</t>
    </rPh>
    <phoneticPr fontId="2"/>
  </si>
  <si>
    <t>持丸</t>
    <rPh sb="0" eb="2">
      <t>モチマル</t>
    </rPh>
    <phoneticPr fontId="2"/>
  </si>
  <si>
    <t>木下</t>
    <rPh sb="0" eb="2">
      <t>キノシタ</t>
    </rPh>
    <phoneticPr fontId="2"/>
  </si>
  <si>
    <t>スコット</t>
  </si>
  <si>
    <t>38</t>
    <phoneticPr fontId="2"/>
  </si>
  <si>
    <t>石原 貴規</t>
    <rPh sb="0" eb="2">
      <t>イシハラ</t>
    </rPh>
    <rPh sb="3" eb="4">
      <t>タカシ</t>
    </rPh>
    <rPh sb="4" eb="5">
      <t>キ</t>
    </rPh>
    <phoneticPr fontId="2"/>
  </si>
  <si>
    <t>持丸 泰輝</t>
    <rPh sb="0" eb="2">
      <t>モチマル</t>
    </rPh>
    <rPh sb="3" eb="4">
      <t>ヤスシ</t>
    </rPh>
    <rPh sb="4" eb="5">
      <t>カガヤキ</t>
    </rPh>
    <phoneticPr fontId="2"/>
  </si>
  <si>
    <t>木下 元秀</t>
    <rPh sb="0" eb="2">
      <t>キノシタ</t>
    </rPh>
    <rPh sb="3" eb="5">
      <t>モトヒデ</t>
    </rPh>
    <phoneticPr fontId="2"/>
  </si>
  <si>
    <t>東京</t>
    <rPh sb="0" eb="2">
      <t>トウキョウ</t>
    </rPh>
    <phoneticPr fontId="2"/>
  </si>
  <si>
    <t>R-L</t>
    <phoneticPr fontId="2"/>
  </si>
  <si>
    <t>常総学園-法政大学</t>
    <rPh sb="0" eb="2">
      <t>ジョウソウ</t>
    </rPh>
    <rPh sb="2" eb="4">
      <t>ガクエン</t>
    </rPh>
    <rPh sb="5" eb="7">
      <t>ホウセイ</t>
    </rPh>
    <rPh sb="7" eb="9">
      <t>ダイガク</t>
    </rPh>
    <phoneticPr fontId="2"/>
  </si>
  <si>
    <t>創志学園-天理大</t>
    <rPh sb="0" eb="1">
      <t>ソウ</t>
    </rPh>
    <rPh sb="1" eb="2">
      <t>ココロザシ</t>
    </rPh>
    <rPh sb="2" eb="4">
      <t>ガクエン</t>
    </rPh>
    <rPh sb="5" eb="7">
      <t>テンリ</t>
    </rPh>
    <rPh sb="7" eb="8">
      <t>ダイ</t>
    </rPh>
    <phoneticPr fontId="2"/>
  </si>
  <si>
    <t>旭川大高</t>
    <rPh sb="0" eb="1">
      <t>アサヒ</t>
    </rPh>
    <rPh sb="1" eb="2">
      <t>ガワ</t>
    </rPh>
    <rPh sb="2" eb="3">
      <t>ダイ</t>
    </rPh>
    <rPh sb="3" eb="4">
      <t>コウ</t>
    </rPh>
    <phoneticPr fontId="2"/>
  </si>
  <si>
    <t>R-R</t>
    <phoneticPr fontId="2"/>
  </si>
  <si>
    <t>兵庫</t>
    <rPh sb="0" eb="2">
      <t>ヒョウゴ</t>
    </rPh>
    <phoneticPr fontId="2"/>
  </si>
  <si>
    <t>北海道</t>
    <rPh sb="0" eb="3">
      <t>ホッカイドウ</t>
    </rPh>
    <phoneticPr fontId="2"/>
  </si>
  <si>
    <t>L-L</t>
    <phoneticPr fontId="2"/>
  </si>
  <si>
    <t>敦賀気比高</t>
    <rPh sb="0" eb="2">
      <t>ツルガ</t>
    </rPh>
    <rPh sb="2" eb="4">
      <t>ケヒ</t>
    </rPh>
    <rPh sb="4" eb="5">
      <t>コウ</t>
    </rPh>
    <phoneticPr fontId="2"/>
  </si>
  <si>
    <t>玉村</t>
    <rPh sb="0" eb="2">
      <t>タマムラ</t>
    </rPh>
    <phoneticPr fontId="2"/>
  </si>
  <si>
    <t>大分商-明治大</t>
    <rPh sb="0" eb="2">
      <t>オオイタ</t>
    </rPh>
    <rPh sb="2" eb="3">
      <t>ショウ</t>
    </rPh>
    <rPh sb="4" eb="6">
      <t>メイジ</t>
    </rPh>
    <rPh sb="6" eb="7">
      <t>ダイ</t>
    </rPh>
    <phoneticPr fontId="2"/>
  </si>
  <si>
    <t>福岡</t>
    <rPh sb="0" eb="2">
      <t>フクオカ</t>
    </rPh>
    <phoneticPr fontId="2"/>
  </si>
  <si>
    <t>光陵高-九州共立大</t>
    <rPh sb="0" eb="1">
      <t>ヒカリ</t>
    </rPh>
    <rPh sb="1" eb="2">
      <t>リョウ</t>
    </rPh>
    <rPh sb="2" eb="3">
      <t>コウ</t>
    </rPh>
    <rPh sb="4" eb="6">
      <t>キュウシュウ</t>
    </rPh>
    <rPh sb="6" eb="9">
      <t>キョウリツダイ</t>
    </rPh>
    <phoneticPr fontId="2"/>
  </si>
  <si>
    <t>熊本工</t>
    <rPh sb="0" eb="2">
      <t>クマモト</t>
    </rPh>
    <rPh sb="2" eb="3">
      <t>コウ</t>
    </rPh>
    <phoneticPr fontId="2"/>
  </si>
  <si>
    <t>福井</t>
    <rPh sb="0" eb="2">
      <t>フクイ</t>
    </rPh>
    <phoneticPr fontId="2"/>
  </si>
  <si>
    <t>丹生高</t>
    <rPh sb="0" eb="1">
      <t>ニ</t>
    </rPh>
    <rPh sb="1" eb="2">
      <t>セイ</t>
    </rPh>
    <rPh sb="2" eb="3">
      <t>コウ</t>
    </rPh>
    <phoneticPr fontId="2"/>
  </si>
  <si>
    <t>玉村 昇悟</t>
    <rPh sb="0" eb="2">
      <t>タマムラ</t>
    </rPh>
    <rPh sb="3" eb="4">
      <t>ノボル</t>
    </rPh>
    <rPh sb="4" eb="5">
      <t>サトル</t>
    </rPh>
    <phoneticPr fontId="2"/>
  </si>
  <si>
    <t>九州国際大附-楽天⇒2019</t>
    <rPh sb="0" eb="5">
      <t>キュウシュウコクサイダイ</t>
    </rPh>
    <rPh sb="5" eb="6">
      <t>フ</t>
    </rPh>
    <rPh sb="7" eb="9">
      <t>ラクテン</t>
    </rPh>
    <phoneticPr fontId="2"/>
  </si>
  <si>
    <t>筑陽学園-日大－ホンダ-巨人⇒2019</t>
    <rPh sb="0" eb="2">
      <t>チクヨウ</t>
    </rPh>
    <rPh sb="2" eb="4">
      <t>ガクエン</t>
    </rPh>
    <rPh sb="5" eb="7">
      <t>ニチダイ</t>
    </rPh>
    <rPh sb="12" eb="14">
      <t>キョジン</t>
    </rPh>
    <phoneticPr fontId="2"/>
  </si>
  <si>
    <t>三振率
奪取率</t>
    <rPh sb="0" eb="2">
      <t>サンシン</t>
    </rPh>
    <rPh sb="2" eb="3">
      <t>リツ</t>
    </rPh>
    <rPh sb="4" eb="6">
      <t>ダッシュ</t>
    </rPh>
    <rPh sb="6" eb="7">
      <t>リツ</t>
    </rPh>
    <phoneticPr fontId="2"/>
  </si>
  <si>
    <t>先発</t>
    <rPh sb="0" eb="2">
      <t>センパツ</t>
    </rPh>
    <phoneticPr fontId="2"/>
  </si>
  <si>
    <t>0</t>
    <phoneticPr fontId="2"/>
  </si>
  <si>
    <t>試合数</t>
    <rPh sb="0" eb="2">
      <t>シアイ</t>
    </rPh>
    <rPh sb="2" eb="3">
      <t>スウ</t>
    </rPh>
    <phoneticPr fontId="2"/>
  </si>
  <si>
    <t>Eスタ</t>
    <phoneticPr fontId="2"/>
  </si>
  <si>
    <t>エゼキエウ</t>
    <phoneticPr fontId="2"/>
  </si>
  <si>
    <t>茶島　雄介</t>
    <rPh sb="0" eb="1">
      <t>チャ</t>
    </rPh>
    <rPh sb="1" eb="2">
      <t>シマ</t>
    </rPh>
    <rPh sb="3" eb="5">
      <t>ユウスケ</t>
    </rPh>
    <phoneticPr fontId="2"/>
  </si>
  <si>
    <t>ジェフ千葉</t>
    <rPh sb="3" eb="5">
      <t>チバ</t>
    </rPh>
    <phoneticPr fontId="2"/>
  </si>
  <si>
    <t>土肥　航大</t>
    <rPh sb="0" eb="2">
      <t>ドイ</t>
    </rPh>
    <rPh sb="3" eb="5">
      <t>コウタ</t>
    </rPh>
    <phoneticPr fontId="2"/>
  </si>
  <si>
    <t>大阪府</t>
    <rPh sb="0" eb="3">
      <t>オオサカフ</t>
    </rPh>
    <phoneticPr fontId="2"/>
  </si>
  <si>
    <t>浅野　雄也</t>
    <rPh sb="0" eb="2">
      <t>アサノ</t>
    </rPh>
    <rPh sb="3" eb="5">
      <t>ユウヤ</t>
    </rPh>
    <phoneticPr fontId="2"/>
  </si>
  <si>
    <t>三重県</t>
    <rPh sb="0" eb="3">
      <t>ミエケン</t>
    </rPh>
    <phoneticPr fontId="2"/>
  </si>
  <si>
    <t>水戸ﾎｰﾘｰﾎｯｸ</t>
    <rPh sb="0" eb="2">
      <t>ミト</t>
    </rPh>
    <phoneticPr fontId="2"/>
  </si>
  <si>
    <t>ﾄﾞｳｸﾞﾗｽ･ｳﾞｨｴｲﾗ</t>
    <phoneticPr fontId="2"/>
  </si>
  <si>
    <t>永井　龍</t>
    <rPh sb="0" eb="2">
      <t>ナガイ</t>
    </rPh>
    <rPh sb="3" eb="4">
      <t>リュウ</t>
    </rPh>
    <phoneticPr fontId="2"/>
  </si>
  <si>
    <t>兵庫県</t>
    <rPh sb="0" eb="3">
      <t>ヒョウゴケン</t>
    </rPh>
    <phoneticPr fontId="2"/>
  </si>
  <si>
    <t>松本山雅</t>
    <rPh sb="0" eb="4">
      <t>マツモトヤマガ</t>
    </rPh>
    <phoneticPr fontId="2"/>
  </si>
  <si>
    <t>鮎川　峻</t>
    <rPh sb="0" eb="2">
      <t>アユカワ</t>
    </rPh>
    <rPh sb="3" eb="4">
      <t>シュン</t>
    </rPh>
    <phoneticPr fontId="2"/>
  </si>
  <si>
    <t>愛知県</t>
    <rPh sb="0" eb="3">
      <t>アイチケン</t>
    </rPh>
    <phoneticPr fontId="2"/>
  </si>
  <si>
    <t>サンフレユース</t>
    <phoneticPr fontId="2"/>
  </si>
  <si>
    <t>CS</t>
    <phoneticPr fontId="2"/>
  </si>
  <si>
    <t>10月</t>
  </si>
  <si>
    <t>森下 暢仁</t>
  </si>
  <si>
    <t>左２</t>
  </si>
  <si>
    <t>右本</t>
  </si>
  <si>
    <t>塹江 敦哉</t>
  </si>
  <si>
    <t>矢崎 拓也</t>
  </si>
  <si>
    <t>死球</t>
    <rPh sb="0" eb="2">
      <t>シキュウ</t>
    </rPh>
    <phoneticPr fontId="2"/>
  </si>
  <si>
    <t>四球</t>
    <rPh sb="0" eb="2">
      <t>シキュウ</t>
    </rPh>
    <phoneticPr fontId="2"/>
  </si>
  <si>
    <t>11月</t>
  </si>
  <si>
    <t>ボーク</t>
    <phoneticPr fontId="2"/>
  </si>
  <si>
    <t>失点 *</t>
    <phoneticPr fontId="2"/>
  </si>
  <si>
    <t>引分</t>
    <rPh sb="0" eb="2">
      <t>ヒキワケ</t>
    </rPh>
    <phoneticPr fontId="2"/>
  </si>
  <si>
    <t>(左一)</t>
  </si>
  <si>
    <t>6月</t>
    <phoneticPr fontId="2"/>
  </si>
  <si>
    <t>7月</t>
    <phoneticPr fontId="2"/>
  </si>
  <si>
    <t>柏レイソル</t>
  </si>
  <si>
    <t>投　手</t>
  </si>
  <si>
    <t>北</t>
  </si>
  <si>
    <t>｜</t>
  </si>
  <si>
    <t>選手</t>
  </si>
  <si>
    <t>投球回</t>
  </si>
  <si>
    <t>与四球</t>
  </si>
  <si>
    <t>与死球</t>
  </si>
  <si>
    <t>ボーク</t>
  </si>
  <si>
    <t>失点*</t>
  </si>
  <si>
    <t>自責点*</t>
  </si>
  <si>
    <t>島内 颯太郎</t>
  </si>
  <si>
    <t>パ・リーグ</t>
  </si>
  <si>
    <t>防御率</t>
    <rPh sb="0" eb="3">
      <t>ボウギョリツ</t>
    </rPh>
    <phoneticPr fontId="2"/>
  </si>
  <si>
    <t>https://npb.jp/bis/2020/stats/index_farm.html</t>
  </si>
  <si>
    <t>選　手</t>
  </si>
  <si>
    <t>試</t>
  </si>
  <si>
    <t>盗</t>
  </si>
  <si>
    <t>犠</t>
  </si>
  <si>
    <t>併</t>
  </si>
  <si>
    <t>長</t>
  </si>
  <si>
    <t>出</t>
  </si>
  <si>
    <t>合</t>
  </si>
  <si>
    <t>席</t>
  </si>
  <si>
    <t>数</t>
  </si>
  <si>
    <t>刺</t>
  </si>
  <si>
    <t>飛</t>
  </si>
  <si>
    <t>石原　貴規</t>
  </si>
  <si>
    <t>宇草　孔基</t>
  </si>
  <si>
    <t>木下　元秀</t>
  </si>
  <si>
    <t>桒原　樹</t>
  </si>
  <si>
    <t>曽根　海成</t>
  </si>
  <si>
    <t>中村　奨成</t>
  </si>
  <si>
    <t>持丸　泰輝</t>
  </si>
  <si>
    <t>* 左投</t>
  </si>
  <si>
    <t>永井　敦士</t>
  </si>
  <si>
    <t xml:space="preserve">プロ
</t>
    <phoneticPr fontId="2"/>
  </si>
  <si>
    <t>高橋　樹也</t>
  </si>
  <si>
    <t>矢崎　拓也</t>
  </si>
  <si>
    <t>規定打席</t>
    <rPh sb="0" eb="2">
      <t>キテイ</t>
    </rPh>
    <rPh sb="2" eb="4">
      <t>ダセキ</t>
    </rPh>
    <phoneticPr fontId="2"/>
  </si>
  <si>
    <t>●</t>
  </si>
  <si>
    <t>(中左)</t>
  </si>
  <si>
    <t>高橋　昂也</t>
  </si>
  <si>
    <t>セ・リーグ</t>
  </si>
  <si>
    <t>薮田　和樹</t>
  </si>
  <si>
    <t>林 晃汰</t>
  </si>
  <si>
    <t>ケムナ</t>
    <phoneticPr fontId="2"/>
  </si>
  <si>
    <t>九里</t>
    <rPh sb="0" eb="2">
      <t>キュウリ</t>
    </rPh>
    <phoneticPr fontId="2"/>
  </si>
  <si>
    <t>塹江</t>
    <rPh sb="0" eb="2">
      <t>ホリエ</t>
    </rPh>
    <phoneticPr fontId="2"/>
  </si>
  <si>
    <t>宇草 孔基</t>
  </si>
  <si>
    <t>球数/回</t>
    <rPh sb="0" eb="1">
      <t>タマ</t>
    </rPh>
    <rPh sb="1" eb="2">
      <t>カズ</t>
    </rPh>
    <rPh sb="3" eb="4">
      <t>カイ</t>
    </rPh>
    <phoneticPr fontId="2"/>
  </si>
  <si>
    <t>小園 海斗</t>
  </si>
  <si>
    <t>効率</t>
    <rPh sb="0" eb="2">
      <t>コウリツ</t>
    </rPh>
    <phoneticPr fontId="2"/>
  </si>
  <si>
    <t>アストロズ傘下-カープアカデミー</t>
    <rPh sb="5" eb="7">
      <t>サンカ</t>
    </rPh>
    <phoneticPr fontId="2"/>
  </si>
  <si>
    <t>玉村　昇悟</t>
  </si>
  <si>
    <t>○</t>
    <phoneticPr fontId="2"/>
  </si>
  <si>
    <t>●</t>
    <phoneticPr fontId="2"/>
  </si>
  <si>
    <t>△</t>
    <phoneticPr fontId="2"/>
  </si>
  <si>
    <t>P優勝</t>
    <rPh sb="1" eb="3">
      <t>ユウショウ</t>
    </rPh>
    <phoneticPr fontId="2"/>
  </si>
  <si>
    <t>球場</t>
    <rPh sb="0" eb="2">
      <t>キュウジョウ</t>
    </rPh>
    <phoneticPr fontId="2"/>
  </si>
  <si>
    <t>勝利
投手</t>
    <rPh sb="0" eb="2">
      <t>ショウリ</t>
    </rPh>
    <rPh sb="3" eb="5">
      <t>トウシュ</t>
    </rPh>
    <phoneticPr fontId="2"/>
  </si>
  <si>
    <t>敗戦
投手</t>
    <rPh sb="0" eb="2">
      <t>ハイセン</t>
    </rPh>
    <rPh sb="3" eb="5">
      <t>トウシュ</t>
    </rPh>
    <phoneticPr fontId="2"/>
  </si>
  <si>
    <t>備考</t>
    <rPh sb="0" eb="2">
      <t>ビコウ</t>
    </rPh>
    <phoneticPr fontId="2"/>
  </si>
  <si>
    <t>ｾｰﾌﾞ</t>
    <phoneticPr fontId="2"/>
  </si>
  <si>
    <t>カープ
先発</t>
    <rPh sb="4" eb="6">
      <t>センパツ</t>
    </rPh>
    <phoneticPr fontId="2"/>
  </si>
  <si>
    <t>相手
先発</t>
    <rPh sb="0" eb="2">
      <t>アイテ</t>
    </rPh>
    <rPh sb="3" eb="5">
      <t>センパツ</t>
    </rPh>
    <phoneticPr fontId="2"/>
  </si>
  <si>
    <t>先発
捕手</t>
    <rPh sb="0" eb="2">
      <t>センパツ</t>
    </rPh>
    <rPh sb="3" eb="5">
      <t>ホシュ</t>
    </rPh>
    <phoneticPr fontId="2"/>
  </si>
  <si>
    <t>ＨＲ</t>
    <phoneticPr fontId="2"/>
  </si>
  <si>
    <t>九里　亜蓮</t>
  </si>
  <si>
    <t>ネバラスカス</t>
  </si>
  <si>
    <t>森下　暢仁</t>
  </si>
  <si>
    <t>バード</t>
  </si>
  <si>
    <t>菊池　保則</t>
  </si>
  <si>
    <t>遠藤　淳志</t>
  </si>
  <si>
    <t>栗林　良吏</t>
  </si>
  <si>
    <t>大道　温貴</t>
  </si>
  <si>
    <t>小林　樹斗</t>
  </si>
  <si>
    <t>二俣　翔一</t>
  </si>
  <si>
    <t>田中　広輔</t>
  </si>
  <si>
    <t>クロン</t>
  </si>
  <si>
    <t>上本　崇司</t>
  </si>
  <si>
    <t>矢野　雅哉</t>
  </si>
  <si>
    <t>鈴木　誠也</t>
  </si>
  <si>
    <t>長野　久義</t>
  </si>
  <si>
    <t>新人王：森下暢仁</t>
    <rPh sb="0" eb="3">
      <t>シンジンオウ</t>
    </rPh>
    <rPh sb="4" eb="6">
      <t>モリシタ</t>
    </rPh>
    <rPh sb="6" eb="7">
      <t>ノブ</t>
    </rPh>
    <rPh sb="7" eb="8">
      <t>ジン</t>
    </rPh>
    <phoneticPr fontId="2"/>
  </si>
  <si>
    <t>菊池：年間無失策</t>
    <rPh sb="0" eb="2">
      <t>キクチ</t>
    </rPh>
    <rPh sb="3" eb="5">
      <t>ネンカン</t>
    </rPh>
    <rPh sb="5" eb="6">
      <t>ム</t>
    </rPh>
    <rPh sb="6" eb="8">
      <t>シッサク</t>
    </rPh>
    <phoneticPr fontId="2"/>
  </si>
  <si>
    <t>コルニエル</t>
    <phoneticPr fontId="2"/>
  </si>
  <si>
    <t>大道 温貴</t>
    <phoneticPr fontId="2"/>
  </si>
  <si>
    <t>大瀬良 大地</t>
    <phoneticPr fontId="2"/>
  </si>
  <si>
    <t>栗林 良吏</t>
    <phoneticPr fontId="2"/>
  </si>
  <si>
    <t>小林 樹斗</t>
    <rPh sb="0" eb="2">
      <t>コバヤシ</t>
    </rPh>
    <rPh sb="3" eb="4">
      <t>ジュ</t>
    </rPh>
    <rPh sb="4" eb="5">
      <t>ト</t>
    </rPh>
    <phoneticPr fontId="2"/>
  </si>
  <si>
    <t>行木 俊</t>
    <phoneticPr fontId="2"/>
  </si>
  <si>
    <t>森浦 大輔</t>
    <rPh sb="0" eb="2">
      <t>モリウラ</t>
    </rPh>
    <rPh sb="3" eb="5">
      <t>ダイスケ</t>
    </rPh>
    <phoneticPr fontId="2"/>
  </si>
  <si>
    <t>矢野 雅哉</t>
    <rPh sb="0" eb="2">
      <t>ヤノ</t>
    </rPh>
    <rPh sb="3" eb="5">
      <t>マサヤ</t>
    </rPh>
    <phoneticPr fontId="2"/>
  </si>
  <si>
    <t>二俣 翔一</t>
    <rPh sb="0" eb="2">
      <t>フタマタ</t>
    </rPh>
    <rPh sb="3" eb="5">
      <t>ショウイチ</t>
    </rPh>
    <phoneticPr fontId="2"/>
  </si>
  <si>
    <t>大道 温貴</t>
    <phoneticPr fontId="2"/>
  </si>
  <si>
    <t>森浦 大輔</t>
    <rPh sb="0" eb="2">
      <t>モリウラ</t>
    </rPh>
    <rPh sb="3" eb="5">
      <t>ダイスケ</t>
    </rPh>
    <phoneticPr fontId="2"/>
  </si>
  <si>
    <t>栗林 良吏</t>
    <rPh sb="0" eb="2">
      <t>クリバヤシ</t>
    </rPh>
    <rPh sb="3" eb="4">
      <t>リョウ</t>
    </rPh>
    <rPh sb="4" eb="5">
      <t>リ</t>
    </rPh>
    <phoneticPr fontId="2"/>
  </si>
  <si>
    <t>行木 俊</t>
    <rPh sb="0" eb="2">
      <t>ナミキ</t>
    </rPh>
    <rPh sb="3" eb="4">
      <t>シュン</t>
    </rPh>
    <phoneticPr fontId="2"/>
  </si>
  <si>
    <t>河田 雄祐</t>
    <rPh sb="0" eb="2">
      <t>カワタ</t>
    </rPh>
    <rPh sb="3" eb="5">
      <t>ユウスケ</t>
    </rPh>
    <phoneticPr fontId="2"/>
  </si>
  <si>
    <t>永川 勝浩</t>
    <rPh sb="0" eb="2">
      <t>ナガカワ</t>
    </rPh>
    <rPh sb="3" eb="5">
      <t>カツヒロ</t>
    </rPh>
    <phoneticPr fontId="2"/>
  </si>
  <si>
    <t>1986-1995
2016-2017</t>
    <phoneticPr fontId="2"/>
  </si>
  <si>
    <t>137安打6本50点</t>
    <rPh sb="3" eb="5">
      <t>アンダ</t>
    </rPh>
    <rPh sb="6" eb="7">
      <t>ホン</t>
    </rPh>
    <rPh sb="9" eb="10">
      <t>テン</t>
    </rPh>
    <phoneticPr fontId="2"/>
  </si>
  <si>
    <t>3月</t>
    <rPh sb="1" eb="2">
      <t>ガツ</t>
    </rPh>
    <phoneticPr fontId="2"/>
  </si>
  <si>
    <t>4月</t>
  </si>
  <si>
    <t>5月</t>
  </si>
  <si>
    <t>大道 温貴</t>
  </si>
  <si>
    <t>大道 温貴</t>
    <phoneticPr fontId="2"/>
  </si>
  <si>
    <t>大道</t>
    <rPh sb="0" eb="2">
      <t>オオミチ</t>
    </rPh>
    <phoneticPr fontId="2"/>
  </si>
  <si>
    <t>森浦</t>
    <rPh sb="0" eb="2">
      <t>モリウラ</t>
    </rPh>
    <phoneticPr fontId="2"/>
  </si>
  <si>
    <t>栗林　良吏</t>
    <phoneticPr fontId="2"/>
  </si>
  <si>
    <t>栗林</t>
    <rPh sb="0" eb="2">
      <t>クリバヤシ</t>
    </rPh>
    <phoneticPr fontId="2"/>
  </si>
  <si>
    <t>41</t>
    <phoneticPr fontId="2"/>
  </si>
  <si>
    <t>42</t>
    <phoneticPr fontId="2"/>
  </si>
  <si>
    <t>矢崎</t>
    <rPh sb="0" eb="2">
      <t>ヤザキ</t>
    </rPh>
    <phoneticPr fontId="2"/>
  </si>
  <si>
    <t>小林 樹斗</t>
    <rPh sb="0" eb="2">
      <t>コバヤシ</t>
    </rPh>
    <rPh sb="3" eb="4">
      <t>ジュ</t>
    </rPh>
    <rPh sb="4" eb="5">
      <t>ト</t>
    </rPh>
    <phoneticPr fontId="2"/>
  </si>
  <si>
    <t>行木 俊</t>
  </si>
  <si>
    <t>小林</t>
    <rPh sb="0" eb="2">
      <t>コバヤシ</t>
    </rPh>
    <phoneticPr fontId="2"/>
  </si>
  <si>
    <t>行木</t>
    <rPh sb="0" eb="2">
      <t>ナミキ</t>
    </rPh>
    <phoneticPr fontId="2"/>
  </si>
  <si>
    <t>大道　温貴</t>
    <rPh sb="0" eb="2">
      <t>オオミチ</t>
    </rPh>
    <rPh sb="3" eb="4">
      <t>オン</t>
    </rPh>
    <rPh sb="4" eb="5">
      <t>キ</t>
    </rPh>
    <phoneticPr fontId="2"/>
  </si>
  <si>
    <t>森浦　大輔</t>
    <rPh sb="0" eb="2">
      <t>モリウラ</t>
    </rPh>
    <rPh sb="3" eb="5">
      <t>ダイスケ</t>
    </rPh>
    <phoneticPr fontId="2"/>
  </si>
  <si>
    <t>小林　樹斗</t>
    <rPh sb="0" eb="2">
      <t>コバヤシ</t>
    </rPh>
    <rPh sb="3" eb="4">
      <t>ジュ</t>
    </rPh>
    <rPh sb="4" eb="5">
      <t>ト</t>
    </rPh>
    <phoneticPr fontId="2"/>
  </si>
  <si>
    <t>矢野</t>
    <rPh sb="0" eb="2">
      <t>ヤノ</t>
    </rPh>
    <phoneticPr fontId="2"/>
  </si>
  <si>
    <t>育2</t>
    <rPh sb="0" eb="1">
      <t>イク</t>
    </rPh>
    <phoneticPr fontId="2"/>
  </si>
  <si>
    <t>トヨタ自動車</t>
    <rPh sb="3" eb="6">
      <t>ジドウシャ</t>
    </rPh>
    <phoneticPr fontId="2"/>
  </si>
  <si>
    <t>天理大</t>
    <rPh sb="0" eb="3">
      <t>テンリダイ</t>
    </rPh>
    <phoneticPr fontId="2"/>
  </si>
  <si>
    <t>八戸学園大</t>
    <rPh sb="0" eb="5">
      <t>ハチノヘガクエンダイ</t>
    </rPh>
    <phoneticPr fontId="2"/>
  </si>
  <si>
    <t>R-R</t>
    <phoneticPr fontId="2"/>
  </si>
  <si>
    <t>D4</t>
    <phoneticPr fontId="2"/>
  </si>
  <si>
    <t>智辯和歌山</t>
    <rPh sb="0" eb="2">
      <t>チベン</t>
    </rPh>
    <rPh sb="2" eb="5">
      <t>ワカヤマ</t>
    </rPh>
    <phoneticPr fontId="2"/>
  </si>
  <si>
    <t>亜細亜大</t>
    <rPh sb="0" eb="4">
      <t>アジアダイ</t>
    </rPh>
    <phoneticPr fontId="2"/>
  </si>
  <si>
    <t>磐田東高</t>
    <rPh sb="0" eb="2">
      <t>イワタ</t>
    </rPh>
    <rPh sb="2" eb="3">
      <t>ヒガシ</t>
    </rPh>
    <rPh sb="3" eb="4">
      <t>コウ</t>
    </rPh>
    <phoneticPr fontId="2"/>
  </si>
  <si>
    <t>ｱﾒﾘｶ</t>
    <phoneticPr fontId="2"/>
  </si>
  <si>
    <t>ｱﾒﾘｶ</t>
    <phoneticPr fontId="2"/>
  </si>
  <si>
    <t>會澤</t>
    <rPh sb="0" eb="2">
      <t>アイザワ</t>
    </rPh>
    <phoneticPr fontId="2"/>
  </si>
  <si>
    <t>石原</t>
    <rPh sb="0" eb="2">
      <t>イシハラ</t>
    </rPh>
    <phoneticPr fontId="2"/>
  </si>
  <si>
    <t>アビスパ福岡</t>
  </si>
  <si>
    <t>4月</t>
    <rPh sb="1" eb="2">
      <t>ガツ</t>
    </rPh>
    <phoneticPr fontId="2"/>
  </si>
  <si>
    <t>3月</t>
    <rPh sb="1" eb="2">
      <t>ガツ</t>
    </rPh>
    <phoneticPr fontId="2"/>
  </si>
  <si>
    <t>4月</t>
    <rPh sb="1" eb="2">
      <t>ガツ</t>
    </rPh>
    <phoneticPr fontId="2"/>
  </si>
  <si>
    <t>ｺﾙﾆｴﾙ</t>
    <phoneticPr fontId="2"/>
  </si>
  <si>
    <t>コルニエル</t>
    <phoneticPr fontId="2"/>
  </si>
  <si>
    <t>川浪　吾郎</t>
    <rPh sb="0" eb="2">
      <t>カワナミ</t>
    </rPh>
    <rPh sb="3" eb="5">
      <t>ゴロウ</t>
    </rPh>
    <phoneticPr fontId="2"/>
  </si>
  <si>
    <t>茨城県</t>
    <rPh sb="0" eb="3">
      <t>イバラキケン</t>
    </rPh>
    <phoneticPr fontId="2"/>
  </si>
  <si>
    <t>今津　佑太</t>
    <rPh sb="0" eb="2">
      <t>イマヅ</t>
    </rPh>
    <rPh sb="3" eb="5">
      <t>ユウタ</t>
    </rPh>
    <phoneticPr fontId="2"/>
  </si>
  <si>
    <t>藤井　智也</t>
    <rPh sb="0" eb="2">
      <t>フジイ</t>
    </rPh>
    <rPh sb="3" eb="5">
      <t>トモヤ</t>
    </rPh>
    <phoneticPr fontId="2"/>
  </si>
  <si>
    <t>岐阜市</t>
    <rPh sb="0" eb="2">
      <t>ギフ</t>
    </rPh>
    <rPh sb="2" eb="3">
      <t>シ</t>
    </rPh>
    <phoneticPr fontId="2"/>
  </si>
  <si>
    <t>立命館大</t>
    <rPh sb="0" eb="4">
      <t>リツメイカンダイ</t>
    </rPh>
    <phoneticPr fontId="2"/>
  </si>
  <si>
    <t>長沼　洋一</t>
    <rPh sb="0" eb="2">
      <t>ナガヌマ</t>
    </rPh>
    <rPh sb="3" eb="5">
      <t>ヨウイチ</t>
    </rPh>
    <phoneticPr fontId="2"/>
  </si>
  <si>
    <t>愛媛FC（期限）</t>
    <rPh sb="0" eb="2">
      <t>エヒメ</t>
    </rPh>
    <rPh sb="5" eb="7">
      <t>キゲン</t>
    </rPh>
    <phoneticPr fontId="2"/>
  </si>
  <si>
    <t>ｼﾞｭﾆｵｰﾙ･ｻﾝﾄｽ</t>
    <phoneticPr fontId="2"/>
  </si>
  <si>
    <t>横浜FM（期限）</t>
    <rPh sb="0" eb="2">
      <t>ヨコハマ</t>
    </rPh>
    <rPh sb="5" eb="7">
      <t>キゲン</t>
    </rPh>
    <phoneticPr fontId="2"/>
  </si>
  <si>
    <t>交流戦</t>
    <rPh sb="0" eb="3">
      <t>コウリュウセン</t>
    </rPh>
    <phoneticPr fontId="2"/>
  </si>
  <si>
    <t>98</t>
    <phoneticPr fontId="2"/>
  </si>
  <si>
    <t>122</t>
    <phoneticPr fontId="2"/>
  </si>
  <si>
    <t>堂林　翔太</t>
  </si>
  <si>
    <t>三好　匠</t>
  </si>
  <si>
    <t>韮澤　雄也</t>
  </si>
  <si>
    <t>中村祐</t>
    <rPh sb="0" eb="2">
      <t>ナカムラ</t>
    </rPh>
    <rPh sb="2" eb="3">
      <t>ユウ</t>
    </rPh>
    <phoneticPr fontId="2"/>
  </si>
  <si>
    <t>遊飛</t>
  </si>
  <si>
    <t>走左</t>
  </si>
  <si>
    <t>中</t>
  </si>
  <si>
    <t>捕邪飛</t>
  </si>
  <si>
    <t>矢野 雅哉</t>
  </si>
  <si>
    <t>●</t>
    <phoneticPr fontId="2"/>
  </si>
  <si>
    <t>三飛</t>
  </si>
  <si>
    <t>三ゴロ</t>
  </si>
  <si>
    <t>森浦 大輔</t>
  </si>
  <si>
    <t>栗林 良吏</t>
  </si>
  <si>
    <t>中日</t>
    <rPh sb="0" eb="2">
      <t>チュウニチ</t>
    </rPh>
    <phoneticPr fontId="2"/>
  </si>
  <si>
    <t>交流戦</t>
  </si>
  <si>
    <t>オープン戦</t>
  </si>
  <si>
    <t>栗林　良吏</t>
    <rPh sb="0" eb="2">
      <t>クリバヤシ</t>
    </rPh>
    <rPh sb="3" eb="4">
      <t>リョウ</t>
    </rPh>
    <rPh sb="4" eb="5">
      <t>リ</t>
    </rPh>
    <phoneticPr fontId="2"/>
  </si>
  <si>
    <t>https://npb.jp/bis/2021/games/index_farm.html</t>
    <phoneticPr fontId="2"/>
  </si>
  <si>
    <t>高橋昴</t>
    <rPh sb="0" eb="2">
      <t>タカハシ</t>
    </rPh>
    <rPh sb="2" eb="3">
      <t>スバル</t>
    </rPh>
    <phoneticPr fontId="2"/>
  </si>
  <si>
    <t>（土）</t>
    <rPh sb="1" eb="2">
      <t>ド</t>
    </rPh>
    <phoneticPr fontId="2"/>
  </si>
  <si>
    <t>死球</t>
  </si>
  <si>
    <t>二飛</t>
  </si>
  <si>
    <t>投犠打</t>
  </si>
  <si>
    <t>打三</t>
  </si>
  <si>
    <t>左中本</t>
  </si>
  <si>
    <t>左本</t>
  </si>
  <si>
    <t>* 左打　+ 左右打</t>
  </si>
  <si>
    <t>畝　章真</t>
  </si>
  <si>
    <t>コルニ</t>
    <phoneticPr fontId="2"/>
  </si>
  <si>
    <t>一岡</t>
    <rPh sb="0" eb="2">
      <t>イチオカ</t>
    </rPh>
    <phoneticPr fontId="2"/>
  </si>
  <si>
    <t>菊池保</t>
    <rPh sb="0" eb="2">
      <t>キクチ</t>
    </rPh>
    <rPh sb="2" eb="3">
      <t>タモツ</t>
    </rPh>
    <phoneticPr fontId="2"/>
  </si>
  <si>
    <t>アドゥ</t>
    <phoneticPr fontId="2"/>
  </si>
  <si>
    <t>田中法</t>
    <rPh sb="0" eb="2">
      <t>タナカ</t>
    </rPh>
    <rPh sb="2" eb="3">
      <t>ホウ</t>
    </rPh>
    <phoneticPr fontId="2"/>
  </si>
  <si>
    <t>藤井黎</t>
    <rPh sb="0" eb="2">
      <t>フジイ</t>
    </rPh>
    <rPh sb="2" eb="3">
      <t>レイ</t>
    </rPh>
    <phoneticPr fontId="2"/>
  </si>
  <si>
    <t>フラン</t>
    <phoneticPr fontId="2"/>
  </si>
  <si>
    <t>戸田</t>
    <rPh sb="0" eb="2">
      <t>トダ</t>
    </rPh>
    <phoneticPr fontId="2"/>
  </si>
  <si>
    <t>中村奨</t>
    <rPh sb="0" eb="2">
      <t>ナカムラ</t>
    </rPh>
    <rPh sb="2" eb="3">
      <t>ススム</t>
    </rPh>
    <phoneticPr fontId="2"/>
  </si>
  <si>
    <t>二俣</t>
    <rPh sb="0" eb="2">
      <t>フタマタ</t>
    </rPh>
    <phoneticPr fontId="2"/>
  </si>
  <si>
    <t>田中広</t>
    <rPh sb="0" eb="2">
      <t>タナカ</t>
    </rPh>
    <rPh sb="2" eb="3">
      <t>ヒロ</t>
    </rPh>
    <phoneticPr fontId="2"/>
  </si>
  <si>
    <t>菊池涼</t>
    <rPh sb="0" eb="2">
      <t>キクチ</t>
    </rPh>
    <rPh sb="2" eb="3">
      <t>リョウ</t>
    </rPh>
    <phoneticPr fontId="2"/>
  </si>
  <si>
    <t>堂林</t>
    <rPh sb="0" eb="2">
      <t>ドウバヤシ</t>
    </rPh>
    <phoneticPr fontId="2"/>
  </si>
  <si>
    <t>遊安</t>
  </si>
  <si>
    <t>一ゴロ</t>
  </si>
  <si>
    <t>コルニエル</t>
  </si>
  <si>
    <t>中２</t>
  </si>
  <si>
    <t>行木　俊</t>
  </si>
  <si>
    <t>打一</t>
  </si>
  <si>
    <t>佐々木　健</t>
  </si>
  <si>
    <t>殺</t>
  </si>
  <si>
    <t>右</t>
  </si>
  <si>
    <t>セーブ</t>
    <phoneticPr fontId="2"/>
  </si>
  <si>
    <t>捕犠打</t>
  </si>
  <si>
    <t>正隨</t>
    <rPh sb="0" eb="2">
      <t>ショウズイ</t>
    </rPh>
    <phoneticPr fontId="2"/>
  </si>
  <si>
    <t>左犠飛</t>
  </si>
  <si>
    <t>大瀬良　大地</t>
  </si>
  <si>
    <t>（水）</t>
    <rPh sb="1" eb="2">
      <t>スイ</t>
    </rPh>
    <phoneticPr fontId="2"/>
  </si>
  <si>
    <t>交流対戦別</t>
    <rPh sb="2" eb="3">
      <t>タイ</t>
    </rPh>
    <rPh sb="4" eb="5">
      <t>ベツ</t>
    </rPh>
    <phoneticPr fontId="2"/>
  </si>
  <si>
    <t>交流戦成績</t>
    <phoneticPr fontId="2"/>
  </si>
  <si>
    <t>Total成績</t>
  </si>
  <si>
    <t>ロッテ</t>
    <phoneticPr fontId="2"/>
  </si>
  <si>
    <t>日ハム</t>
    <rPh sb="0" eb="1">
      <t>ニチ</t>
    </rPh>
    <phoneticPr fontId="2"/>
  </si>
  <si>
    <t>楽天</t>
    <rPh sb="0" eb="2">
      <t>ラクテン</t>
    </rPh>
    <phoneticPr fontId="2"/>
  </si>
  <si>
    <t>ｵﾘｯｸｽ</t>
    <phoneticPr fontId="2"/>
  </si>
  <si>
    <t>ｿﾌﾄﾊﾞﾝｸ</t>
    <phoneticPr fontId="2"/>
  </si>
  <si>
    <t>2021/5/28 22:21交流戦順位詳細を見る</t>
  </si>
  <si>
    <t>菊池　涼介</t>
  </si>
  <si>
    <t>消化</t>
    <rPh sb="0" eb="2">
      <t>ショウカ</t>
    </rPh>
    <phoneticPr fontId="2"/>
  </si>
  <si>
    <t>2021/6/18 21:56パ・リーグ順位詳細を見る</t>
  </si>
  <si>
    <t>山口　翔</t>
  </si>
  <si>
    <t>三左</t>
  </si>
  <si>
    <t>差</t>
    <rPh sb="0" eb="1">
      <t>サ</t>
    </rPh>
    <phoneticPr fontId="2"/>
  </si>
  <si>
    <t>残</t>
    <rPh sb="0" eb="1">
      <t>ザン</t>
    </rPh>
    <phoneticPr fontId="2"/>
  </si>
  <si>
    <t>ｾｰﾌﾞ</t>
    <phoneticPr fontId="2"/>
  </si>
  <si>
    <t>二俣 翔一</t>
  </si>
  <si>
    <t>森　翔平</t>
    <rPh sb="0" eb="1">
      <t>モリ</t>
    </rPh>
    <rPh sb="2" eb="4">
      <t>ショウヘイ</t>
    </rPh>
    <phoneticPr fontId="2"/>
  </si>
  <si>
    <t>黒田　拓未</t>
    <rPh sb="0" eb="2">
      <t>クロダ</t>
    </rPh>
    <rPh sb="3" eb="4">
      <t>タク</t>
    </rPh>
    <rPh sb="4" eb="5">
      <t>ミ</t>
    </rPh>
    <phoneticPr fontId="2"/>
  </si>
  <si>
    <t>中村　健人</t>
    <rPh sb="0" eb="2">
      <t>ナカムラ</t>
    </rPh>
    <rPh sb="3" eb="5">
      <t>ケント</t>
    </rPh>
    <phoneticPr fontId="2"/>
  </si>
  <si>
    <t>田村　俊介</t>
    <rPh sb="0" eb="2">
      <t>タムラ</t>
    </rPh>
    <rPh sb="3" eb="5">
      <t>シュンスケ</t>
    </rPh>
    <phoneticPr fontId="2"/>
  </si>
  <si>
    <t>松本　竜也</t>
    <rPh sb="0" eb="2">
      <t>マツモト</t>
    </rPh>
    <rPh sb="3" eb="5">
      <t>タツヤ</t>
    </rPh>
    <phoneticPr fontId="2"/>
  </si>
  <si>
    <t>末包　昇大</t>
    <rPh sb="0" eb="1">
      <t>スエ</t>
    </rPh>
    <rPh sb="1" eb="2">
      <t>ツツミ</t>
    </rPh>
    <rPh sb="3" eb="4">
      <t>ノボル</t>
    </rPh>
    <rPh sb="4" eb="5">
      <t>ダイ</t>
    </rPh>
    <phoneticPr fontId="2"/>
  </si>
  <si>
    <t>高木　翔斗</t>
    <rPh sb="0" eb="2">
      <t>タカギ</t>
    </rPh>
    <rPh sb="3" eb="4">
      <t>ショウ</t>
    </rPh>
    <rPh sb="4" eb="5">
      <t>ト</t>
    </rPh>
    <phoneticPr fontId="2"/>
  </si>
  <si>
    <t>新家　颯</t>
    <rPh sb="0" eb="2">
      <t>シンヤ</t>
    </rPh>
    <phoneticPr fontId="2"/>
  </si>
  <si>
    <t>前川　誠太</t>
    <rPh sb="0" eb="2">
      <t>マエカワ</t>
    </rPh>
    <rPh sb="3" eb="4">
      <t>マコト</t>
    </rPh>
    <rPh sb="4" eb="5">
      <t>タ</t>
    </rPh>
    <phoneticPr fontId="2"/>
  </si>
  <si>
    <t>中村　來生</t>
    <rPh sb="0" eb="2">
      <t>ナカムラ</t>
    </rPh>
    <rPh sb="3" eb="4">
      <t>ライ</t>
    </rPh>
    <rPh sb="4" eb="5">
      <t>セイ</t>
    </rPh>
    <phoneticPr fontId="2"/>
  </si>
  <si>
    <t>坂田　怜</t>
    <rPh sb="0" eb="2">
      <t>サカタ</t>
    </rPh>
    <rPh sb="3" eb="4">
      <t>レイ</t>
    </rPh>
    <phoneticPr fontId="2"/>
  </si>
  <si>
    <t>小林 樹斗</t>
  </si>
  <si>
    <t>佐々岡真司</t>
    <rPh sb="0" eb="5">
      <t>ササオカシンジ</t>
    </rPh>
    <phoneticPr fontId="2"/>
  </si>
  <si>
    <t>ｵﾘﾝﾋﾟｯｸ鈴木・菊池・森下・（會澤）</t>
    <rPh sb="7" eb="9">
      <t>スズキ</t>
    </rPh>
    <rPh sb="10" eb="12">
      <t>キクチ</t>
    </rPh>
    <rPh sb="13" eb="15">
      <t>モリシタ</t>
    </rPh>
    <rPh sb="17" eb="19">
      <t>アイザワ</t>
    </rPh>
    <phoneticPr fontId="2"/>
  </si>
  <si>
    <t>四死球</t>
    <rPh sb="0" eb="3">
      <t>シシキュウ</t>
    </rPh>
    <phoneticPr fontId="2"/>
  </si>
  <si>
    <t>○</t>
    <phoneticPr fontId="2"/>
  </si>
  <si>
    <t>2021/11/1 22:50セ・リーグ順位詳細を見る</t>
  </si>
  <si>
    <t>戦力外</t>
    <rPh sb="0" eb="3">
      <t>センリョクガイ</t>
    </rPh>
    <phoneticPr fontId="2"/>
  </si>
  <si>
    <t>ﾔｸﾙﾄ</t>
    <phoneticPr fontId="2"/>
  </si>
  <si>
    <t>阪神</t>
    <rPh sb="0" eb="2">
      <t>ハンシン</t>
    </rPh>
    <phoneticPr fontId="2"/>
  </si>
  <si>
    <t>広島</t>
    <phoneticPr fontId="2"/>
  </si>
  <si>
    <t>九里亜蓮最多勝</t>
    <rPh sb="0" eb="2">
      <t>キュウリ</t>
    </rPh>
    <rPh sb="2" eb="4">
      <t>アレン</t>
    </rPh>
    <rPh sb="4" eb="7">
      <t>サイタショウ</t>
    </rPh>
    <phoneticPr fontId="2"/>
  </si>
  <si>
    <t>鈴木誠也ポスティング⇒</t>
    <rPh sb="0" eb="4">
      <t>スズキセイヤ</t>
    </rPh>
    <phoneticPr fontId="2"/>
  </si>
  <si>
    <t>中継</t>
    <rPh sb="0" eb="2">
      <t>チュウケイ</t>
    </rPh>
    <phoneticPr fontId="2"/>
  </si>
  <si>
    <t>球場</t>
    <rPh sb="0" eb="2">
      <t>キュウジョウ</t>
    </rPh>
    <phoneticPr fontId="2"/>
  </si>
  <si>
    <t>捕手</t>
    <rPh sb="0" eb="2">
      <t>ホシュ</t>
    </rPh>
    <phoneticPr fontId="2"/>
  </si>
  <si>
    <t>那覇</t>
    <rPh sb="0" eb="2">
      <t>ナハ</t>
    </rPh>
    <phoneticPr fontId="2"/>
  </si>
  <si>
    <t>名護</t>
    <rPh sb="0" eb="2">
      <t>ナゴ</t>
    </rPh>
    <phoneticPr fontId="2"/>
  </si>
  <si>
    <t>松山</t>
    <rPh sb="0" eb="2">
      <t>マツヤマ</t>
    </rPh>
    <phoneticPr fontId="2"/>
  </si>
  <si>
    <t>宇都宮</t>
    <rPh sb="0" eb="3">
      <t>ウツノミヤ</t>
    </rPh>
    <phoneticPr fontId="2"/>
  </si>
  <si>
    <t>ﾍﾞﾙｰﾅ</t>
    <phoneticPr fontId="2"/>
  </si>
  <si>
    <t>交流戦</t>
    <rPh sb="0" eb="3">
      <t>コウリュウセン</t>
    </rPh>
    <phoneticPr fontId="2"/>
  </si>
  <si>
    <t>月</t>
    <phoneticPr fontId="2"/>
  </si>
  <si>
    <t>(巨人)</t>
  </si>
  <si>
    <t>中日-ﾔｸﾙﾄ</t>
  </si>
  <si>
    <t>ﾔｸﾙﾄ-n</t>
  </si>
  <si>
    <t>(ﾔｸﾙﾄ-巨人)</t>
  </si>
  <si>
    <t>(DeNA)</t>
  </si>
  <si>
    <t>中日-DeNA</t>
  </si>
  <si>
    <t>ﾔｸﾙﾄ-DeNA</t>
  </si>
  <si>
    <t>DeNA-ﾔｸﾙﾄ</t>
  </si>
  <si>
    <t>(DeNA-ﾔｸﾙﾄ)</t>
  </si>
  <si>
    <t>(阪神)</t>
  </si>
  <si>
    <t>阪神-DeNA</t>
  </si>
  <si>
    <t>中日-阪神</t>
  </si>
  <si>
    <t>阪神-巨人</t>
  </si>
  <si>
    <t>DeNA-阪神</t>
  </si>
  <si>
    <t>阪神-中日</t>
  </si>
  <si>
    <t>(DeNA-阪神)</t>
  </si>
  <si>
    <t>(阪神-中日)</t>
  </si>
  <si>
    <t>(巨人-阪神)</t>
  </si>
  <si>
    <t>中日-西武</t>
  </si>
  <si>
    <t>西武-DeNA</t>
  </si>
  <si>
    <t>阪神-西武</t>
  </si>
  <si>
    <t>ﾔｸﾙﾄ-西武</t>
  </si>
  <si>
    <t>西武-巨人</t>
  </si>
  <si>
    <t>ｿﾌﾄ</t>
  </si>
  <si>
    <t>DeNA-ｿﾌﾄ</t>
  </si>
  <si>
    <t>巨人-ｿﾌﾄ</t>
  </si>
  <si>
    <t>中日-ｿﾌﾄ</t>
  </si>
  <si>
    <t>ｿﾌﾄ-阪神</t>
  </si>
  <si>
    <t>ｿﾌﾄ-ﾔｸﾙﾄ</t>
  </si>
  <si>
    <t>ｵﾘｯｸｽ</t>
  </si>
  <si>
    <t>巨人-ｵﾘｯｸｽ</t>
  </si>
  <si>
    <t>ｵﾘｯｸｽ-中日</t>
  </si>
  <si>
    <t>DeNA-ｵﾘｯｸｽ</t>
  </si>
  <si>
    <t>ｵﾘｯｸｽ-ﾔｸﾙﾄ</t>
  </si>
  <si>
    <t>ｵﾘｯｸｽ-阪神</t>
  </si>
  <si>
    <t>日ﾊﾑ-巨人</t>
  </si>
  <si>
    <t>阪神-日ﾊﾑ</t>
  </si>
  <si>
    <t>(阪神-日ﾊﾑ)</t>
  </si>
  <si>
    <t>日ﾊﾑ-中日</t>
  </si>
  <si>
    <t>阪神-楽天</t>
  </si>
  <si>
    <t>楽天-ﾔｸﾙﾄ</t>
  </si>
  <si>
    <t>(楽天-ﾔｸﾙﾄ)</t>
  </si>
  <si>
    <t>中日-楽天</t>
  </si>
  <si>
    <t>DeNA-楽天</t>
  </si>
  <si>
    <t>(DeNA-楽天)</t>
  </si>
  <si>
    <t>楽天-巨人</t>
  </si>
  <si>
    <t>ﾛｯﾃ-阪神</t>
  </si>
  <si>
    <t>(ﾛｯﾃ-阪神)</t>
  </si>
  <si>
    <t>ﾔｸﾙﾄ-ﾛｯﾃ</t>
  </si>
  <si>
    <t>巨人-ﾛｯﾃ</t>
  </si>
  <si>
    <t>ﾛｯﾃ-中日</t>
  </si>
  <si>
    <t>ﾛｯﾃ-DeNA</t>
  </si>
  <si>
    <t>日ﾊﾑ-DeNA</t>
    <phoneticPr fontId="2"/>
  </si>
  <si>
    <t>マツダS</t>
  </si>
  <si>
    <t>東京Ｄ</t>
  </si>
  <si>
    <t>甲子園</t>
  </si>
  <si>
    <t>ﾊﾞﾝﾃﾘﾝ</t>
  </si>
  <si>
    <t>PayPay</t>
  </si>
  <si>
    <t>神宮</t>
  </si>
  <si>
    <t>AS</t>
    <phoneticPr fontId="2"/>
  </si>
  <si>
    <t>森</t>
    <rPh sb="0" eb="1">
      <t>モリ</t>
    </rPh>
    <phoneticPr fontId="2"/>
  </si>
  <si>
    <t>アンダ</t>
    <phoneticPr fontId="2"/>
  </si>
  <si>
    <t>松本</t>
    <rPh sb="0" eb="2">
      <t>マツモト</t>
    </rPh>
    <phoneticPr fontId="2"/>
  </si>
  <si>
    <t>ターリ</t>
    <phoneticPr fontId="2"/>
  </si>
  <si>
    <t>坂田</t>
    <rPh sb="0" eb="2">
      <t>サカタ</t>
    </rPh>
    <phoneticPr fontId="2"/>
  </si>
  <si>
    <t>新家</t>
    <rPh sb="0" eb="2">
      <t>シンヤ</t>
    </rPh>
    <phoneticPr fontId="2"/>
  </si>
  <si>
    <t>中村來</t>
    <rPh sb="0" eb="2">
      <t>ナカムラ</t>
    </rPh>
    <rPh sb="2" eb="3">
      <t>ライ</t>
    </rPh>
    <phoneticPr fontId="2"/>
  </si>
  <si>
    <t>黒原</t>
    <rPh sb="0" eb="2">
      <t>クロハラ</t>
    </rPh>
    <phoneticPr fontId="2"/>
  </si>
  <si>
    <t>勝</t>
    <rPh sb="0" eb="1">
      <t>ショウ</t>
    </rPh>
    <phoneticPr fontId="2"/>
  </si>
  <si>
    <t>負</t>
    <rPh sb="0" eb="1">
      <t>フ</t>
    </rPh>
    <phoneticPr fontId="2"/>
  </si>
  <si>
    <t>高木</t>
    <rPh sb="0" eb="2">
      <t>タカギ</t>
    </rPh>
    <phoneticPr fontId="2"/>
  </si>
  <si>
    <t>マック</t>
    <phoneticPr fontId="2"/>
  </si>
  <si>
    <t>前川</t>
    <rPh sb="0" eb="2">
      <t>マエカワ</t>
    </rPh>
    <phoneticPr fontId="2"/>
  </si>
  <si>
    <t>中村健</t>
    <rPh sb="0" eb="2">
      <t>ナカムラ</t>
    </rPh>
    <rPh sb="2" eb="3">
      <t>ケン</t>
    </rPh>
    <phoneticPr fontId="2"/>
  </si>
  <si>
    <t>末包</t>
    <rPh sb="0" eb="1">
      <t>スエ</t>
    </rPh>
    <rPh sb="1" eb="2">
      <t>ツツミ</t>
    </rPh>
    <phoneticPr fontId="2"/>
  </si>
  <si>
    <t>田村</t>
    <rPh sb="0" eb="2">
      <t>タムラ</t>
    </rPh>
    <phoneticPr fontId="2"/>
  </si>
  <si>
    <t>コ　メ　ン　ト
※結果論ではなく，試合展開の中で感じたこと</t>
    <rPh sb="9" eb="12">
      <t>ケッカロン</t>
    </rPh>
    <rPh sb="17" eb="21">
      <t>シアイテンカイ</t>
    </rPh>
    <rPh sb="22" eb="23">
      <t>ナカ</t>
    </rPh>
    <rPh sb="24" eb="25">
      <t>カン</t>
    </rPh>
    <phoneticPr fontId="2"/>
  </si>
  <si>
    <t>月</t>
    <rPh sb="0" eb="1">
      <t>ツキ</t>
    </rPh>
    <phoneticPr fontId="2"/>
  </si>
  <si>
    <t>5/24 ロッテ</t>
    <phoneticPr fontId="2"/>
  </si>
  <si>
    <t>5/27　ソフト</t>
    <phoneticPr fontId="2"/>
  </si>
  <si>
    <t>5/31　日ﾊﾑ</t>
    <rPh sb="5" eb="6">
      <t>ニチ</t>
    </rPh>
    <phoneticPr fontId="2"/>
  </si>
  <si>
    <t>6/3　ｵﾘｯｸｽ</t>
    <phoneticPr fontId="2"/>
  </si>
  <si>
    <t>6/7　楽天</t>
    <rPh sb="4" eb="6">
      <t>ラクテン</t>
    </rPh>
    <phoneticPr fontId="2"/>
  </si>
  <si>
    <t>森 翔平</t>
    <rPh sb="0" eb="1">
      <t>モリ</t>
    </rPh>
    <rPh sb="2" eb="4">
      <t>ショウヘイ</t>
    </rPh>
    <phoneticPr fontId="2"/>
  </si>
  <si>
    <t>黒原 拓未</t>
    <rPh sb="0" eb="2">
      <t>クロハラ</t>
    </rPh>
    <rPh sb="3" eb="4">
      <t>タク</t>
    </rPh>
    <rPh sb="4" eb="5">
      <t>ミ</t>
    </rPh>
    <phoneticPr fontId="2"/>
  </si>
  <si>
    <t>アンダーソン</t>
    <phoneticPr fontId="2"/>
  </si>
  <si>
    <t>ターリー</t>
    <phoneticPr fontId="2"/>
  </si>
  <si>
    <t>松本 竜也</t>
    <rPh sb="0" eb="2">
      <t>マツモト</t>
    </rPh>
    <rPh sb="3" eb="5">
      <t>タツヤ</t>
    </rPh>
    <phoneticPr fontId="2"/>
  </si>
  <si>
    <t>坂田 怜</t>
    <rPh sb="0" eb="2">
      <t>サカタ</t>
    </rPh>
    <rPh sb="3" eb="4">
      <t>レイ</t>
    </rPh>
    <phoneticPr fontId="2"/>
  </si>
  <si>
    <t>戸田 隆矢</t>
    <phoneticPr fontId="2"/>
  </si>
  <si>
    <t>新家 颯</t>
    <rPh sb="0" eb="2">
      <t>シンヤ</t>
    </rPh>
    <rPh sb="3" eb="4">
      <t>ソウ</t>
    </rPh>
    <phoneticPr fontId="2"/>
  </si>
  <si>
    <t>マクブルーム</t>
    <phoneticPr fontId="2"/>
  </si>
  <si>
    <t>前川 誠太</t>
    <rPh sb="0" eb="2">
      <t>マエカワ</t>
    </rPh>
    <rPh sb="3" eb="4">
      <t>マコト</t>
    </rPh>
    <rPh sb="4" eb="5">
      <t>タ</t>
    </rPh>
    <phoneticPr fontId="2"/>
  </si>
  <si>
    <t>坂田 怜</t>
    <rPh sb="0" eb="2">
      <t>サカタ</t>
    </rPh>
    <rPh sb="3" eb="4">
      <t>レイ</t>
    </rPh>
    <phoneticPr fontId="2"/>
  </si>
  <si>
    <t>新家 颯</t>
    <rPh sb="0" eb="2">
      <t>シンヤ</t>
    </rPh>
    <rPh sb="3" eb="4">
      <t>ソウ</t>
    </rPh>
    <phoneticPr fontId="2"/>
  </si>
  <si>
    <t>中村 来生</t>
    <rPh sb="3" eb="5">
      <t>キスギ</t>
    </rPh>
    <phoneticPr fontId="2"/>
  </si>
  <si>
    <t>PS</t>
  </si>
  <si>
    <t>PS</t>
    <phoneticPr fontId="2"/>
  </si>
  <si>
    <t>常盤大高-楽天⇒2018</t>
    <rPh sb="0" eb="2">
      <t>トキワ</t>
    </rPh>
    <rPh sb="2" eb="4">
      <t>オオタカ</t>
    </rPh>
    <rPh sb="3" eb="4">
      <t>コウ</t>
    </rPh>
    <rPh sb="5" eb="7">
      <t>ラクテン</t>
    </rPh>
    <phoneticPr fontId="2"/>
  </si>
  <si>
    <t>和歌山</t>
    <rPh sb="0" eb="3">
      <t>ワカヤマ</t>
    </rPh>
    <phoneticPr fontId="2"/>
  </si>
  <si>
    <t>関西大学</t>
    <rPh sb="0" eb="4">
      <t>カンサイダイガク</t>
    </rPh>
    <phoneticPr fontId="2"/>
  </si>
  <si>
    <t>黒原　拓未</t>
    <rPh sb="0" eb="2">
      <t>クロハラ</t>
    </rPh>
    <rPh sb="3" eb="4">
      <t>タク</t>
    </rPh>
    <rPh sb="4" eb="5">
      <t>ミ</t>
    </rPh>
    <phoneticPr fontId="2"/>
  </si>
  <si>
    <t>和歌山</t>
    <rPh sb="0" eb="3">
      <t>ワカヤマ</t>
    </rPh>
    <phoneticPr fontId="2"/>
  </si>
  <si>
    <t>関西学院大学</t>
    <rPh sb="0" eb="6">
      <t>カンセイガクインダイガク</t>
    </rPh>
    <phoneticPr fontId="2"/>
  </si>
  <si>
    <t>森　翔太</t>
    <rPh sb="0" eb="1">
      <t>モリ</t>
    </rPh>
    <rPh sb="2" eb="4">
      <t>ショウタ</t>
    </rPh>
    <phoneticPr fontId="2"/>
  </si>
  <si>
    <t>ﾀｰﾘｰ</t>
    <phoneticPr fontId="2"/>
  </si>
  <si>
    <t>レンジャーズ</t>
    <phoneticPr fontId="2"/>
  </si>
  <si>
    <t>アンダー</t>
    <phoneticPr fontId="2"/>
  </si>
  <si>
    <t>奈良</t>
    <rPh sb="0" eb="2">
      <t>ナラ</t>
    </rPh>
    <phoneticPr fontId="2"/>
  </si>
  <si>
    <t>智辯学園高-Honda鈴鹿</t>
    <rPh sb="0" eb="4">
      <t>チベンガクエン</t>
    </rPh>
    <rPh sb="4" eb="5">
      <t>コウ</t>
    </rPh>
    <rPh sb="11" eb="13">
      <t>スズカ</t>
    </rPh>
    <phoneticPr fontId="2"/>
  </si>
  <si>
    <t>D5</t>
    <phoneticPr fontId="2"/>
  </si>
  <si>
    <t>ターリー</t>
    <phoneticPr fontId="2"/>
  </si>
  <si>
    <t>新家　颯</t>
    <rPh sb="0" eb="2">
      <t>シンヤ</t>
    </rPh>
    <rPh sb="3" eb="4">
      <t>ソウ</t>
    </rPh>
    <phoneticPr fontId="2"/>
  </si>
  <si>
    <t>中村　来生</t>
    <rPh sb="0" eb="2">
      <t>ナカムラ</t>
    </rPh>
    <rPh sb="3" eb="4">
      <t>ライ</t>
    </rPh>
    <rPh sb="4" eb="5">
      <t>セイ</t>
    </rPh>
    <phoneticPr fontId="2"/>
  </si>
  <si>
    <t>125</t>
    <phoneticPr fontId="2"/>
  </si>
  <si>
    <t>126</t>
    <phoneticPr fontId="2"/>
  </si>
  <si>
    <t>128</t>
    <phoneticPr fontId="2"/>
  </si>
  <si>
    <t>中村来</t>
    <rPh sb="0" eb="2">
      <t>ナカムラ</t>
    </rPh>
    <rPh sb="2" eb="3">
      <t>ライ</t>
    </rPh>
    <phoneticPr fontId="2"/>
  </si>
  <si>
    <t>L-L</t>
    <phoneticPr fontId="2"/>
  </si>
  <si>
    <t>ｱﾒﾘｶ</t>
    <phoneticPr fontId="2"/>
  </si>
  <si>
    <t>ホワイトソックス</t>
    <phoneticPr fontId="2"/>
  </si>
  <si>
    <t>横芝敬愛高-徳島ｲﾝﾃﾞｨｺﾞｿｯｸｽ</t>
    <rPh sb="0" eb="2">
      <t>ヨコシバ</t>
    </rPh>
    <rPh sb="2" eb="4">
      <t>ケイアイ</t>
    </rPh>
    <rPh sb="4" eb="5">
      <t>コウ</t>
    </rPh>
    <rPh sb="6" eb="8">
      <t>トクシマ</t>
    </rPh>
    <phoneticPr fontId="2"/>
  </si>
  <si>
    <t>坂田　颯</t>
    <rPh sb="0" eb="2">
      <t>サカタ</t>
    </rPh>
    <rPh sb="3" eb="4">
      <t>ソウ</t>
    </rPh>
    <phoneticPr fontId="2"/>
  </si>
  <si>
    <t>中部学院大</t>
    <rPh sb="0" eb="4">
      <t>チュウブガクイン</t>
    </rPh>
    <rPh sb="4" eb="5">
      <t>ダイ</t>
    </rPh>
    <phoneticPr fontId="2"/>
  </si>
  <si>
    <t>田辺高</t>
    <rPh sb="0" eb="2">
      <t>タナベ</t>
    </rPh>
    <rPh sb="2" eb="3">
      <t>タカ</t>
    </rPh>
    <phoneticPr fontId="2"/>
  </si>
  <si>
    <t>中村　来生</t>
    <rPh sb="0" eb="2">
      <t>ナカムラ</t>
    </rPh>
    <rPh sb="3" eb="4">
      <t>ライ</t>
    </rPh>
    <rPh sb="4" eb="5">
      <t>セイ</t>
    </rPh>
    <phoneticPr fontId="2"/>
  </si>
  <si>
    <t>高岡第一高</t>
    <rPh sb="0" eb="2">
      <t>タカオカ</t>
    </rPh>
    <rPh sb="2" eb="4">
      <t>ダイイチ</t>
    </rPh>
    <rPh sb="4" eb="5">
      <t>コウ</t>
    </rPh>
    <phoneticPr fontId="2"/>
  </si>
  <si>
    <t>セリーグ公式戦</t>
    <rPh sb="4" eb="7">
      <t>コウシキセン</t>
    </rPh>
    <phoneticPr fontId="2"/>
  </si>
  <si>
    <t>ウエスタン</t>
    <phoneticPr fontId="2"/>
  </si>
  <si>
    <t>教育リーグ</t>
    <rPh sb="0" eb="2">
      <t>キョウイク</t>
    </rPh>
    <phoneticPr fontId="2"/>
  </si>
  <si>
    <t>中日</t>
    <phoneticPr fontId="2"/>
  </si>
  <si>
    <t>阪神</t>
    <rPh sb="0" eb="2">
      <t>ハンシン</t>
    </rPh>
    <phoneticPr fontId="2"/>
  </si>
  <si>
    <t>ｿﾌﾄ</t>
    <phoneticPr fontId="2"/>
  </si>
  <si>
    <t>zozo</t>
    <phoneticPr fontId="2"/>
  </si>
  <si>
    <t>PS</t>
    <phoneticPr fontId="2"/>
  </si>
  <si>
    <t>2広</t>
    <rPh sb="1" eb="2">
      <t>ヒロ</t>
    </rPh>
    <phoneticPr fontId="2"/>
  </si>
  <si>
    <t>1ソ</t>
    <phoneticPr fontId="2"/>
  </si>
  <si>
    <t>広10</t>
    <rPh sb="0" eb="1">
      <t>ヒロ</t>
    </rPh>
    <phoneticPr fontId="2"/>
  </si>
  <si>
    <t>ﾏｸﾌﾞﾙｰﾑ</t>
    <phoneticPr fontId="2"/>
  </si>
  <si>
    <t>L-R</t>
    <phoneticPr fontId="2"/>
  </si>
  <si>
    <t>ロイヤルズ</t>
    <phoneticPr fontId="2"/>
  </si>
  <si>
    <t>マムブルーム</t>
    <phoneticPr fontId="2"/>
  </si>
  <si>
    <t>広陵高</t>
    <rPh sb="0" eb="3">
      <t>コウリョウコウ</t>
    </rPh>
    <phoneticPr fontId="2"/>
  </si>
  <si>
    <t>中村 健人</t>
    <rPh sb="0" eb="2">
      <t>ナカムラ</t>
    </rPh>
    <rPh sb="3" eb="5">
      <t>ケント</t>
    </rPh>
    <phoneticPr fontId="2"/>
  </si>
  <si>
    <t>中村　健人</t>
    <rPh sb="3" eb="5">
      <t>ケント</t>
    </rPh>
    <phoneticPr fontId="2"/>
  </si>
  <si>
    <t>広7</t>
    <rPh sb="0" eb="1">
      <t>ヒロ</t>
    </rPh>
    <phoneticPr fontId="2"/>
  </si>
  <si>
    <t>中村　健人</t>
    <rPh sb="0" eb="2">
      <t>ナカムラ</t>
    </rPh>
    <rPh sb="3" eb="5">
      <t>ケント</t>
    </rPh>
    <phoneticPr fontId="2"/>
  </si>
  <si>
    <t>中京大中京高-慶応義塾大-トヨタ自動車</t>
    <rPh sb="0" eb="3">
      <t>チュウキョウダイ</t>
    </rPh>
    <rPh sb="3" eb="5">
      <t>チュウキョウ</t>
    </rPh>
    <rPh sb="5" eb="6">
      <t>コウ</t>
    </rPh>
    <rPh sb="7" eb="12">
      <t>ケイオウギジュクダイ</t>
    </rPh>
    <rPh sb="16" eb="19">
      <t>ジドウシャ</t>
    </rPh>
    <phoneticPr fontId="2"/>
  </si>
  <si>
    <t>高松商-東洋大-大阪ガス</t>
    <rPh sb="0" eb="2">
      <t>タカマツ</t>
    </rPh>
    <rPh sb="2" eb="3">
      <t>ショウ</t>
    </rPh>
    <rPh sb="4" eb="7">
      <t>トウヨウダイ</t>
    </rPh>
    <rPh sb="8" eb="10">
      <t>オオサカ</t>
    </rPh>
    <phoneticPr fontId="2"/>
  </si>
  <si>
    <t>52</t>
    <phoneticPr fontId="2"/>
  </si>
  <si>
    <t>末包</t>
    <rPh sb="0" eb="1">
      <t>スエ</t>
    </rPh>
    <rPh sb="1" eb="2">
      <t>ホウ</t>
    </rPh>
    <phoneticPr fontId="2"/>
  </si>
  <si>
    <t>新潟</t>
    <rPh sb="0" eb="2">
      <t>ニイガタ</t>
    </rPh>
    <phoneticPr fontId="2"/>
  </si>
  <si>
    <t>花咲徳栄高</t>
    <rPh sb="0" eb="2">
      <t>ハナサキ</t>
    </rPh>
    <rPh sb="2" eb="3">
      <t>トク</t>
    </rPh>
    <rPh sb="3" eb="4">
      <t>サカエ</t>
    </rPh>
    <rPh sb="4" eb="5">
      <t>コウ</t>
    </rPh>
    <phoneticPr fontId="2"/>
  </si>
  <si>
    <t>D4</t>
    <phoneticPr fontId="2"/>
  </si>
  <si>
    <t>R-L</t>
    <phoneticPr fontId="2"/>
  </si>
  <si>
    <t>西川 龍馬</t>
    <phoneticPr fontId="2"/>
  </si>
  <si>
    <t>高木 翔斗</t>
    <rPh sb="0" eb="2">
      <t>タカギ</t>
    </rPh>
    <rPh sb="3" eb="4">
      <t>ショウ</t>
    </rPh>
    <rPh sb="4" eb="5">
      <t>ト</t>
    </rPh>
    <phoneticPr fontId="2"/>
  </si>
  <si>
    <t>64</t>
    <phoneticPr fontId="2"/>
  </si>
  <si>
    <t>京都</t>
    <rPh sb="0" eb="2">
      <t>キョウト</t>
    </rPh>
    <phoneticPr fontId="2"/>
  </si>
  <si>
    <t>静岡</t>
    <rPh sb="0" eb="2">
      <t>シズオカ</t>
    </rPh>
    <phoneticPr fontId="2"/>
  </si>
  <si>
    <t>大阪</t>
    <rPh sb="0" eb="2">
      <t>オオサカ</t>
    </rPh>
    <phoneticPr fontId="2"/>
  </si>
  <si>
    <t>121</t>
    <phoneticPr fontId="2"/>
  </si>
  <si>
    <t>127</t>
    <phoneticPr fontId="2"/>
  </si>
  <si>
    <t>前川</t>
    <rPh sb="0" eb="2">
      <t>マエカワ</t>
    </rPh>
    <phoneticPr fontId="2"/>
  </si>
  <si>
    <t>飛竜高-静岡産大</t>
    <rPh sb="0" eb="2">
      <t>ヒリュウ</t>
    </rPh>
    <rPh sb="2" eb="3">
      <t>コウ</t>
    </rPh>
    <rPh sb="4" eb="6">
      <t>シズオカ</t>
    </rPh>
    <rPh sb="6" eb="7">
      <t>サン</t>
    </rPh>
    <rPh sb="7" eb="8">
      <t>ダイ</t>
    </rPh>
    <phoneticPr fontId="2"/>
  </si>
  <si>
    <t>田村 俊介</t>
    <rPh sb="0" eb="2">
      <t>タムラ</t>
    </rPh>
    <rPh sb="3" eb="5">
      <t>シュンスケ</t>
    </rPh>
    <phoneticPr fontId="2"/>
  </si>
  <si>
    <t>愛工大名電高</t>
    <rPh sb="0" eb="5">
      <t>アイコウダイメイデン</t>
    </rPh>
    <rPh sb="5" eb="6">
      <t>コウ</t>
    </rPh>
    <phoneticPr fontId="2"/>
  </si>
  <si>
    <t>岐阜商高</t>
    <rPh sb="0" eb="2">
      <t>ギフ</t>
    </rPh>
    <rPh sb="2" eb="3">
      <t>ショウ</t>
    </rPh>
    <rPh sb="3" eb="4">
      <t>コウ</t>
    </rPh>
    <phoneticPr fontId="2"/>
  </si>
  <si>
    <t>高木 翔斗</t>
    <rPh sb="0" eb="2">
      <t>タカギ</t>
    </rPh>
    <rPh sb="3" eb="4">
      <t>ショウ</t>
    </rPh>
    <rPh sb="4" eb="5">
      <t>ト</t>
    </rPh>
    <phoneticPr fontId="2"/>
  </si>
  <si>
    <t>前川 誠太</t>
    <rPh sb="0" eb="2">
      <t>マエカワ</t>
    </rPh>
    <rPh sb="3" eb="4">
      <t>マコト</t>
    </rPh>
    <rPh sb="4" eb="5">
      <t>タ</t>
    </rPh>
    <phoneticPr fontId="2"/>
  </si>
  <si>
    <t>森　翔平</t>
    <rPh sb="0" eb="1">
      <t>モリ</t>
    </rPh>
    <rPh sb="2" eb="4">
      <t>ショウヘイ</t>
    </rPh>
    <phoneticPr fontId="2"/>
  </si>
  <si>
    <t>行木　俊</t>
    <rPh sb="0" eb="2">
      <t>ナミキ</t>
    </rPh>
    <rPh sb="3" eb="4">
      <t>シュン</t>
    </rPh>
    <phoneticPr fontId="2"/>
  </si>
  <si>
    <t>新家　颯</t>
    <rPh sb="0" eb="2">
      <t>シンヤ</t>
    </rPh>
    <rPh sb="3" eb="4">
      <t>ソウ</t>
    </rPh>
    <phoneticPr fontId="2"/>
  </si>
  <si>
    <t>中村　来生</t>
    <rPh sb="0" eb="2">
      <t>ナカムラ</t>
    </rPh>
    <rPh sb="3" eb="4">
      <t>ライ</t>
    </rPh>
    <rPh sb="4" eb="5">
      <t>セイ</t>
    </rPh>
    <phoneticPr fontId="2"/>
  </si>
  <si>
    <t>6/10 西武</t>
    <rPh sb="5" eb="7">
      <t>セイブ</t>
    </rPh>
    <phoneticPr fontId="2"/>
  </si>
  <si>
    <t>一軍キャンプ　2/1～2/13　天福球場　　2/15～2/28　コザしんきんスタジアム</t>
    <rPh sb="0" eb="2">
      <t>イチグン</t>
    </rPh>
    <rPh sb="16" eb="18">
      <t>テンプク</t>
    </rPh>
    <rPh sb="18" eb="20">
      <t>キュウジョウ</t>
    </rPh>
    <phoneticPr fontId="2"/>
  </si>
  <si>
    <t>二軍キャンプ　2/1～2/9　大野練習場　　2/11～2/28　東光寺球場・天福球場</t>
    <rPh sb="0" eb="2">
      <t>ニグン</t>
    </rPh>
    <rPh sb="15" eb="17">
      <t>オオノ</t>
    </rPh>
    <rPh sb="17" eb="20">
      <t>レンシュウジョウ</t>
    </rPh>
    <rPh sb="32" eb="35">
      <t>トウコウジ</t>
    </rPh>
    <rPh sb="35" eb="37">
      <t>キュウジョウ</t>
    </rPh>
    <rPh sb="38" eb="40">
      <t>テンプク</t>
    </rPh>
    <rPh sb="40" eb="42">
      <t>キュウジョウ</t>
    </rPh>
    <phoneticPr fontId="2"/>
  </si>
  <si>
    <t>作戦コーチ</t>
    <rPh sb="0" eb="2">
      <t>サクセン</t>
    </rPh>
    <phoneticPr fontId="2"/>
  </si>
  <si>
    <t>小窪　哲也</t>
    <rPh sb="0" eb="2">
      <t>コクボ</t>
    </rPh>
    <rPh sb="3" eb="5">
      <t>テツヤ</t>
    </rPh>
    <phoneticPr fontId="2"/>
  </si>
  <si>
    <t>2008-2020</t>
    <phoneticPr fontId="2"/>
  </si>
  <si>
    <t>386安打155打点</t>
    <rPh sb="3" eb="5">
      <t>アンダ</t>
    </rPh>
    <rPh sb="8" eb="10">
      <t>ダテン</t>
    </rPh>
    <phoneticPr fontId="2"/>
  </si>
  <si>
    <t>高橋　健</t>
    <rPh sb="0" eb="2">
      <t>タカハシ</t>
    </rPh>
    <rPh sb="3" eb="4">
      <t>ケン</t>
    </rPh>
    <phoneticPr fontId="2"/>
  </si>
  <si>
    <t>1995-2008・2010</t>
    <phoneticPr fontId="2"/>
  </si>
  <si>
    <t>70勝92敗5S</t>
    <rPh sb="2" eb="3">
      <t>ショウ</t>
    </rPh>
    <rPh sb="5" eb="6">
      <t>ハイ</t>
    </rPh>
    <phoneticPr fontId="2"/>
  </si>
  <si>
    <t>玉木　朋孝</t>
    <rPh sb="0" eb="2">
      <t>タマキ</t>
    </rPh>
    <rPh sb="3" eb="5">
      <t>トモタカ</t>
    </rPh>
    <phoneticPr fontId="2"/>
  </si>
  <si>
    <t>1999～2000</t>
    <phoneticPr fontId="2"/>
  </si>
  <si>
    <t>2022年監督・コーチ</t>
    <rPh sb="4" eb="5">
      <t>ネン</t>
    </rPh>
    <rPh sb="5" eb="7">
      <t>カントク</t>
    </rPh>
    <phoneticPr fontId="2"/>
  </si>
  <si>
    <t>1150(150)</t>
    <phoneticPr fontId="2"/>
  </si>
  <si>
    <t>1400(-200)</t>
    <phoneticPr fontId="2"/>
  </si>
  <si>
    <t>12000(-4500)</t>
    <phoneticPr fontId="2"/>
  </si>
  <si>
    <t>2750(-500)</t>
    <phoneticPr fontId="2"/>
  </si>
  <si>
    <t>5000(3200)</t>
    <phoneticPr fontId="2"/>
  </si>
  <si>
    <t>1350(50)</t>
    <phoneticPr fontId="2"/>
  </si>
  <si>
    <t>3100(100)</t>
    <phoneticPr fontId="2"/>
  </si>
  <si>
    <t>1200(100)</t>
    <phoneticPr fontId="2"/>
  </si>
  <si>
    <t>1500(900)</t>
    <phoneticPr fontId="2"/>
  </si>
  <si>
    <t>2100(1300)</t>
    <phoneticPr fontId="2"/>
  </si>
  <si>
    <t>7500(-1500)</t>
    <phoneticPr fontId="2"/>
  </si>
  <si>
    <t>750（-50）</t>
    <phoneticPr fontId="2"/>
  </si>
  <si>
    <t>450(-50)</t>
    <phoneticPr fontId="2"/>
  </si>
  <si>
    <t>1100(100)</t>
    <phoneticPr fontId="2"/>
  </si>
  <si>
    <t>1200(500)</t>
    <phoneticPr fontId="2"/>
  </si>
  <si>
    <t>7600(1300)</t>
    <phoneticPr fontId="2"/>
  </si>
  <si>
    <t>1000(300)</t>
    <phoneticPr fontId="2"/>
  </si>
  <si>
    <t>300(50)</t>
    <phoneticPr fontId="2"/>
  </si>
  <si>
    <t>350(80)</t>
    <phoneticPr fontId="2"/>
  </si>
  <si>
    <t>18000(3000)</t>
    <phoneticPr fontId="2"/>
  </si>
  <si>
    <t>14000(5300)</t>
    <phoneticPr fontId="2"/>
  </si>
  <si>
    <t>1500(500)</t>
    <phoneticPr fontId="2"/>
  </si>
  <si>
    <t>2200(1100)</t>
    <phoneticPr fontId="2"/>
  </si>
  <si>
    <t>2300(-1000)</t>
    <phoneticPr fontId="2"/>
  </si>
  <si>
    <t>7500(3200)</t>
    <phoneticPr fontId="2"/>
  </si>
  <si>
    <t>7200(-4800)</t>
    <phoneticPr fontId="2"/>
  </si>
  <si>
    <t>5300(3700)</t>
    <phoneticPr fontId="2"/>
  </si>
  <si>
    <t>6600(-2100)</t>
    <phoneticPr fontId="2"/>
  </si>
  <si>
    <t>1900(-600)</t>
    <phoneticPr fontId="2"/>
  </si>
  <si>
    <t>1800(-500)</t>
    <phoneticPr fontId="2"/>
  </si>
  <si>
    <t>3300(800)</t>
    <phoneticPr fontId="2"/>
  </si>
  <si>
    <t>1900(300)</t>
    <phoneticPr fontId="2"/>
  </si>
  <si>
    <t>4200(-1400)</t>
    <phoneticPr fontId="2"/>
  </si>
  <si>
    <t>1200(500)</t>
    <phoneticPr fontId="2"/>
  </si>
  <si>
    <t>2100(200)</t>
    <phoneticPr fontId="2"/>
  </si>
  <si>
    <t>2900(260)</t>
    <phoneticPr fontId="2"/>
  </si>
  <si>
    <t>2400(800)</t>
    <phoneticPr fontId="2"/>
  </si>
  <si>
    <t>1250(450)</t>
    <phoneticPr fontId="2"/>
  </si>
  <si>
    <t>650(-50)</t>
    <phoneticPr fontId="2"/>
  </si>
  <si>
    <t>1250(-400)</t>
    <phoneticPr fontId="2"/>
  </si>
  <si>
    <t>1200(750)</t>
    <phoneticPr fontId="2"/>
  </si>
  <si>
    <t>2000(-400)</t>
    <phoneticPr fontId="2"/>
  </si>
  <si>
    <t>1300(-200)</t>
    <phoneticPr fontId="2"/>
  </si>
  <si>
    <t>400(-150)</t>
    <phoneticPr fontId="2"/>
  </si>
  <si>
    <t>対右
打率</t>
    <rPh sb="0" eb="2">
      <t>タイミギ</t>
    </rPh>
    <rPh sb="3" eb="5">
      <t>ダリツ</t>
    </rPh>
    <phoneticPr fontId="2"/>
  </si>
  <si>
    <t>対左
打率</t>
    <rPh sb="0" eb="1">
      <t>タイ</t>
    </rPh>
    <rPh sb="1" eb="2">
      <t>ヒダリ</t>
    </rPh>
    <rPh sb="3" eb="5">
      <t>ダリツ</t>
    </rPh>
    <phoneticPr fontId="2"/>
  </si>
  <si>
    <t>右打者
被打率</t>
    <rPh sb="0" eb="3">
      <t>ミギダシャ</t>
    </rPh>
    <rPh sb="4" eb="7">
      <t>ヒダリツ</t>
    </rPh>
    <phoneticPr fontId="2"/>
  </si>
  <si>
    <t>左打者
被打率</t>
    <rPh sb="0" eb="3">
      <t>ヒダリダシャ</t>
    </rPh>
    <rPh sb="4" eb="7">
      <t>ヒダリツ</t>
    </rPh>
    <phoneticPr fontId="2"/>
  </si>
  <si>
    <t>右投手</t>
    <rPh sb="0" eb="3">
      <t>ミギトウシュ</t>
    </rPh>
    <phoneticPr fontId="2"/>
  </si>
  <si>
    <t>左投手</t>
    <rPh sb="0" eb="3">
      <t>ヒダリトウシュ</t>
    </rPh>
    <phoneticPr fontId="2"/>
  </si>
  <si>
    <t>右打者</t>
    <rPh sb="0" eb="3">
      <t>ミギダシャ</t>
    </rPh>
    <phoneticPr fontId="2"/>
  </si>
  <si>
    <t>左打者</t>
    <rPh sb="0" eb="3">
      <t>ヒダリダシャ</t>
    </rPh>
    <phoneticPr fontId="2"/>
  </si>
  <si>
    <t>加藤 拓也⇒矢崎</t>
    <rPh sb="6" eb="8">
      <t>ヤザキ</t>
    </rPh>
    <phoneticPr fontId="2"/>
  </si>
  <si>
    <t>鳥栖</t>
    <rPh sb="0" eb="2">
      <t>トス</t>
    </rPh>
    <phoneticPr fontId="2"/>
  </si>
  <si>
    <t>札幌</t>
    <rPh sb="0" eb="2">
      <t>サッポロ</t>
    </rPh>
    <phoneticPr fontId="2"/>
  </si>
  <si>
    <t>札幌D</t>
    <rPh sb="0" eb="2">
      <t>サッポロ</t>
    </rPh>
    <phoneticPr fontId="2"/>
  </si>
  <si>
    <t>（日）</t>
    <rPh sb="1" eb="2">
      <t>ニチ</t>
    </rPh>
    <phoneticPr fontId="2"/>
  </si>
  <si>
    <t>神戸</t>
    <rPh sb="0" eb="2">
      <t>コウベ</t>
    </rPh>
    <phoneticPr fontId="2"/>
  </si>
  <si>
    <t>FC東京</t>
    <rPh sb="2" eb="4">
      <t>トウキョウ</t>
    </rPh>
    <phoneticPr fontId="2"/>
  </si>
  <si>
    <t>味スタ</t>
    <rPh sb="0" eb="1">
      <t>アジ</t>
    </rPh>
    <phoneticPr fontId="2"/>
  </si>
  <si>
    <t>川崎F</t>
    <rPh sb="0" eb="2">
      <t>カワサキ</t>
    </rPh>
    <phoneticPr fontId="2"/>
  </si>
  <si>
    <t>湘南</t>
    <rPh sb="0" eb="2">
      <t>ショウナン</t>
    </rPh>
    <phoneticPr fontId="2"/>
  </si>
  <si>
    <t>レモンS</t>
    <phoneticPr fontId="2"/>
  </si>
  <si>
    <t>横浜FM</t>
    <rPh sb="0" eb="2">
      <t>ヨコハマ</t>
    </rPh>
    <phoneticPr fontId="2"/>
  </si>
  <si>
    <t>磐田</t>
    <rPh sb="0" eb="2">
      <t>イワタ</t>
    </rPh>
    <phoneticPr fontId="2"/>
  </si>
  <si>
    <t>ヤマハ</t>
    <phoneticPr fontId="2"/>
  </si>
  <si>
    <t>（金）</t>
    <rPh sb="1" eb="2">
      <t>キン</t>
    </rPh>
    <phoneticPr fontId="2"/>
  </si>
  <si>
    <t>ｱｲｽﾀ</t>
    <phoneticPr fontId="2"/>
  </si>
  <si>
    <t>（火）</t>
    <rPh sb="1" eb="2">
      <t>ヒ</t>
    </rPh>
    <phoneticPr fontId="2"/>
  </si>
  <si>
    <t>柏</t>
    <rPh sb="0" eb="1">
      <t>カシワ</t>
    </rPh>
    <phoneticPr fontId="2"/>
  </si>
  <si>
    <t>鹿島</t>
    <rPh sb="0" eb="2">
      <t>カシマ</t>
    </rPh>
    <phoneticPr fontId="2"/>
  </si>
  <si>
    <t>浦和</t>
    <rPh sb="0" eb="2">
      <t>ウラワ</t>
    </rPh>
    <phoneticPr fontId="2"/>
  </si>
  <si>
    <t>G大阪</t>
    <rPh sb="1" eb="3">
      <t>オオサカ</t>
    </rPh>
    <phoneticPr fontId="2"/>
  </si>
  <si>
    <t>名古屋</t>
    <rPh sb="0" eb="3">
      <t>ナゴヤ</t>
    </rPh>
    <phoneticPr fontId="2"/>
  </si>
  <si>
    <t>C大阪</t>
    <rPh sb="1" eb="3">
      <t>オオサカ</t>
    </rPh>
    <phoneticPr fontId="2"/>
  </si>
  <si>
    <t>ベススタ</t>
    <phoneticPr fontId="2"/>
  </si>
  <si>
    <t>パナスタ</t>
    <phoneticPr fontId="2"/>
  </si>
  <si>
    <t>日産S</t>
    <rPh sb="0" eb="2">
      <t>ニッサン</t>
    </rPh>
    <phoneticPr fontId="2"/>
  </si>
  <si>
    <t>サンガS</t>
    <phoneticPr fontId="2"/>
  </si>
  <si>
    <t>カシマ</t>
    <phoneticPr fontId="2"/>
  </si>
  <si>
    <t>三協F柏</t>
    <rPh sb="0" eb="2">
      <t>サンキョウ</t>
    </rPh>
    <rPh sb="3" eb="4">
      <t>カシワ</t>
    </rPh>
    <phoneticPr fontId="2"/>
  </si>
  <si>
    <t>ヨドコウ</t>
    <phoneticPr fontId="2"/>
  </si>
  <si>
    <t>等々力</t>
    <rPh sb="0" eb="3">
      <t>トドロキ</t>
    </rPh>
    <phoneticPr fontId="2"/>
  </si>
  <si>
    <t>豊田S</t>
    <rPh sb="0" eb="2">
      <t>トヨタ</t>
    </rPh>
    <phoneticPr fontId="2"/>
  </si>
  <si>
    <t>ノエスタ</t>
    <phoneticPr fontId="2"/>
  </si>
  <si>
    <t>駅スタ</t>
    <rPh sb="0" eb="1">
      <t>エキ</t>
    </rPh>
    <phoneticPr fontId="2"/>
  </si>
  <si>
    <t>B</t>
    <phoneticPr fontId="2"/>
  </si>
  <si>
    <t>徳島</t>
    <rPh sb="0" eb="2">
      <t>トクシマ</t>
    </rPh>
    <phoneticPr fontId="2"/>
  </si>
  <si>
    <t>アイスタ</t>
    <phoneticPr fontId="2"/>
  </si>
  <si>
    <t>鳴門大塚</t>
    <rPh sb="0" eb="2">
      <t>ナルト</t>
    </rPh>
    <rPh sb="2" eb="4">
      <t>オオツカ</t>
    </rPh>
    <phoneticPr fontId="2"/>
  </si>
  <si>
    <t>ﾌﾟﾚｰｵﾌ</t>
    <phoneticPr fontId="2"/>
  </si>
  <si>
    <t>ﾉｯｸｱｳﾄ</t>
    <phoneticPr fontId="2"/>
  </si>
  <si>
    <t>2022年</t>
    <rPh sb="4" eb="5">
      <t>ネン</t>
    </rPh>
    <phoneticPr fontId="2"/>
  </si>
  <si>
    <t>塩谷　司</t>
    <rPh sb="0" eb="2">
      <t>シオタニ</t>
    </rPh>
    <rPh sb="3" eb="4">
      <t>ツカサ</t>
    </rPh>
    <phoneticPr fontId="2"/>
  </si>
  <si>
    <t>住吉ｼﾞｪﾗﾆﾚｼｮｰﾝ</t>
    <rPh sb="0" eb="2">
      <t>スミヨシ</t>
    </rPh>
    <phoneticPr fontId="2"/>
  </si>
  <si>
    <t>アメリカ</t>
    <phoneticPr fontId="2"/>
  </si>
  <si>
    <t>アル・アインFC</t>
    <phoneticPr fontId="2"/>
  </si>
  <si>
    <t>野津田岳人</t>
    <rPh sb="0" eb="2">
      <t>ノツ</t>
    </rPh>
    <rPh sb="2" eb="3">
      <t>タ</t>
    </rPh>
    <rPh sb="3" eb="4">
      <t>ガク</t>
    </rPh>
    <rPh sb="4" eb="5">
      <t>ヒト</t>
    </rPh>
    <phoneticPr fontId="2"/>
  </si>
  <si>
    <t>川村　拓夢</t>
    <rPh sb="0" eb="2">
      <t>カワムラ</t>
    </rPh>
    <rPh sb="3" eb="4">
      <t>タク</t>
    </rPh>
    <rPh sb="4" eb="5">
      <t>ム</t>
    </rPh>
    <phoneticPr fontId="2"/>
  </si>
  <si>
    <t>2018
2022</t>
    <phoneticPr fontId="2"/>
  </si>
  <si>
    <t>松本　泰志</t>
    <rPh sb="0" eb="2">
      <t>マツモト</t>
    </rPh>
    <rPh sb="3" eb="4">
      <t>ヤスシ</t>
    </rPh>
    <rPh sb="4" eb="5">
      <t>ココロザシ</t>
    </rPh>
    <phoneticPr fontId="2"/>
  </si>
  <si>
    <t>埼玉県</t>
    <rPh sb="0" eb="3">
      <t>サイタマケン</t>
    </rPh>
    <phoneticPr fontId="2"/>
  </si>
  <si>
    <t>2011
2022</t>
    <phoneticPr fontId="2"/>
  </si>
  <si>
    <t>ｾﾚｯｿ大阪(期限)</t>
    <rPh sb="4" eb="6">
      <t>オオサカ</t>
    </rPh>
    <rPh sb="7" eb="9">
      <t>キゲン</t>
    </rPh>
    <phoneticPr fontId="2"/>
  </si>
  <si>
    <t>仙波　大志</t>
    <rPh sb="0" eb="2">
      <t>センバ</t>
    </rPh>
    <rPh sb="3" eb="5">
      <t>ダイシ</t>
    </rPh>
    <phoneticPr fontId="2"/>
  </si>
  <si>
    <t>流通経済大</t>
    <rPh sb="0" eb="5">
      <t>リュウツウケイザイダイ</t>
    </rPh>
    <phoneticPr fontId="2"/>
  </si>
  <si>
    <t>棚田　遼</t>
    <rPh sb="0" eb="2">
      <t>タナダ</t>
    </rPh>
    <rPh sb="3" eb="4">
      <t>リョウ</t>
    </rPh>
    <phoneticPr fontId="2"/>
  </si>
  <si>
    <t>満田　誠</t>
    <rPh sb="0" eb="2">
      <t>ミツダ</t>
    </rPh>
    <rPh sb="3" eb="4">
      <t>マコト</t>
    </rPh>
    <phoneticPr fontId="2"/>
  </si>
  <si>
    <t>熊本健</t>
    <rPh sb="0" eb="3">
      <t>クマモトケン</t>
    </rPh>
    <phoneticPr fontId="2"/>
  </si>
  <si>
    <t>ミヒャエル・スキッペ</t>
    <phoneticPr fontId="2"/>
  </si>
  <si>
    <t>ドイツ</t>
    <phoneticPr fontId="2"/>
  </si>
  <si>
    <t>ジャッケル</t>
    <phoneticPr fontId="2"/>
  </si>
  <si>
    <t>ヘッド</t>
    <phoneticPr fontId="2"/>
  </si>
  <si>
    <t>迫井　深也</t>
    <rPh sb="0" eb="2">
      <t>サコイ</t>
    </rPh>
    <rPh sb="3" eb="4">
      <t>フカシ</t>
    </rPh>
    <rPh sb="4" eb="5">
      <t>ヤ</t>
    </rPh>
    <phoneticPr fontId="2"/>
  </si>
  <si>
    <t>FC東京</t>
    <rPh sb="2" eb="4">
      <t>トウキョウ</t>
    </rPh>
    <phoneticPr fontId="2"/>
  </si>
  <si>
    <t>J1</t>
    <phoneticPr fontId="2"/>
  </si>
  <si>
    <t>ジュビロ磐田</t>
  </si>
  <si>
    <t>京都サンガF.C.</t>
  </si>
  <si>
    <t>2020年</t>
    <rPh sb="4" eb="5">
      <t>ネン</t>
    </rPh>
    <phoneticPr fontId="2"/>
  </si>
  <si>
    <t>11/11　最終結果</t>
    <rPh sb="6" eb="8">
      <t>サイシュウ</t>
    </rPh>
    <rPh sb="8" eb="10">
      <t>ケッカ</t>
    </rPh>
    <phoneticPr fontId="2"/>
  </si>
  <si>
    <t>2021年</t>
    <rPh sb="4" eb="5">
      <t>ネン</t>
    </rPh>
    <phoneticPr fontId="2"/>
  </si>
  <si>
    <t>勝ち</t>
    <rPh sb="0" eb="1">
      <t>カ</t>
    </rPh>
    <phoneticPr fontId="2"/>
  </si>
  <si>
    <t>負け</t>
    <rPh sb="0" eb="1">
      <t>マ</t>
    </rPh>
    <phoneticPr fontId="2"/>
  </si>
  <si>
    <t>②2</t>
    <phoneticPr fontId="2"/>
  </si>
  <si>
    <t>捕手</t>
    <rPh sb="0" eb="2">
      <t>ホシュ</t>
    </rPh>
    <phoneticPr fontId="2"/>
  </si>
  <si>
    <t>③3</t>
    <phoneticPr fontId="2"/>
  </si>
  <si>
    <t>一塁手</t>
    <rPh sb="0" eb="3">
      <t>イチルイシュ</t>
    </rPh>
    <phoneticPr fontId="2"/>
  </si>
  <si>
    <t>④4</t>
    <phoneticPr fontId="2"/>
  </si>
  <si>
    <t>二塁手</t>
    <rPh sb="0" eb="3">
      <t>ニルイシュ</t>
    </rPh>
    <phoneticPr fontId="2"/>
  </si>
  <si>
    <t>⑤5</t>
    <phoneticPr fontId="2"/>
  </si>
  <si>
    <t>三塁手</t>
    <rPh sb="0" eb="3">
      <t>サンルイシュ</t>
    </rPh>
    <phoneticPr fontId="2"/>
  </si>
  <si>
    <t>⑥6</t>
    <phoneticPr fontId="2"/>
  </si>
  <si>
    <t>遊撃手</t>
    <rPh sb="0" eb="3">
      <t>ユウゲキシュ</t>
    </rPh>
    <phoneticPr fontId="2"/>
  </si>
  <si>
    <t>⑦7</t>
    <phoneticPr fontId="2"/>
  </si>
  <si>
    <t>レフト</t>
    <phoneticPr fontId="2"/>
  </si>
  <si>
    <t>⑧8</t>
    <phoneticPr fontId="2"/>
  </si>
  <si>
    <t>ｾﾝﾀｰ</t>
    <phoneticPr fontId="2"/>
  </si>
  <si>
    <t>⑨9</t>
    <phoneticPr fontId="2"/>
  </si>
  <si>
    <t>ライト</t>
    <phoneticPr fontId="2"/>
  </si>
  <si>
    <t>H</t>
    <phoneticPr fontId="2"/>
  </si>
  <si>
    <t>代打</t>
    <rPh sb="0" eb="2">
      <t>ダイダ</t>
    </rPh>
    <phoneticPr fontId="2"/>
  </si>
  <si>
    <t>R</t>
    <phoneticPr fontId="2"/>
  </si>
  <si>
    <t>代走</t>
    <rPh sb="0" eb="2">
      <t>ダイソウ</t>
    </rPh>
    <phoneticPr fontId="2"/>
  </si>
  <si>
    <t>C</t>
    <phoneticPr fontId="2"/>
  </si>
  <si>
    <t>交替</t>
    <rPh sb="0" eb="2">
      <t>コウタイ</t>
    </rPh>
    <phoneticPr fontId="2"/>
  </si>
  <si>
    <t xml:space="preserve"> 勝利</t>
    <rPh sb="1" eb="3">
      <t>ショウリ</t>
    </rPh>
    <phoneticPr fontId="2"/>
  </si>
  <si>
    <t xml:space="preserve"> 敗戦</t>
    <rPh sb="1" eb="3">
      <t>ハイセン</t>
    </rPh>
    <phoneticPr fontId="2"/>
  </si>
  <si>
    <t xml:space="preserve"> ｾｰﾌﾞ</t>
    <phoneticPr fontId="2"/>
  </si>
  <si>
    <t xml:space="preserve"> ﾎｰﾙﾄﾞ</t>
    <phoneticPr fontId="2"/>
  </si>
  <si>
    <t>〇</t>
    <phoneticPr fontId="2"/>
  </si>
  <si>
    <t>登板順</t>
    <rPh sb="0" eb="2">
      <t>トウバン</t>
    </rPh>
    <rPh sb="2" eb="3">
      <t>ジュン</t>
    </rPh>
    <phoneticPr fontId="2"/>
  </si>
  <si>
    <t>2022年　公式戦チーム月別成績</t>
    <rPh sb="4" eb="5">
      <t>ネン</t>
    </rPh>
    <rPh sb="6" eb="9">
      <t>コウシキセン</t>
    </rPh>
    <phoneticPr fontId="2"/>
  </si>
  <si>
    <t>2022年　ウエスタンリーグ</t>
    <rPh sb="4" eb="5">
      <t>ネン</t>
    </rPh>
    <phoneticPr fontId="2"/>
  </si>
  <si>
    <t>2022年　ウエスタンリーグ　（カープ月別成績）</t>
    <rPh sb="4" eb="5">
      <t>ネン</t>
    </rPh>
    <rPh sb="19" eb="20">
      <t>ツキ</t>
    </rPh>
    <rPh sb="20" eb="21">
      <t>ベツ</t>
    </rPh>
    <rPh sb="21" eb="23">
      <t>セイセキ</t>
    </rPh>
    <phoneticPr fontId="2"/>
  </si>
  <si>
    <t>2022年
セ･リーグ</t>
    <rPh sb="4" eb="5">
      <t>ネン</t>
    </rPh>
    <phoneticPr fontId="2"/>
  </si>
  <si>
    <t>2022年</t>
    <rPh sb="4" eb="5">
      <t>ネン</t>
    </rPh>
    <phoneticPr fontId="2"/>
  </si>
  <si>
    <t>2022年　公式戦個人成績（野手）</t>
    <rPh sb="4" eb="5">
      <t>ネン</t>
    </rPh>
    <rPh sb="6" eb="9">
      <t>コウシキセン</t>
    </rPh>
    <rPh sb="9" eb="13">
      <t>コジンセイセキ</t>
    </rPh>
    <rPh sb="14" eb="16">
      <t>ヤシュ</t>
    </rPh>
    <phoneticPr fontId="2"/>
  </si>
  <si>
    <t>2022年　公式戦個人成績（投手）</t>
    <rPh sb="4" eb="5">
      <t>ネン</t>
    </rPh>
    <rPh sb="6" eb="9">
      <t>コウシキセン</t>
    </rPh>
    <rPh sb="9" eb="13">
      <t>コジンセイセキ</t>
    </rPh>
    <rPh sb="14" eb="16">
      <t>トウシュ</t>
    </rPh>
    <phoneticPr fontId="2"/>
  </si>
  <si>
    <t>25</t>
    <phoneticPr fontId="2"/>
  </si>
  <si>
    <t>対戦相手</t>
    <rPh sb="0" eb="4">
      <t>タイセンアイテ</t>
    </rPh>
    <phoneticPr fontId="2"/>
  </si>
  <si>
    <t>勝点</t>
    <rPh sb="0" eb="2">
      <t>カチテン</t>
    </rPh>
    <phoneticPr fontId="2"/>
  </si>
  <si>
    <t>支配率
ｼｭｰﾄ</t>
    <rPh sb="0" eb="3">
      <t>シハイリツ</t>
    </rPh>
    <phoneticPr fontId="2"/>
  </si>
  <si>
    <t>2022年Jリーグ日程</t>
    <rPh sb="4" eb="5">
      <t>ネン</t>
    </rPh>
    <rPh sb="9" eb="11">
      <t>ニッテイ</t>
    </rPh>
    <phoneticPr fontId="2"/>
  </si>
  <si>
    <t>佐々岡監督</t>
    <rPh sb="0" eb="3">
      <t>ササオカ</t>
    </rPh>
    <rPh sb="3" eb="5">
      <t>カントク</t>
    </rPh>
    <phoneticPr fontId="2"/>
  </si>
  <si>
    <t>佐々岡監督</t>
    <rPh sb="0" eb="5">
      <t>ササオカカントク</t>
    </rPh>
    <phoneticPr fontId="2"/>
  </si>
  <si>
    <t>緒形監督</t>
    <rPh sb="0" eb="2">
      <t>オガタ</t>
    </rPh>
    <rPh sb="2" eb="4">
      <t>カントク</t>
    </rPh>
    <phoneticPr fontId="2"/>
  </si>
  <si>
    <t>緒形監督</t>
    <rPh sb="0" eb="4">
      <t>オガタカントク</t>
    </rPh>
    <phoneticPr fontId="2"/>
  </si>
  <si>
    <t>日南</t>
    <rPh sb="0" eb="2">
      <t>ニチナン</t>
    </rPh>
    <phoneticPr fontId="2"/>
  </si>
  <si>
    <t>沖縄</t>
    <rPh sb="0" eb="2">
      <t>オキナワ</t>
    </rPh>
    <phoneticPr fontId="2"/>
  </si>
  <si>
    <t>12</t>
    <phoneticPr fontId="2"/>
  </si>
  <si>
    <t>林</t>
    <rPh sb="0" eb="1">
      <t>ハヤシ</t>
    </rPh>
    <phoneticPr fontId="2"/>
  </si>
  <si>
    <t>野上</t>
    <rPh sb="0" eb="2">
      <t>ノガミ</t>
    </rPh>
    <phoneticPr fontId="2"/>
  </si>
  <si>
    <t>荒木</t>
    <rPh sb="0" eb="2">
      <t>アラキ</t>
    </rPh>
    <phoneticPr fontId="2"/>
  </si>
  <si>
    <t>佐々木</t>
    <rPh sb="0" eb="3">
      <t>ササキ</t>
    </rPh>
    <phoneticPr fontId="2"/>
  </si>
  <si>
    <t>塩谷</t>
    <rPh sb="0" eb="2">
      <t>シオタニ</t>
    </rPh>
    <phoneticPr fontId="2"/>
  </si>
  <si>
    <t>青山</t>
    <rPh sb="0" eb="2">
      <t>アオヤマ</t>
    </rPh>
    <phoneticPr fontId="2"/>
  </si>
  <si>
    <t>藤井</t>
    <rPh sb="0" eb="2">
      <t>フジイ</t>
    </rPh>
    <phoneticPr fontId="2"/>
  </si>
  <si>
    <t>浅野</t>
    <rPh sb="0" eb="2">
      <t>アサノ</t>
    </rPh>
    <phoneticPr fontId="2"/>
  </si>
  <si>
    <t>柏</t>
    <rPh sb="0" eb="1">
      <t>カシワ</t>
    </rPh>
    <phoneticPr fontId="2"/>
  </si>
  <si>
    <t>仙波</t>
    <rPh sb="0" eb="2">
      <t>センバ</t>
    </rPh>
    <phoneticPr fontId="2"/>
  </si>
  <si>
    <t>鮎川</t>
    <rPh sb="0" eb="2">
      <t>アユカワ</t>
    </rPh>
    <phoneticPr fontId="2"/>
  </si>
  <si>
    <t>中野</t>
    <rPh sb="0" eb="2">
      <t>ナカノ</t>
    </rPh>
    <phoneticPr fontId="2"/>
  </si>
  <si>
    <t>柴崎</t>
    <rPh sb="0" eb="2">
      <t>シバサキ</t>
    </rPh>
    <phoneticPr fontId="2"/>
  </si>
  <si>
    <t>ｻﾝﾄｽ</t>
    <phoneticPr fontId="2"/>
  </si>
  <si>
    <t>川村</t>
    <rPh sb="0" eb="2">
      <t>カワムラ</t>
    </rPh>
    <phoneticPr fontId="2"/>
  </si>
  <si>
    <t>ｴｾﾞｷｴｳ</t>
    <phoneticPr fontId="2"/>
  </si>
  <si>
    <t>合計</t>
    <rPh sb="0" eb="2">
      <t>ゴウケイ</t>
    </rPh>
    <phoneticPr fontId="2"/>
  </si>
  <si>
    <t>順位</t>
    <rPh sb="0" eb="2">
      <t>ジュンイ</t>
    </rPh>
    <phoneticPr fontId="2"/>
  </si>
  <si>
    <t>HTV</t>
    <phoneticPr fontId="2"/>
  </si>
  <si>
    <t>D.アンダーソン</t>
    <phoneticPr fontId="2"/>
  </si>
  <si>
    <t>N.ターリー</t>
    <phoneticPr fontId="2"/>
  </si>
  <si>
    <t>G.フランスア</t>
    <phoneticPr fontId="2"/>
  </si>
  <si>
    <t>R.コルニエル</t>
    <phoneticPr fontId="2"/>
  </si>
  <si>
    <t>R.ﾏｸﾌﾞﾙｰﾑ</t>
    <phoneticPr fontId="2"/>
  </si>
  <si>
    <t>D5</t>
    <phoneticPr fontId="2"/>
  </si>
  <si>
    <t>D2</t>
    <phoneticPr fontId="2"/>
  </si>
  <si>
    <t>Ｄ5⇒育</t>
    <rPh sb="3" eb="4">
      <t>イク</t>
    </rPh>
    <phoneticPr fontId="2"/>
  </si>
  <si>
    <t>育4</t>
    <rPh sb="0" eb="1">
      <t>イク</t>
    </rPh>
    <phoneticPr fontId="2"/>
  </si>
  <si>
    <t>Ｄ3⇒育</t>
    <rPh sb="3" eb="4">
      <t>イク</t>
    </rPh>
    <phoneticPr fontId="2"/>
  </si>
  <si>
    <t>リハ</t>
    <phoneticPr fontId="2"/>
  </si>
  <si>
    <t>日南</t>
    <rPh sb="0" eb="2">
      <t>ニチナン</t>
    </rPh>
    <phoneticPr fontId="2"/>
  </si>
  <si>
    <t>https://soccer.yahoo.co.jp/jleague/category/j1</t>
  </si>
  <si>
    <t>大迫</t>
    <rPh sb="0" eb="2">
      <t>オオサコ</t>
    </rPh>
    <phoneticPr fontId="2"/>
  </si>
  <si>
    <t>荒木</t>
    <rPh sb="0" eb="2">
      <t>アラキ</t>
    </rPh>
    <phoneticPr fontId="2"/>
  </si>
  <si>
    <t>佐々木</t>
    <rPh sb="0" eb="3">
      <t>ササキ</t>
    </rPh>
    <phoneticPr fontId="2"/>
  </si>
  <si>
    <t>住吉</t>
    <rPh sb="0" eb="2">
      <t>スミヨシ</t>
    </rPh>
    <phoneticPr fontId="2"/>
  </si>
  <si>
    <t>野津田</t>
    <rPh sb="0" eb="3">
      <t>ノツダ</t>
    </rPh>
    <phoneticPr fontId="2"/>
  </si>
  <si>
    <t>森島</t>
    <rPh sb="0" eb="2">
      <t>モリシマ</t>
    </rPh>
    <phoneticPr fontId="2"/>
  </si>
  <si>
    <t>ｴｾﾞｷｴｳ</t>
    <phoneticPr fontId="2"/>
  </si>
  <si>
    <t>東</t>
    <rPh sb="0" eb="1">
      <t>ヒガシ</t>
    </rPh>
    <phoneticPr fontId="2"/>
  </si>
  <si>
    <t>茶島</t>
    <rPh sb="0" eb="2">
      <t>チャシマ</t>
    </rPh>
    <phoneticPr fontId="2"/>
  </si>
  <si>
    <t>川村</t>
    <rPh sb="0" eb="2">
      <t>カワムラ</t>
    </rPh>
    <phoneticPr fontId="2"/>
  </si>
  <si>
    <t>永井</t>
    <rPh sb="0" eb="2">
      <t>ナガイ</t>
    </rPh>
    <phoneticPr fontId="2"/>
  </si>
  <si>
    <t>野上</t>
    <rPh sb="0" eb="2">
      <t>ノガミ</t>
    </rPh>
    <phoneticPr fontId="2"/>
  </si>
  <si>
    <t>ｻﾝﾄｽ</t>
    <phoneticPr fontId="2"/>
  </si>
  <si>
    <t>ｳﾞｨｴｲﾗ</t>
    <phoneticPr fontId="2"/>
  </si>
  <si>
    <t>松本</t>
    <rPh sb="0" eb="2">
      <t>マツモト</t>
    </rPh>
    <phoneticPr fontId="2"/>
  </si>
  <si>
    <t>満田</t>
    <rPh sb="0" eb="2">
      <t>ミツタ</t>
    </rPh>
    <phoneticPr fontId="2"/>
  </si>
  <si>
    <t>順位</t>
    <rPh sb="0" eb="2">
      <t>ジュンイ</t>
    </rPh>
    <phoneticPr fontId="2"/>
  </si>
  <si>
    <t>大瀬良</t>
    <rPh sb="0" eb="3">
      <t>オオセラ</t>
    </rPh>
    <phoneticPr fontId="2"/>
  </si>
  <si>
    <t>山口</t>
    <rPh sb="0" eb="2">
      <t>ヤマグチ</t>
    </rPh>
    <phoneticPr fontId="2"/>
  </si>
  <si>
    <t>會澤</t>
    <rPh sb="0" eb="2">
      <t>アイザワ</t>
    </rPh>
    <phoneticPr fontId="2"/>
  </si>
  <si>
    <t>塹江</t>
    <rPh sb="0" eb="2">
      <t>ホリエ</t>
    </rPh>
    <phoneticPr fontId="2"/>
  </si>
  <si>
    <t>戸田</t>
    <rPh sb="0" eb="2">
      <t>トダ</t>
    </rPh>
    <phoneticPr fontId="2"/>
  </si>
  <si>
    <t>遠藤</t>
    <rPh sb="0" eb="2">
      <t>エンドウ</t>
    </rPh>
    <phoneticPr fontId="2"/>
  </si>
  <si>
    <t>末包1</t>
    <rPh sb="0" eb="2">
      <t>スエカネ</t>
    </rPh>
    <phoneticPr fontId="2"/>
  </si>
  <si>
    <t>松本 竜也</t>
  </si>
  <si>
    <t>遠藤 淳志</t>
  </si>
  <si>
    <t>○</t>
    <phoneticPr fontId="2"/>
  </si>
  <si>
    <t>二三</t>
  </si>
  <si>
    <t>羽月 隆太郎</t>
  </si>
  <si>
    <t>一</t>
  </si>
  <si>
    <t>(左中)</t>
  </si>
  <si>
    <t>(一右)</t>
  </si>
  <si>
    <t>末包 昇大</t>
  </si>
  <si>
    <t>遊</t>
  </si>
  <si>
    <t>韮澤 雄也</t>
  </si>
  <si>
    <t>捕</t>
  </si>
  <si>
    <t>一直</t>
  </si>
  <si>
    <t>中村 健人</t>
  </si>
  <si>
    <t>左</t>
  </si>
  <si>
    <t>走二</t>
  </si>
  <si>
    <t>(指)</t>
  </si>
  <si>
    <t>中村 奨成</t>
  </si>
  <si>
    <t>遊併打</t>
  </si>
  <si>
    <t>打指</t>
  </si>
  <si>
    <t>11</t>
    <phoneticPr fontId="2"/>
  </si>
  <si>
    <t>野津田</t>
    <rPh sb="0" eb="3">
      <t>ノツダ</t>
    </rPh>
    <phoneticPr fontId="2"/>
  </si>
  <si>
    <t>森島</t>
    <rPh sb="0" eb="2">
      <t>モリシマ</t>
    </rPh>
    <phoneticPr fontId="2"/>
  </si>
  <si>
    <t>藤井</t>
    <rPh sb="0" eb="2">
      <t>フジイ</t>
    </rPh>
    <phoneticPr fontId="2"/>
  </si>
  <si>
    <t>浅野</t>
    <rPh sb="0" eb="2">
      <t>アサノ</t>
    </rPh>
    <phoneticPr fontId="2"/>
  </si>
  <si>
    <t>柏</t>
    <rPh sb="0" eb="1">
      <t>カシワ</t>
    </rPh>
    <phoneticPr fontId="2"/>
  </si>
  <si>
    <t>永井</t>
    <rPh sb="0" eb="2">
      <t>ナガイ</t>
    </rPh>
    <phoneticPr fontId="2"/>
  </si>
  <si>
    <t>森島1</t>
    <rPh sb="0" eb="2">
      <t>モリシマ</t>
    </rPh>
    <phoneticPr fontId="2"/>
  </si>
  <si>
    <t>柴崎</t>
    <rPh sb="0" eb="2">
      <t>シバサキ</t>
    </rPh>
    <phoneticPr fontId="2"/>
  </si>
  <si>
    <t>東</t>
    <rPh sb="0" eb="1">
      <t>ヒガシ</t>
    </rPh>
    <phoneticPr fontId="2"/>
  </si>
  <si>
    <t>青山</t>
    <rPh sb="0" eb="2">
      <t>アオヤマ</t>
    </rPh>
    <phoneticPr fontId="2"/>
  </si>
  <si>
    <t xml:space="preserve">得 </t>
    <rPh sb="0" eb="1">
      <t>トク</t>
    </rPh>
    <phoneticPr fontId="2"/>
  </si>
  <si>
    <t xml:space="preserve"> 点</t>
    <rPh sb="1" eb="2">
      <t>テン</t>
    </rPh>
    <phoneticPr fontId="2"/>
  </si>
  <si>
    <t>Jﾘｰｸﾞ</t>
    <phoneticPr fontId="2"/>
  </si>
  <si>
    <t>Jｶｯﾌﾟ</t>
    <phoneticPr fontId="2"/>
  </si>
  <si>
    <t>勝敗</t>
    <rPh sb="0" eb="2">
      <t>ショウハイ</t>
    </rPh>
    <phoneticPr fontId="2"/>
  </si>
  <si>
    <t>オープン戦</t>
    <rPh sb="4" eb="5">
      <t>セン</t>
    </rPh>
    <phoneticPr fontId="2"/>
  </si>
  <si>
    <t>得
点</t>
    <rPh sb="0" eb="1">
      <t>トク</t>
    </rPh>
    <rPh sb="2" eb="3">
      <t>テン</t>
    </rPh>
    <phoneticPr fontId="2"/>
  </si>
  <si>
    <t>失
点</t>
    <rPh sb="0" eb="1">
      <t>シツ</t>
    </rPh>
    <rPh sb="2" eb="3">
      <t>テン</t>
    </rPh>
    <phoneticPr fontId="2"/>
  </si>
  <si>
    <t>1
位</t>
    <rPh sb="2" eb="3">
      <t>イ</t>
    </rPh>
    <phoneticPr fontId="2"/>
  </si>
  <si>
    <t>H　R</t>
    <phoneticPr fontId="2"/>
  </si>
  <si>
    <t>ウエスタンリーグ公式戦</t>
    <rPh sb="8" eb="11">
      <t>コウシキセン</t>
    </rPh>
    <phoneticPr fontId="2"/>
  </si>
  <si>
    <t>日本シリーズで日ハムに敗退</t>
    <rPh sb="0" eb="2">
      <t>ニホン</t>
    </rPh>
    <rPh sb="7" eb="8">
      <t>ニチ</t>
    </rPh>
    <rPh sb="11" eb="13">
      <t>ハイタイ</t>
    </rPh>
    <phoneticPr fontId="2"/>
  </si>
  <si>
    <t>プレイオフでDeNAに敗退</t>
    <rPh sb="11" eb="13">
      <t>ハイタイ</t>
    </rPh>
    <phoneticPr fontId="2"/>
  </si>
  <si>
    <t>日本シリーズでソフトバンクに敗退</t>
    <rPh sb="0" eb="2">
      <t>ニホン</t>
    </rPh>
    <rPh sb="14" eb="16">
      <t>ハイタイ</t>
    </rPh>
    <phoneticPr fontId="2"/>
  </si>
  <si>
    <t>九里</t>
    <rPh sb="0" eb="2">
      <t>キュウリ</t>
    </rPh>
    <phoneticPr fontId="2"/>
  </si>
  <si>
    <t>堀</t>
    <rPh sb="0" eb="1">
      <t>ホリ</t>
    </rPh>
    <phoneticPr fontId="2"/>
  </si>
  <si>
    <t>持丸</t>
    <rPh sb="0" eb="2">
      <t>モチマル</t>
    </rPh>
    <phoneticPr fontId="2"/>
  </si>
  <si>
    <t>生田目</t>
    <rPh sb="0" eb="3">
      <t>ナマタメ</t>
    </rPh>
    <phoneticPr fontId="2"/>
  </si>
  <si>
    <t>井口</t>
    <rPh sb="0" eb="2">
      <t>イグチ</t>
    </rPh>
    <phoneticPr fontId="2"/>
  </si>
  <si>
    <t>大盛1</t>
    <rPh sb="0" eb="2">
      <t>オオモリ</t>
    </rPh>
    <phoneticPr fontId="2"/>
  </si>
  <si>
    <t>黒原 拓未</t>
  </si>
  <si>
    <t>●</t>
    <phoneticPr fontId="2"/>
  </si>
  <si>
    <t>二併打</t>
  </si>
  <si>
    <t>遊直</t>
  </si>
  <si>
    <t>三野選</t>
  </si>
  <si>
    <t>日ﾊﾑ</t>
    <rPh sb="0" eb="1">
      <t>ニチ</t>
    </rPh>
    <phoneticPr fontId="2"/>
  </si>
  <si>
    <t>九里</t>
    <rPh sb="0" eb="2">
      <t>クリ</t>
    </rPh>
    <phoneticPr fontId="2"/>
  </si>
  <si>
    <t>　2月28日，開幕投手が発表された。予想通り大本命の大瀬良である。これまで大瀬良，九里，森下の3投手は「開幕投手を目指して頑張ることを繰り返し明言し続けてきた。素晴らしいバトルだと思っていた。さらに床田も3人に負けないパフォーマンスを示していた。どのチームにも負けない先発陣である。
　2月26日オープン戦初戦に大瀬良と森下，翌27日に九里が登板した。結果，大瀬良の安定感が目立った。そうした結果を受けての開幕投手発表だったら何も問題はなかった。しかし，そうではなかった。佐々岡監督は自ら明かした。2月14日，既に大瀬良に開幕投手起用を伝えていたというのだ。そのことはオープン戦開幕前，九里，森下にも伝えていたらしい。
　九里，森下は，ありもしないゴールを目指していたのだ。投手キャプテンを任された大瀬良は，チームの一体感を求めていかなければならないが，監督の言葉は，逆に一体感を損なわせているのではないか。
　野村謙二郎氏は2月27日，HTVの番組で，もう大瀬良に決まっていたことを明かし，後に口を滑らしたことを謝ったそうだ。さらにRCCでは石田アナウンサーが大瀬良の開幕投手は早くから告げられていたことを明かした。多くのファンは耳を疑ったことだろう。
　さらにこの日，佐々岡監督は坂倉の三塁起用をメディアに語った。目下最有力だったのは，昨年から三塁手としてのいい活躍をしてきた林だが，彼に対する言及はなかった。林をどう使っていくかも含めた発言でないとおかしい。林を切り捨てるのかと不安になる。
　佐々岡監督は，事前に開幕投手を告知していたことを明かすべきではなかった。選手の気持ち，ファンの気持ちを考えるべきだった。誠也が何の意思表示もしていない段階で「（大リーグへの夢を追いかけろ」と言ってみたり，新人発表の席上，ドラ1黒原の前で，「どら1のくじを2回外した」と言ってみたりしている。監督に最も求められるのは，選手を大事にする気持ち，選手を最大活かす技だと思う。つまりいろんな意味での賢さに他ならない。
　監督も成長してほしい。」（3月1日）</t>
    <rPh sb="2" eb="3">
      <t>ガツ</t>
    </rPh>
    <rPh sb="5" eb="6">
      <t>ニチ</t>
    </rPh>
    <rPh sb="7" eb="11">
      <t>カイマクトウシュ</t>
    </rPh>
    <rPh sb="12" eb="14">
      <t>ハッピョウ</t>
    </rPh>
    <rPh sb="18" eb="21">
      <t>ヨソウドオ</t>
    </rPh>
    <rPh sb="22" eb="25">
      <t>ダイホンメイ</t>
    </rPh>
    <rPh sb="26" eb="29">
      <t>オオセラ</t>
    </rPh>
    <rPh sb="37" eb="40">
      <t>オオセラ</t>
    </rPh>
    <rPh sb="41" eb="43">
      <t>クリ</t>
    </rPh>
    <rPh sb="44" eb="46">
      <t>モリシタ</t>
    </rPh>
    <rPh sb="48" eb="50">
      <t>トウシュ</t>
    </rPh>
    <rPh sb="52" eb="54">
      <t>カイマク</t>
    </rPh>
    <rPh sb="54" eb="56">
      <t>トウシュ</t>
    </rPh>
    <rPh sb="57" eb="59">
      <t>メザ</t>
    </rPh>
    <rPh sb="61" eb="63">
      <t>ガンバ</t>
    </rPh>
    <rPh sb="67" eb="68">
      <t>ク</t>
    </rPh>
    <rPh sb="69" eb="70">
      <t>カエ</t>
    </rPh>
    <rPh sb="71" eb="73">
      <t>メイゲン</t>
    </rPh>
    <rPh sb="74" eb="75">
      <t>ツヅ</t>
    </rPh>
    <rPh sb="80" eb="82">
      <t>スバ</t>
    </rPh>
    <rPh sb="90" eb="91">
      <t>オモ</t>
    </rPh>
    <rPh sb="99" eb="101">
      <t>トコダ</t>
    </rPh>
    <rPh sb="103" eb="104">
      <t>ニン</t>
    </rPh>
    <rPh sb="105" eb="106">
      <t>マ</t>
    </rPh>
    <rPh sb="117" eb="118">
      <t>シメ</t>
    </rPh>
    <rPh sb="130" eb="131">
      <t>マ</t>
    </rPh>
    <rPh sb="134" eb="137">
      <t>センパツジン</t>
    </rPh>
    <rPh sb="144" eb="145">
      <t>ガツ</t>
    </rPh>
    <rPh sb="147" eb="148">
      <t>ニチ</t>
    </rPh>
    <rPh sb="152" eb="155">
      <t>センショセン</t>
    </rPh>
    <rPh sb="156" eb="159">
      <t>オオセラ</t>
    </rPh>
    <rPh sb="160" eb="162">
      <t>モリシタ</t>
    </rPh>
    <rPh sb="163" eb="164">
      <t>ヨク</t>
    </rPh>
    <rPh sb="166" eb="167">
      <t>ニチ</t>
    </rPh>
    <rPh sb="168" eb="170">
      <t>キュウリ</t>
    </rPh>
    <rPh sb="171" eb="173">
      <t>トウバン</t>
    </rPh>
    <rPh sb="176" eb="178">
      <t>ケッカ</t>
    </rPh>
    <rPh sb="179" eb="182">
      <t>オオセラ</t>
    </rPh>
    <rPh sb="183" eb="186">
      <t>アンテイカン</t>
    </rPh>
    <rPh sb="187" eb="189">
      <t>メダ</t>
    </rPh>
    <rPh sb="261" eb="265">
      <t>カイマクトウシュ</t>
    </rPh>
    <rPh sb="265" eb="267">
      <t>キヨウ</t>
    </rPh>
    <rPh sb="268" eb="269">
      <t>ツタ</t>
    </rPh>
    <rPh sb="288" eb="289">
      <t>セン</t>
    </rPh>
    <rPh sb="289" eb="292">
      <t>カイマクマエ</t>
    </rPh>
    <rPh sb="293" eb="295">
      <t>キュウリ</t>
    </rPh>
    <rPh sb="296" eb="298">
      <t>モリシタ</t>
    </rPh>
    <rPh sb="300" eb="301">
      <t>ツタ</t>
    </rPh>
    <rPh sb="311" eb="313">
      <t>キュウリ</t>
    </rPh>
    <rPh sb="314" eb="316">
      <t>モリシタ</t>
    </rPh>
    <rPh sb="328" eb="330">
      <t>メザ</t>
    </rPh>
    <rPh sb="337" eb="339">
      <t>トウシュ</t>
    </rPh>
    <rPh sb="345" eb="346">
      <t>マカ</t>
    </rPh>
    <rPh sb="349" eb="352">
      <t>オオセラ</t>
    </rPh>
    <rPh sb="358" eb="361">
      <t>イッタイカン</t>
    </rPh>
    <rPh sb="362" eb="363">
      <t>モト</t>
    </rPh>
    <rPh sb="377" eb="379">
      <t>カントク</t>
    </rPh>
    <rPh sb="380" eb="382">
      <t>コトバ</t>
    </rPh>
    <rPh sb="384" eb="385">
      <t>ギャク</t>
    </rPh>
    <rPh sb="386" eb="389">
      <t>イッタイカン</t>
    </rPh>
    <rPh sb="390" eb="391">
      <t>ソコ</t>
    </rPh>
    <rPh sb="406" eb="408">
      <t>ノムラ</t>
    </rPh>
    <rPh sb="408" eb="411">
      <t>ケンジロウ</t>
    </rPh>
    <rPh sb="411" eb="412">
      <t>シ</t>
    </rPh>
    <rPh sb="414" eb="415">
      <t>ガツ</t>
    </rPh>
    <rPh sb="417" eb="418">
      <t>ニチ</t>
    </rPh>
    <rPh sb="423" eb="425">
      <t>バングミ</t>
    </rPh>
    <rPh sb="429" eb="432">
      <t>オオセラ</t>
    </rPh>
    <rPh sb="433" eb="434">
      <t>キ</t>
    </rPh>
    <rPh sb="442" eb="443">
      <t>ア</t>
    </rPh>
    <rPh sb="446" eb="447">
      <t>ノチ</t>
    </rPh>
    <rPh sb="448" eb="449">
      <t>クチ</t>
    </rPh>
    <rPh sb="450" eb="451">
      <t>スベ</t>
    </rPh>
    <rPh sb="457" eb="458">
      <t>アヤマ</t>
    </rPh>
    <rPh sb="472" eb="474">
      <t>イシダ</t>
    </rPh>
    <rPh sb="481" eb="484">
      <t>オオセラ</t>
    </rPh>
    <rPh sb="485" eb="489">
      <t>カイマクトウシュ</t>
    </rPh>
    <rPh sb="490" eb="491">
      <t>ハヤ</t>
    </rPh>
    <rPh sb="494" eb="495">
      <t>ツ</t>
    </rPh>
    <rPh sb="504" eb="505">
      <t>ア</t>
    </rPh>
    <rPh sb="509" eb="510">
      <t>オオ</t>
    </rPh>
    <rPh sb="516" eb="517">
      <t>ミミ</t>
    </rPh>
    <rPh sb="518" eb="519">
      <t>ウタガ</t>
    </rPh>
    <rPh sb="534" eb="535">
      <t>ヒ</t>
    </rPh>
    <rPh sb="536" eb="541">
      <t>ササオカカントク</t>
    </rPh>
    <rPh sb="542" eb="544">
      <t>サカクラ</t>
    </rPh>
    <rPh sb="545" eb="547">
      <t>サンルイ</t>
    </rPh>
    <rPh sb="547" eb="549">
      <t>キヨウ</t>
    </rPh>
    <rPh sb="555" eb="556">
      <t>カタ</t>
    </rPh>
    <rPh sb="559" eb="561">
      <t>モッカ</t>
    </rPh>
    <rPh sb="561" eb="564">
      <t>サイユウリョク</t>
    </rPh>
    <rPh sb="570" eb="572">
      <t>サクネン</t>
    </rPh>
    <rPh sb="574" eb="577">
      <t>サンルイシュ</t>
    </rPh>
    <rPh sb="583" eb="585">
      <t>カツヤク</t>
    </rPh>
    <rPh sb="590" eb="591">
      <t>ハヤシ</t>
    </rPh>
    <rPh sb="594" eb="595">
      <t>カレ</t>
    </rPh>
    <rPh sb="596" eb="597">
      <t>タイ</t>
    </rPh>
    <rPh sb="599" eb="601">
      <t>ゲンキュウ</t>
    </rPh>
    <rPh sb="607" eb="608">
      <t>ハヤシ</t>
    </rPh>
    <rPh sb="611" eb="612">
      <t>ツカ</t>
    </rPh>
    <rPh sb="618" eb="619">
      <t>フク</t>
    </rPh>
    <rPh sb="621" eb="623">
      <t>ハツゲン</t>
    </rPh>
    <rPh sb="650" eb="655">
      <t>ササオカカントク</t>
    </rPh>
    <rPh sb="657" eb="659">
      <t>ジゼン</t>
    </rPh>
    <rPh sb="660" eb="664">
      <t>カイマクトウシュ</t>
    </rPh>
    <rPh sb="665" eb="667">
      <t>コクチ</t>
    </rPh>
    <rPh sb="674" eb="675">
      <t>ア</t>
    </rPh>
    <rPh sb="686" eb="688">
      <t>センシュ</t>
    </rPh>
    <rPh sb="689" eb="691">
      <t>キモ</t>
    </rPh>
    <rPh sb="697" eb="699">
      <t>キモ</t>
    </rPh>
    <rPh sb="701" eb="702">
      <t>カンガ</t>
    </rPh>
    <rPh sb="710" eb="712">
      <t>セイヤ</t>
    </rPh>
    <rPh sb="713" eb="714">
      <t>ナン</t>
    </rPh>
    <rPh sb="715" eb="719">
      <t>イシヒョウジ</t>
    </rPh>
    <rPh sb="725" eb="727">
      <t>ダンカイ</t>
    </rPh>
    <rPh sb="730" eb="731">
      <t>ダイ</t>
    </rPh>
    <rPh sb="736" eb="737">
      <t>ユメ</t>
    </rPh>
    <rPh sb="738" eb="739">
      <t>オ</t>
    </rPh>
    <rPh sb="745" eb="746">
      <t>イ</t>
    </rPh>
    <rPh sb="752" eb="756">
      <t>シンジンハッピョウ</t>
    </rPh>
    <rPh sb="757" eb="759">
      <t>セキジョウ</t>
    </rPh>
    <rPh sb="763" eb="765">
      <t>クロハラ</t>
    </rPh>
    <rPh sb="766" eb="767">
      <t>マエ</t>
    </rPh>
    <rPh sb="778" eb="780">
      <t>カイハズ</t>
    </rPh>
    <rPh sb="784" eb="785">
      <t>イ</t>
    </rPh>
    <rPh sb="795" eb="797">
      <t>カントク</t>
    </rPh>
    <rPh sb="798" eb="799">
      <t>モット</t>
    </rPh>
    <rPh sb="800" eb="801">
      <t>モト</t>
    </rPh>
    <rPh sb="808" eb="810">
      <t>センシュ</t>
    </rPh>
    <rPh sb="811" eb="813">
      <t>ダイジ</t>
    </rPh>
    <rPh sb="816" eb="818">
      <t>キモ</t>
    </rPh>
    <rPh sb="820" eb="822">
      <t>センシュ</t>
    </rPh>
    <rPh sb="823" eb="826">
      <t>サイダイイ</t>
    </rPh>
    <rPh sb="828" eb="829">
      <t>ワザ</t>
    </rPh>
    <rPh sb="831" eb="832">
      <t>オモ</t>
    </rPh>
    <rPh sb="841" eb="843">
      <t>イミ</t>
    </rPh>
    <rPh sb="845" eb="846">
      <t>カシコ</t>
    </rPh>
    <rPh sb="848" eb="849">
      <t>ホカ</t>
    </rPh>
    <rPh sb="856" eb="858">
      <t>カントク</t>
    </rPh>
    <rPh sb="859" eb="861">
      <t>セイチョウ</t>
    </rPh>
    <rPh sb="870" eb="871">
      <t>ガツ</t>
    </rPh>
    <rPh sb="872" eb="873">
      <t>ニチ</t>
    </rPh>
    <phoneticPr fontId="2"/>
  </si>
  <si>
    <t>口は禍の元</t>
    <rPh sb="0" eb="1">
      <t>クチ</t>
    </rPh>
    <rPh sb="2" eb="3">
      <t>ワザワイ</t>
    </rPh>
    <rPh sb="4" eb="5">
      <t>モト</t>
    </rPh>
    <phoneticPr fontId="2"/>
  </si>
  <si>
    <t>TSS</t>
    <phoneticPr fontId="2"/>
  </si>
  <si>
    <t>Home</t>
    <phoneticPr fontId="2"/>
  </si>
  <si>
    <t>HTV</t>
    <phoneticPr fontId="2"/>
  </si>
  <si>
    <t>RCC</t>
    <phoneticPr fontId="2"/>
  </si>
  <si>
    <t>BSTBS</t>
    <phoneticPr fontId="2"/>
  </si>
  <si>
    <t>森</t>
    <rPh sb="0" eb="1">
      <t>モリ</t>
    </rPh>
    <phoneticPr fontId="2"/>
  </si>
  <si>
    <t>坂本</t>
    <rPh sb="0" eb="2">
      <t>サカモト</t>
    </rPh>
    <phoneticPr fontId="2"/>
  </si>
  <si>
    <t>石原</t>
    <rPh sb="0" eb="2">
      <t>イシハラ</t>
    </rPh>
    <phoneticPr fontId="2"/>
  </si>
  <si>
    <t>森 翔平</t>
  </si>
  <si>
    <t>捕安</t>
  </si>
  <si>
    <t>(右左)</t>
  </si>
  <si>
    <t>遊失</t>
  </si>
  <si>
    <t>走三</t>
  </si>
  <si>
    <t>三直</t>
  </si>
  <si>
    <t>(中左右)</t>
  </si>
  <si>
    <t>三併打</t>
  </si>
  <si>
    <t>(三一)</t>
  </si>
  <si>
    <t>小林</t>
    <rPh sb="0" eb="2">
      <t>コバヤシ</t>
    </rPh>
    <phoneticPr fontId="2"/>
  </si>
  <si>
    <t>濱口</t>
    <rPh sb="0" eb="2">
      <t>ハマグチ</t>
    </rPh>
    <phoneticPr fontId="2"/>
  </si>
  <si>
    <t>石原</t>
    <rPh sb="0" eb="2">
      <t>イシハラ</t>
    </rPh>
    <phoneticPr fontId="2"/>
  </si>
  <si>
    <t>持丸1</t>
    <rPh sb="0" eb="2">
      <t>モチマル</t>
    </rPh>
    <phoneticPr fontId="2"/>
  </si>
  <si>
    <t>二直</t>
  </si>
  <si>
    <t>三邪飛</t>
  </si>
  <si>
    <t>投直</t>
  </si>
  <si>
    <t>打中</t>
  </si>
  <si>
    <t>投安</t>
  </si>
  <si>
    <t>打捕</t>
  </si>
  <si>
    <t>1</t>
    <phoneticPr fontId="2"/>
  </si>
  <si>
    <t>塩谷</t>
    <rPh sb="0" eb="2">
      <t>シオタニ</t>
    </rPh>
    <phoneticPr fontId="2"/>
  </si>
  <si>
    <t>佐々木</t>
    <rPh sb="0" eb="3">
      <t>ササキ</t>
    </rPh>
    <phoneticPr fontId="2"/>
  </si>
  <si>
    <t>住吉</t>
    <rPh sb="0" eb="2">
      <t>スミヨシ</t>
    </rPh>
    <phoneticPr fontId="2"/>
  </si>
  <si>
    <t>青山</t>
    <rPh sb="0" eb="2">
      <t>アオヤマ</t>
    </rPh>
    <phoneticPr fontId="2"/>
  </si>
  <si>
    <t>ｴｾﾞｷｴｳ</t>
    <phoneticPr fontId="2"/>
  </si>
  <si>
    <t>東</t>
    <rPh sb="0" eb="1">
      <t>ヒガシ</t>
    </rPh>
    <phoneticPr fontId="2"/>
  </si>
  <si>
    <t>茶島</t>
    <rPh sb="0" eb="2">
      <t>チャジマ</t>
    </rPh>
    <phoneticPr fontId="2"/>
  </si>
  <si>
    <t>川村</t>
    <rPh sb="0" eb="2">
      <t>カワムラ</t>
    </rPh>
    <phoneticPr fontId="2"/>
  </si>
  <si>
    <t>仙波</t>
    <rPh sb="0" eb="2">
      <t>センナミ</t>
    </rPh>
    <phoneticPr fontId="2"/>
  </si>
  <si>
    <t>ｳﾞｨｴｲﾗ</t>
    <phoneticPr fontId="2"/>
  </si>
  <si>
    <t>満田</t>
    <rPh sb="0" eb="2">
      <t>ミツダ</t>
    </rPh>
    <phoneticPr fontId="2"/>
  </si>
  <si>
    <t>ｻﾝﾄｽ</t>
    <phoneticPr fontId="2"/>
  </si>
  <si>
    <t>柴崎</t>
    <rPh sb="0" eb="2">
      <t>シバサキ</t>
    </rPh>
    <phoneticPr fontId="2"/>
  </si>
  <si>
    <t>森島</t>
    <rPh sb="0" eb="2">
      <t>モリシマ</t>
    </rPh>
    <phoneticPr fontId="2"/>
  </si>
  <si>
    <t>野上</t>
    <rPh sb="0" eb="2">
      <t>ノガミ</t>
    </rPh>
    <phoneticPr fontId="2"/>
  </si>
  <si>
    <t>松本</t>
    <rPh sb="0" eb="2">
      <t>マツモト</t>
    </rPh>
    <phoneticPr fontId="2"/>
  </si>
  <si>
    <t>満田1</t>
    <rPh sb="0" eb="2">
      <t>ミツダ</t>
    </rPh>
    <phoneticPr fontId="2"/>
  </si>
  <si>
    <t>ｻﾝﾄｽ1</t>
    <phoneticPr fontId="2"/>
  </si>
  <si>
    <t>住吉1</t>
    <rPh sb="0" eb="2">
      <t>スミヨシ</t>
    </rPh>
    <phoneticPr fontId="2"/>
  </si>
  <si>
    <t>永井1</t>
    <rPh sb="0" eb="2">
      <t>ナガイ</t>
    </rPh>
    <phoneticPr fontId="2"/>
  </si>
  <si>
    <t>東1</t>
    <rPh sb="0" eb="1">
      <t>ヒガシ</t>
    </rPh>
    <phoneticPr fontId="2"/>
  </si>
  <si>
    <t>大瀬良</t>
    <rPh sb="0" eb="3">
      <t>オオセラ</t>
    </rPh>
    <phoneticPr fontId="2"/>
  </si>
  <si>
    <t>隅田</t>
    <rPh sb="0" eb="2">
      <t>スミダ</t>
    </rPh>
    <phoneticPr fontId="2"/>
  </si>
  <si>
    <t>持丸</t>
    <rPh sb="0" eb="2">
      <t>モチマル</t>
    </rPh>
    <phoneticPr fontId="2"/>
  </si>
  <si>
    <t>佐藤</t>
    <rPh sb="0" eb="2">
      <t>サトウ</t>
    </rPh>
    <phoneticPr fontId="2"/>
  </si>
  <si>
    <t>西武</t>
    <rPh sb="0" eb="2">
      <t>セイブ</t>
    </rPh>
    <phoneticPr fontId="2"/>
  </si>
  <si>
    <t>○</t>
    <phoneticPr fontId="2"/>
  </si>
  <si>
    <t>九里</t>
    <rPh sb="0" eb="2">
      <t>キュウリ</t>
    </rPh>
    <phoneticPr fontId="2"/>
  </si>
  <si>
    <t>渡邊</t>
    <rPh sb="0" eb="2">
      <t>ワタナベ</t>
    </rPh>
    <phoneticPr fontId="2"/>
  </si>
  <si>
    <t>持丸</t>
    <rPh sb="0" eb="2">
      <t>モチマル</t>
    </rPh>
    <phoneticPr fontId="2"/>
  </si>
  <si>
    <t>大曲</t>
    <rPh sb="0" eb="2">
      <t>オオマガリ</t>
    </rPh>
    <phoneticPr fontId="2"/>
  </si>
  <si>
    <t>遊邪飛</t>
  </si>
  <si>
    <t>走指</t>
  </si>
  <si>
    <t>中３</t>
  </si>
  <si>
    <t>三安</t>
  </si>
  <si>
    <t>暴振逃</t>
  </si>
  <si>
    <t>中右</t>
  </si>
  <si>
    <t>走</t>
  </si>
  <si>
    <t>一飛</t>
  </si>
  <si>
    <t>(右一)</t>
  </si>
  <si>
    <t>走中</t>
  </si>
  <si>
    <t>末包 昇大</t>
    <rPh sb="0" eb="1">
      <t>スエ</t>
    </rPh>
    <rPh sb="1" eb="2">
      <t>ホウ</t>
    </rPh>
    <rPh sb="3" eb="4">
      <t>ノボル</t>
    </rPh>
    <rPh sb="4" eb="5">
      <t>ダイ</t>
    </rPh>
    <phoneticPr fontId="2"/>
  </si>
  <si>
    <t>末包　昇大</t>
    <rPh sb="0" eb="1">
      <t>スエ</t>
    </rPh>
    <rPh sb="1" eb="2">
      <t>ホウ</t>
    </rPh>
    <rPh sb="3" eb="4">
      <t>ノボル</t>
    </rPh>
    <rPh sb="4" eb="5">
      <t>ダイ</t>
    </rPh>
    <phoneticPr fontId="2"/>
  </si>
  <si>
    <t>満田</t>
    <rPh sb="0" eb="2">
      <t>ミツダ</t>
    </rPh>
    <phoneticPr fontId="2"/>
  </si>
  <si>
    <t>佐々木1</t>
    <rPh sb="0" eb="3">
      <t>ササキ</t>
    </rPh>
    <phoneticPr fontId="2"/>
  </si>
  <si>
    <t>川村</t>
    <rPh sb="0" eb="2">
      <t>カワムラ</t>
    </rPh>
    <phoneticPr fontId="2"/>
  </si>
  <si>
    <t>11</t>
    <phoneticPr fontId="2"/>
  </si>
  <si>
    <t>床田</t>
    <rPh sb="0" eb="2">
      <t>トコダ</t>
    </rPh>
    <phoneticPr fontId="2"/>
  </si>
  <si>
    <t>西</t>
    <rPh sb="0" eb="1">
      <t>ニシ</t>
    </rPh>
    <phoneticPr fontId="2"/>
  </si>
  <si>
    <t>磯村</t>
    <rPh sb="0" eb="2">
      <t>イソムラ</t>
    </rPh>
    <phoneticPr fontId="2"/>
  </si>
  <si>
    <t>伊藤</t>
    <rPh sb="0" eb="2">
      <t>イトウ</t>
    </rPh>
    <phoneticPr fontId="2"/>
  </si>
  <si>
    <t>森</t>
    <rPh sb="0" eb="1">
      <t>モリ</t>
    </rPh>
    <phoneticPr fontId="2"/>
  </si>
  <si>
    <t>玉村</t>
    <rPh sb="0" eb="2">
      <t>タマムラ</t>
    </rPh>
    <phoneticPr fontId="2"/>
  </si>
  <si>
    <t>秋山</t>
    <rPh sb="0" eb="2">
      <t>アキヤマ</t>
    </rPh>
    <phoneticPr fontId="2"/>
  </si>
  <si>
    <t>持丸</t>
    <rPh sb="0" eb="2">
      <t>モチマル</t>
    </rPh>
    <phoneticPr fontId="2"/>
  </si>
  <si>
    <t>△</t>
    <phoneticPr fontId="2"/>
  </si>
  <si>
    <t>捕ゴロ</t>
  </si>
  <si>
    <t>犠打失</t>
  </si>
  <si>
    <t>左三</t>
  </si>
  <si>
    <t>打左</t>
  </si>
  <si>
    <t>大瀬良</t>
    <rPh sb="0" eb="3">
      <t>オオセラ</t>
    </rPh>
    <phoneticPr fontId="2"/>
  </si>
  <si>
    <t>坂倉</t>
    <rPh sb="0" eb="2">
      <t>サカクラ</t>
    </rPh>
    <phoneticPr fontId="2"/>
  </si>
  <si>
    <t>池田</t>
    <rPh sb="0" eb="2">
      <t>イケダ</t>
    </rPh>
    <phoneticPr fontId="2"/>
  </si>
  <si>
    <t>松山1</t>
    <rPh sb="0" eb="2">
      <t>マツヤマ</t>
    </rPh>
    <phoneticPr fontId="2"/>
  </si>
  <si>
    <t>菊池 保則</t>
  </si>
  <si>
    <t>コルニエル</t>
    <phoneticPr fontId="2"/>
  </si>
  <si>
    <t>日ﾊﾑ</t>
    <rPh sb="0" eb="1">
      <t>ニチ</t>
    </rPh>
    <phoneticPr fontId="2"/>
  </si>
  <si>
    <t>三失</t>
  </si>
  <si>
    <t>(捕三)</t>
  </si>
  <si>
    <t>一失</t>
  </si>
  <si>
    <t>○</t>
    <phoneticPr fontId="2"/>
  </si>
  <si>
    <t>薮田</t>
    <rPh sb="0" eb="2">
      <t>ヤブタ</t>
    </rPh>
    <phoneticPr fontId="2"/>
  </si>
  <si>
    <t>高橋昴</t>
    <rPh sb="0" eb="2">
      <t>タカハシ</t>
    </rPh>
    <rPh sb="2" eb="3">
      <t>スバル</t>
    </rPh>
    <phoneticPr fontId="2"/>
  </si>
  <si>
    <t>坂倉1</t>
    <rPh sb="0" eb="2">
      <t>サカクラ</t>
    </rPh>
    <phoneticPr fontId="2"/>
  </si>
  <si>
    <t>正隨1</t>
    <rPh sb="0" eb="2">
      <t>ショウズイ</t>
    </rPh>
    <phoneticPr fontId="2"/>
  </si>
  <si>
    <t>⑬126</t>
    <phoneticPr fontId="2"/>
  </si>
  <si>
    <t>⑫121</t>
    <phoneticPr fontId="2"/>
  </si>
  <si>
    <t>⑯143</t>
    <phoneticPr fontId="2"/>
  </si>
  <si>
    <t>⑨111</t>
    <phoneticPr fontId="2"/>
  </si>
  <si>
    <t>⑳160</t>
    <phoneticPr fontId="2"/>
  </si>
  <si>
    <t>森下</t>
    <rPh sb="0" eb="2">
      <t>モリシタ</t>
    </rPh>
    <phoneticPr fontId="2"/>
  </si>
  <si>
    <t>上沢</t>
    <rPh sb="0" eb="2">
      <t>ウワサワ</t>
    </rPh>
    <phoneticPr fontId="2"/>
  </si>
  <si>
    <t>會澤</t>
    <rPh sb="0" eb="2">
      <t>アイザワ</t>
    </rPh>
    <phoneticPr fontId="2"/>
  </si>
  <si>
    <t>藤井 黎來</t>
  </si>
  <si>
    <t>田中 法彦</t>
  </si>
  <si>
    <t>投併打</t>
  </si>
  <si>
    <t>走右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</si>
</sst>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000_ "/>
    <numFmt numFmtId="177" formatCode="0.00_ "/>
    <numFmt numFmtId="178" formatCode="0.0_ "/>
    <numFmt numFmtId="179" formatCode="0_ "/>
    <numFmt numFmtId="180" formatCode="0;_尀"/>
    <numFmt numFmtId="181" formatCode="m/d;@"/>
    <numFmt numFmtId="182" formatCode="0;_샿"/>
    <numFmt numFmtId="183" formatCode="0;__x0004_"/>
    <numFmt numFmtId="184" formatCode="0;_ȃ"/>
    <numFmt numFmtId="185" formatCode="0;_㠀"/>
    <numFmt numFmtId="186" formatCode="m&quot;月&quot;d&quot;日&quot;;@"/>
    <numFmt numFmtId="187" formatCode="0.00;_준"/>
    <numFmt numFmtId="188" formatCode="0;_㡯"/>
    <numFmt numFmtId="189" formatCode="0.0%"/>
    <numFmt numFmtId="190" formatCode="yyyy&quot;年&quot;m&quot;月&quot;d&quot;日&quot;;@"/>
    <numFmt numFmtId="191" formatCode="0;_姿"/>
    <numFmt numFmtId="192" formatCode="0.000;_㡯"/>
    <numFmt numFmtId="193" formatCode="0_);[Red]\(0\)"/>
    <numFmt numFmtId="194" formatCode="0;_"/>
    <numFmt numFmtId="195" formatCode="0.000"/>
    <numFmt numFmtId="196" formatCode="0.0"/>
    <numFmt numFmtId="197" formatCode="0;_ꄀ"/>
    <numFmt numFmtId="198" formatCode="0.0000"/>
  </numFmts>
  <fonts count="14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9"/>
      <name val="ＭＳ Ｐゴシック"/>
      <family val="3"/>
      <charset val="128"/>
    </font>
    <font>
      <i/>
      <sz val="11"/>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sz val="11"/>
      <name val="HG数字037"/>
      <family val="3"/>
      <charset val="128"/>
    </font>
    <font>
      <b/>
      <sz val="9"/>
      <name val="ＭＳ Ｐゴシック"/>
      <family val="3"/>
      <charset val="128"/>
    </font>
    <font>
      <sz val="12"/>
      <name val="HG創英丸ﾎﾟｯﾌﾟ体"/>
      <family val="3"/>
      <charset val="128"/>
    </font>
    <font>
      <sz val="12"/>
      <name val="HG数字037"/>
      <family val="3"/>
      <charset val="128"/>
    </font>
    <font>
      <u/>
      <sz val="11"/>
      <name val="ＭＳ Ｐゴシック"/>
      <family val="3"/>
      <charset val="128"/>
    </font>
    <font>
      <b/>
      <sz val="10"/>
      <color indexed="10"/>
      <name val="ＭＳ Ｐゴシック"/>
      <family val="3"/>
      <charset val="128"/>
    </font>
    <font>
      <b/>
      <sz val="8"/>
      <name val="ＭＳ Ｐゴシック"/>
      <family val="3"/>
      <charset val="128"/>
    </font>
    <font>
      <sz val="12"/>
      <name val="AR P丸ゴシック体M04"/>
      <family val="3"/>
      <charset val="128"/>
    </font>
    <font>
      <u/>
      <sz val="12"/>
      <name val="AR P丸ゴシック体M04"/>
      <family val="3"/>
      <charset val="128"/>
    </font>
    <font>
      <b/>
      <sz val="11"/>
      <name val="HG丸ｺﾞｼｯｸM-PRO"/>
      <family val="3"/>
      <charset val="128"/>
    </font>
    <font>
      <sz val="12"/>
      <name val="HG丸ｺﾞｼｯｸM-PRO"/>
      <family val="3"/>
      <charset val="128"/>
    </font>
    <font>
      <sz val="11"/>
      <color theme="1"/>
      <name val="ＭＳ Ｐゴシック"/>
      <family val="3"/>
      <charset val="128"/>
      <scheme val="minor"/>
    </font>
    <font>
      <u/>
      <sz val="11"/>
      <color theme="10"/>
      <name val="ＭＳ Ｐゴシック"/>
      <family val="3"/>
      <charset val="128"/>
    </font>
    <font>
      <sz val="11"/>
      <color theme="10"/>
      <name val="ＭＳ Ｐゴシック"/>
      <family val="3"/>
      <charset val="128"/>
    </font>
    <font>
      <sz val="11"/>
      <color theme="0"/>
      <name val="ＭＳ Ｐゴシック"/>
      <family val="3"/>
      <charset val="128"/>
    </font>
    <font>
      <sz val="11"/>
      <color rgb="FFFF0000"/>
      <name val="ＭＳ Ｐゴシック"/>
      <family val="3"/>
      <charset val="128"/>
    </font>
    <font>
      <b/>
      <sz val="11"/>
      <color rgb="FFFF0000"/>
      <name val="ＭＳ Ｐゴシック"/>
      <family val="3"/>
      <charset val="128"/>
    </font>
    <font>
      <b/>
      <sz val="11"/>
      <color rgb="FF0070C0"/>
      <name val="ＭＳ Ｐゴシック"/>
      <family val="3"/>
      <charset val="128"/>
    </font>
    <font>
      <b/>
      <sz val="11"/>
      <color theme="0"/>
      <name val="ＭＳ Ｐゴシック"/>
      <family val="3"/>
      <charset val="128"/>
    </font>
    <font>
      <sz val="11"/>
      <color rgb="FF66FFFF"/>
      <name val="ＭＳ Ｐゴシック"/>
      <family val="3"/>
      <charset val="128"/>
    </font>
    <font>
      <b/>
      <sz val="10"/>
      <color rgb="FFFF0000"/>
      <name val="ＭＳ Ｐゴシック"/>
      <family val="3"/>
      <charset val="128"/>
    </font>
    <font>
      <sz val="10"/>
      <color theme="1"/>
      <name val="ＭＳ Ｐゴシック"/>
      <family val="3"/>
      <charset val="128"/>
      <scheme val="minor"/>
    </font>
    <font>
      <sz val="11"/>
      <color rgb="FF000000"/>
      <name val="ＭＳ Ｐゴシック"/>
      <family val="3"/>
      <charset val="128"/>
    </font>
    <font>
      <b/>
      <sz val="14"/>
      <color rgb="FFFF0000"/>
      <name val="ＭＳ Ｐゴシック"/>
      <family val="3"/>
      <charset val="128"/>
    </font>
    <font>
      <b/>
      <sz val="10"/>
      <color rgb="FF000000"/>
      <name val="ＭＳ Ｐゴシック"/>
      <family val="3"/>
      <charset val="128"/>
    </font>
    <font>
      <b/>
      <sz val="10"/>
      <color theme="8" tint="0.79998168889431442"/>
      <name val="ＭＳ Ｐゴシック"/>
      <family val="3"/>
      <charset val="128"/>
    </font>
    <font>
      <sz val="10"/>
      <color rgb="FFFFFFCC"/>
      <name val="ＭＳ Ｐゴシック"/>
      <family val="3"/>
      <charset val="128"/>
    </font>
    <font>
      <b/>
      <sz val="11"/>
      <color rgb="FF333333"/>
      <name val="ＭＳ Ｐゴシック"/>
      <family val="3"/>
      <charset val="128"/>
      <scheme val="minor"/>
    </font>
    <font>
      <sz val="9"/>
      <name val="ＭＳ Ｐゴシック"/>
      <family val="3"/>
      <charset val="128"/>
      <scheme val="minor"/>
    </font>
    <font>
      <sz val="12"/>
      <color theme="10"/>
      <name val="AR P丸ゴシック体M04"/>
      <family val="3"/>
      <charset val="128"/>
    </font>
    <font>
      <sz val="11"/>
      <name val="ＭＳ Ｐゴシック"/>
      <family val="3"/>
      <charset val="128"/>
      <scheme val="minor"/>
    </font>
    <font>
      <sz val="12"/>
      <name val="ＭＳ Ｐゴシック"/>
      <family val="3"/>
      <charset val="128"/>
      <scheme val="minor"/>
    </font>
    <font>
      <sz val="10"/>
      <color rgb="FFFF0000"/>
      <name val="ＭＳ Ｐゴシック"/>
      <family val="3"/>
      <charset val="128"/>
    </font>
    <font>
      <b/>
      <sz val="11"/>
      <color rgb="FF000000"/>
      <name val="ＭＳ Ｐゴシック"/>
      <family val="3"/>
      <charset val="128"/>
    </font>
    <font>
      <sz val="12"/>
      <color theme="10"/>
      <name val="HG平成角ｺﾞｼｯｸ体W9"/>
      <family val="3"/>
      <charset val="128"/>
    </font>
    <font>
      <sz val="10"/>
      <color rgb="FF0070C0"/>
      <name val="ＭＳ Ｐゴシック"/>
      <family val="3"/>
      <charset val="128"/>
    </font>
    <font>
      <sz val="8"/>
      <name val="ＭＳ Ｐゴシック"/>
      <family val="3"/>
      <charset val="128"/>
      <scheme val="minor"/>
    </font>
    <font>
      <b/>
      <sz val="11"/>
      <color rgb="FF7030A0"/>
      <name val="ＭＳ Ｐゴシック"/>
      <family val="3"/>
      <charset val="128"/>
    </font>
    <font>
      <b/>
      <sz val="13"/>
      <color theme="0"/>
      <name val="HG数字002"/>
      <family val="3"/>
      <charset val="128"/>
    </font>
    <font>
      <sz val="11"/>
      <color theme="0" tint="-0.14999847407452621"/>
      <name val="ＭＳ Ｐゴシック"/>
      <family val="3"/>
      <charset val="128"/>
    </font>
    <font>
      <sz val="11"/>
      <name val="HG平成角ｺﾞｼｯｸ体W9"/>
      <family val="3"/>
      <charset val="128"/>
    </font>
    <font>
      <b/>
      <sz val="9"/>
      <color rgb="FF333333"/>
      <name val="ＭＳ Ｐゴシック"/>
      <family val="3"/>
      <charset val="128"/>
    </font>
    <font>
      <sz val="8"/>
      <name val="ＭＳ Ｐゴシック"/>
      <family val="3"/>
      <charset val="128"/>
    </font>
    <font>
      <u/>
      <sz val="9"/>
      <name val="ＭＳ Ｐゴシック"/>
      <family val="3"/>
      <charset val="128"/>
      <scheme val="minor"/>
    </font>
    <font>
      <i/>
      <sz val="10"/>
      <name val="ＭＳ Ｐゴシック"/>
      <family val="3"/>
      <charset val="128"/>
    </font>
    <font>
      <b/>
      <sz val="11"/>
      <color rgb="FFFF0000"/>
      <name val="AR PＰＯＰ４B"/>
      <family val="3"/>
      <charset val="128"/>
    </font>
    <font>
      <sz val="10"/>
      <name val="ＭＳ Ｐゴシック"/>
      <family val="3"/>
      <charset val="128"/>
      <scheme val="minor"/>
    </font>
    <font>
      <sz val="9"/>
      <color rgb="FF333333"/>
      <name val="メイリオ"/>
      <family val="3"/>
      <charset val="128"/>
    </font>
    <font>
      <sz val="11"/>
      <color theme="0" tint="-0.249977111117893"/>
      <name val="ＭＳ Ｐゴシック"/>
      <family val="3"/>
      <charset val="128"/>
    </font>
    <font>
      <b/>
      <sz val="11"/>
      <color rgb="FF00B050"/>
      <name val="ＭＳ Ｐゴシック"/>
      <family val="3"/>
      <charset val="128"/>
    </font>
    <font>
      <sz val="9"/>
      <color theme="10"/>
      <name val="ＭＳ Ｐゴシック"/>
      <family val="3"/>
      <charset val="128"/>
    </font>
    <font>
      <b/>
      <sz val="11"/>
      <name val="AR PＰＯＰ４B"/>
      <family val="3"/>
      <charset val="128"/>
    </font>
    <font>
      <sz val="12"/>
      <name val="ＭＳ Ｐゴシック"/>
      <family val="3"/>
      <charset val="128"/>
    </font>
    <font>
      <sz val="9"/>
      <color rgb="FF333333"/>
      <name val="ＭＳ Ｐゴシック"/>
      <family val="3"/>
      <charset val="128"/>
    </font>
    <font>
      <b/>
      <i/>
      <sz val="11"/>
      <color rgb="FF0070C0"/>
      <name val="ＭＳ Ｐゴシック"/>
      <family val="3"/>
      <charset val="128"/>
    </font>
    <font>
      <sz val="10"/>
      <color theme="10"/>
      <name val="ＭＳ Ｐゴシック"/>
      <family val="3"/>
      <charset val="128"/>
    </font>
    <font>
      <b/>
      <sz val="9"/>
      <color theme="10"/>
      <name val="ＭＳ Ｐゴシック"/>
      <family val="3"/>
      <charset val="128"/>
    </font>
    <font>
      <sz val="10"/>
      <name val="HGSｺﾞｼｯｸE"/>
      <family val="3"/>
      <charset val="128"/>
    </font>
    <font>
      <b/>
      <sz val="10"/>
      <color rgb="FFFFFF00"/>
      <name val="ＭＳ Ｐゴシック"/>
      <family val="3"/>
      <charset val="128"/>
      <scheme val="major"/>
    </font>
    <font>
      <sz val="10"/>
      <color rgb="FF333333"/>
      <name val="ＭＳ Ｐゴシック"/>
      <family val="3"/>
      <charset val="128"/>
    </font>
    <font>
      <b/>
      <sz val="11"/>
      <name val="HG数字037"/>
      <family val="3"/>
      <charset val="128"/>
    </font>
    <font>
      <b/>
      <sz val="12"/>
      <name val="HG数字037"/>
      <family val="3"/>
      <charset val="128"/>
    </font>
    <font>
      <sz val="10"/>
      <color rgb="FF000000"/>
      <name val="&amp;quot"/>
      <family val="2"/>
    </font>
    <font>
      <b/>
      <sz val="9"/>
      <color rgb="FF333333"/>
      <name val="&amp;quot"/>
      <family val="2"/>
    </font>
    <font>
      <sz val="9"/>
      <color rgb="FF333333"/>
      <name val="&amp;quot"/>
      <family val="2"/>
    </font>
    <font>
      <sz val="14"/>
      <name val="HGP創英角ﾎﾟｯﾌﾟ体"/>
      <family val="3"/>
      <charset val="128"/>
    </font>
    <font>
      <b/>
      <sz val="10"/>
      <color rgb="FF0070C0"/>
      <name val="ＭＳ Ｐゴシック"/>
      <family val="3"/>
      <charset val="128"/>
    </font>
    <font>
      <b/>
      <sz val="9"/>
      <color rgb="FFFF0000"/>
      <name val="ＭＳ Ｐゴシック"/>
      <family val="3"/>
      <charset val="128"/>
    </font>
    <font>
      <sz val="8"/>
      <name val="AR P丸ゴシック体M"/>
      <family val="3"/>
      <charset val="128"/>
    </font>
    <font>
      <b/>
      <sz val="11"/>
      <color theme="1"/>
      <name val="ＭＳ Ｐゴシック"/>
      <family val="3"/>
      <charset val="128"/>
    </font>
    <font>
      <b/>
      <sz val="10"/>
      <name val="ＭＳ Ｐゴシック"/>
      <family val="3"/>
      <charset val="128"/>
      <scheme val="major"/>
    </font>
    <font>
      <sz val="9"/>
      <name val="メイリオ"/>
      <family val="3"/>
      <charset val="128"/>
    </font>
    <font>
      <b/>
      <sz val="10"/>
      <color rgb="FFFFFF00"/>
      <name val="ＭＳ Ｐゴシック"/>
      <family val="3"/>
      <charset val="128"/>
    </font>
    <font>
      <b/>
      <sz val="10"/>
      <name val="ＭＳ Ｐ明朝"/>
      <family val="1"/>
      <charset val="128"/>
    </font>
    <font>
      <b/>
      <sz val="9"/>
      <color rgb="FF333333"/>
      <name val="ＭＳ ゴシック"/>
      <family val="3"/>
      <charset val="128"/>
    </font>
    <font>
      <b/>
      <sz val="11"/>
      <color rgb="FF002060"/>
      <name val="ＭＳ Ｐゴシック"/>
      <family val="3"/>
      <charset val="128"/>
    </font>
    <font>
      <sz val="10"/>
      <name val="HG数字037"/>
      <family val="3"/>
      <charset val="128"/>
    </font>
    <font>
      <sz val="11"/>
      <color rgb="FF333333"/>
      <name val="Inherit"/>
      <family val="2"/>
    </font>
    <font>
      <sz val="10"/>
      <color rgb="FF333333"/>
      <name val="Arial"/>
      <family val="2"/>
    </font>
    <font>
      <sz val="9"/>
      <color rgb="FF333333"/>
      <name val="Arial"/>
      <family val="2"/>
    </font>
    <font>
      <sz val="9"/>
      <name val="ＭＳ Ｐ明朝"/>
      <family val="1"/>
      <charset val="128"/>
    </font>
    <font>
      <i/>
      <sz val="10"/>
      <name val="ＭＳ Ｐゴシック"/>
      <family val="3"/>
      <charset val="128"/>
      <scheme val="minor"/>
    </font>
    <font>
      <sz val="9"/>
      <color rgb="FFFB001B"/>
      <name val="Arial"/>
      <family val="2"/>
    </font>
    <font>
      <b/>
      <sz val="9"/>
      <color rgb="FFFB001B"/>
      <name val="Arial"/>
      <family val="2"/>
    </font>
    <font>
      <b/>
      <sz val="10"/>
      <color rgb="FF333333"/>
      <name val="Arial"/>
      <family val="2"/>
    </font>
    <font>
      <b/>
      <sz val="9"/>
      <color rgb="FF333333"/>
      <name val="Arial"/>
      <family val="2"/>
    </font>
    <font>
      <u/>
      <sz val="10"/>
      <name val="ＭＳ Ｐゴシック"/>
      <family val="3"/>
      <charset val="128"/>
    </font>
    <font>
      <b/>
      <sz val="10"/>
      <color theme="1"/>
      <name val="ＭＳ Ｐゴシック"/>
      <family val="3"/>
      <charset val="128"/>
      <scheme val="minor"/>
    </font>
    <font>
      <sz val="11"/>
      <color theme="1"/>
      <name val="ＭＳ Ｐゴシック"/>
      <family val="3"/>
      <charset val="128"/>
    </font>
    <font>
      <sz val="10"/>
      <name val="AR P丸ゴシック体M"/>
      <family val="3"/>
      <charset val="128"/>
    </font>
    <font>
      <sz val="9"/>
      <name val="ＭＳ Ｐゴシック"/>
      <family val="3"/>
      <charset val="128"/>
      <scheme val="major"/>
    </font>
    <font>
      <sz val="9"/>
      <color theme="4"/>
      <name val="ＭＳ Ｐ明朝"/>
      <family val="1"/>
      <charset val="128"/>
    </font>
    <font>
      <sz val="9"/>
      <color rgb="FF0070C0"/>
      <name val="ＭＳ Ｐ明朝"/>
      <family val="1"/>
      <charset val="128"/>
    </font>
    <font>
      <sz val="10"/>
      <color rgb="FF333333"/>
      <name val="Segoe UI Symbol"/>
      <family val="2"/>
    </font>
    <font>
      <b/>
      <sz val="11"/>
      <color rgb="FFFFFF00"/>
      <name val="HG数字037"/>
      <family val="3"/>
      <charset val="128"/>
    </font>
    <font>
      <sz val="9"/>
      <color rgb="FFFB001B"/>
      <name val="ＭＳ Ｐゴシック"/>
      <family val="3"/>
      <charset val="128"/>
    </font>
    <font>
      <b/>
      <sz val="9"/>
      <color rgb="FFFB001B"/>
      <name val="ＭＳ Ｐゴシック"/>
      <family val="3"/>
      <charset val="128"/>
    </font>
    <font>
      <b/>
      <sz val="10"/>
      <color rgb="FF333333"/>
      <name val="ＭＳ Ｐゴシック"/>
      <family val="3"/>
      <charset val="128"/>
    </font>
    <font>
      <sz val="10"/>
      <name val="ＭＳ Ｐゴシック"/>
      <family val="3"/>
      <charset val="128"/>
      <scheme val="major"/>
    </font>
    <font>
      <sz val="10"/>
      <name val="ＭＳ Ｐ明朝"/>
      <family val="1"/>
      <charset val="128"/>
    </font>
    <font>
      <sz val="10"/>
      <color theme="4"/>
      <name val="ＭＳ Ｐ明朝"/>
      <family val="1"/>
      <charset val="128"/>
    </font>
    <font>
      <sz val="10"/>
      <color rgb="FF0070C0"/>
      <name val="ＭＳ Ｐ明朝"/>
      <family val="1"/>
      <charset val="128"/>
    </font>
    <font>
      <b/>
      <sz val="9"/>
      <color rgb="FF333333"/>
      <name val="メイリオ"/>
      <family val="3"/>
      <charset val="128"/>
    </font>
    <font>
      <u/>
      <sz val="9"/>
      <color theme="10"/>
      <name val="メイリオ"/>
      <family val="3"/>
      <charset val="128"/>
    </font>
    <font>
      <b/>
      <sz val="9"/>
      <color theme="0"/>
      <name val="メイリオ"/>
      <family val="3"/>
      <charset val="128"/>
    </font>
    <font>
      <b/>
      <sz val="9"/>
      <color theme="10"/>
      <name val="メイリオ"/>
      <family val="3"/>
      <charset val="128"/>
    </font>
    <font>
      <b/>
      <sz val="9"/>
      <name val="メイリオ"/>
      <family val="3"/>
      <charset val="128"/>
    </font>
    <font>
      <sz val="10"/>
      <color theme="1"/>
      <name val="ＭＳ Ｐゴシック"/>
      <family val="3"/>
      <charset val="128"/>
    </font>
    <font>
      <sz val="9"/>
      <name val="CRＣ＆Ｇブーケ"/>
      <family val="3"/>
      <charset val="128"/>
    </font>
    <font>
      <sz val="11"/>
      <color rgb="FFFFFF00"/>
      <name val="HG数字037"/>
      <family val="3"/>
      <charset val="128"/>
    </font>
    <font>
      <b/>
      <sz val="9"/>
      <color rgb="FFFFFF00"/>
      <name val="HG数字037"/>
      <family val="3"/>
      <charset val="128"/>
    </font>
    <font>
      <b/>
      <i/>
      <sz val="9"/>
      <name val="ＭＳ Ｐゴシック"/>
      <family val="3"/>
      <charset val="128"/>
    </font>
    <font>
      <b/>
      <sz val="9"/>
      <name val="AR P丸ゴシック体M"/>
      <family val="3"/>
      <charset val="128"/>
    </font>
    <font>
      <sz val="10"/>
      <color theme="0" tint="-0.499984740745262"/>
      <name val="ＭＳ Ｐゴシック"/>
      <family val="3"/>
      <charset val="128"/>
    </font>
    <font>
      <i/>
      <sz val="8"/>
      <name val="AR P丸ゴシック体M"/>
      <family val="3"/>
      <charset val="128"/>
    </font>
    <font>
      <u/>
      <sz val="10"/>
      <name val="AR P丸ゴシック体M"/>
      <family val="3"/>
      <charset val="128"/>
    </font>
    <font>
      <sz val="10"/>
      <name val="AR P丸ゴシック体M04"/>
      <family val="3"/>
      <charset val="128"/>
    </font>
    <font>
      <sz val="11"/>
      <name val="AR P丸ゴシック体M04"/>
      <family val="3"/>
      <charset val="128"/>
    </font>
    <font>
      <b/>
      <sz val="10"/>
      <color theme="1"/>
      <name val="ＭＳ Ｐゴシック"/>
      <family val="3"/>
      <charset val="128"/>
    </font>
    <font>
      <sz val="16"/>
      <color rgb="FFFF0000"/>
      <name val="AR PハイカラＰＯＰ体H"/>
      <family val="3"/>
      <charset val="128"/>
    </font>
    <font>
      <b/>
      <sz val="12"/>
      <color rgb="FF333333"/>
      <name val="Arial"/>
      <family val="2"/>
    </font>
    <font>
      <b/>
      <sz val="10"/>
      <color theme="0"/>
      <name val="ＭＳ Ｐゴシック"/>
      <family val="3"/>
      <charset val="128"/>
    </font>
    <font>
      <b/>
      <sz val="14"/>
      <name val="AR P丸ゴシック体M04"/>
      <family val="3"/>
      <charset val="128"/>
    </font>
    <font>
      <b/>
      <sz val="12"/>
      <color theme="1"/>
      <name val="ＭＳ Ｐゴシック"/>
      <family val="3"/>
      <charset val="128"/>
    </font>
    <font>
      <b/>
      <sz val="12"/>
      <color theme="1"/>
      <name val="AR P丸ゴシック体M04"/>
      <family val="3"/>
      <charset val="128"/>
    </font>
    <font>
      <sz val="9"/>
      <name val="HG数字037"/>
      <family val="3"/>
      <charset val="128"/>
    </font>
    <font>
      <b/>
      <sz val="12"/>
      <name val="AR P丸ゴシック体M04"/>
      <family val="3"/>
      <charset val="128"/>
    </font>
    <font>
      <b/>
      <sz val="8"/>
      <name val="AR P丸ゴシック体M"/>
      <family val="3"/>
      <charset val="128"/>
    </font>
    <font>
      <sz val="10"/>
      <color rgb="FF333333"/>
      <name val="Segoe UI Symbol"/>
      <family val="3"/>
    </font>
    <font>
      <b/>
      <sz val="11"/>
      <name val="AR P丸ゴシック体M04"/>
      <family val="3"/>
      <charset val="128"/>
    </font>
    <font>
      <b/>
      <sz val="10"/>
      <color rgb="FFFFFF00"/>
      <name val="HG数字037"/>
      <family val="3"/>
      <charset val="128"/>
    </font>
    <font>
      <b/>
      <i/>
      <sz val="10"/>
      <name val="ＭＳ Ｐゴシック"/>
      <family val="3"/>
      <charset val="128"/>
    </font>
    <font>
      <b/>
      <sz val="9"/>
      <color rgb="FFFF0000"/>
      <name val="HG数字037"/>
      <family val="3"/>
      <charset val="128"/>
    </font>
    <font>
      <b/>
      <u/>
      <sz val="11"/>
      <color rgb="FFFF0000"/>
      <name val="ＭＳ Ｐゴシック"/>
      <family val="3"/>
      <charset val="128"/>
    </font>
    <font>
      <b/>
      <sz val="9"/>
      <color rgb="FFC00000"/>
      <name val="ＭＳ Ｐゴシック"/>
      <family val="3"/>
      <charset val="128"/>
    </font>
  </fonts>
  <fills count="41">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99"/>
        <bgColor indexed="64"/>
      </patternFill>
    </fill>
    <fill>
      <patternFill patternType="solid">
        <fgColor rgb="FFCCECFF"/>
        <bgColor indexed="64"/>
      </patternFill>
    </fill>
    <fill>
      <patternFill patternType="solid">
        <fgColor them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rgb="FFFFC000"/>
        <bgColor indexed="64"/>
      </patternFill>
    </fill>
    <fill>
      <patternFill patternType="solid">
        <fgColor rgb="FFFFCCCC"/>
        <bgColor indexed="64"/>
      </patternFill>
    </fill>
    <fill>
      <patternFill patternType="solid">
        <fgColor rgb="FFCCFF99"/>
        <bgColor indexed="64"/>
      </patternFill>
    </fill>
    <fill>
      <patternFill patternType="solid">
        <fgColor rgb="FFFF0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00CCFF"/>
        <bgColor indexed="64"/>
      </patternFill>
    </fill>
    <fill>
      <patternFill patternType="solid">
        <fgColor theme="7" tint="0.59999389629810485"/>
        <bgColor indexed="64"/>
      </patternFill>
    </fill>
    <fill>
      <patternFill patternType="solid">
        <fgColor rgb="FFFF9900"/>
        <bgColor indexed="64"/>
      </patternFill>
    </fill>
    <fill>
      <patternFill patternType="solid">
        <fgColor theme="3" tint="0.79998168889431442"/>
        <bgColor indexed="64"/>
      </patternFill>
    </fill>
    <fill>
      <patternFill patternType="solid">
        <fgColor rgb="FF00B0F0"/>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92D050"/>
        <bgColor indexed="64"/>
      </patternFill>
    </fill>
    <fill>
      <patternFill patternType="solid">
        <fgColor rgb="FFB0E0E6"/>
        <bgColor indexed="64"/>
      </patternFill>
    </fill>
    <fill>
      <patternFill patternType="solid">
        <fgColor rgb="FFFFFFFF"/>
        <bgColor indexed="64"/>
      </patternFill>
    </fill>
    <fill>
      <patternFill patternType="solid">
        <fgColor rgb="FF0070C0"/>
        <bgColor indexed="64"/>
      </patternFill>
    </fill>
    <fill>
      <patternFill patternType="solid">
        <fgColor theme="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CCFF33"/>
        <bgColor indexed="64"/>
      </patternFill>
    </fill>
    <fill>
      <patternFill patternType="solid">
        <fgColor theme="6" tint="0.79998168889431442"/>
        <bgColor indexed="64"/>
      </patternFill>
    </fill>
    <fill>
      <patternFill patternType="solid">
        <fgColor theme="1"/>
        <bgColor indexed="64"/>
      </patternFill>
    </fill>
    <fill>
      <patternFill patternType="solid">
        <fgColor theme="2" tint="-9.9978637043366805E-2"/>
        <bgColor indexed="64"/>
      </patternFill>
    </fill>
  </fills>
  <borders count="114">
    <border>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top/>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right/>
      <top/>
      <bottom style="thin">
        <color indexed="64"/>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bottom style="thin">
        <color indexed="64"/>
      </bottom>
      <diagonal/>
    </border>
    <border>
      <left/>
      <right style="hair">
        <color indexed="64"/>
      </right>
      <top/>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right style="hair">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hair">
        <color indexed="64"/>
      </left>
      <right style="double">
        <color indexed="64"/>
      </right>
      <top/>
      <bottom style="hair">
        <color indexed="64"/>
      </bottom>
      <diagonal/>
    </border>
    <border>
      <left/>
      <right style="medium">
        <color rgb="FFF0F0F0"/>
      </right>
      <top/>
      <bottom/>
      <diagonal/>
    </border>
    <border>
      <left/>
      <right style="medium">
        <color rgb="FFF0F0F0"/>
      </right>
      <top style="medium">
        <color rgb="FFF0F0F0"/>
      </top>
      <bottom/>
      <diagonal/>
    </border>
    <border>
      <left style="medium">
        <color rgb="FFE0E0E0"/>
      </left>
      <right style="medium">
        <color rgb="FFF0F0F0"/>
      </right>
      <top/>
      <bottom/>
      <diagonal/>
    </border>
    <border>
      <left/>
      <right style="medium">
        <color rgb="FFE0E0E0"/>
      </right>
      <top/>
      <bottom/>
      <diagonal/>
    </border>
    <border>
      <left style="medium">
        <color rgb="FFE0E0E0"/>
      </left>
      <right style="medium">
        <color rgb="FFF0F0F0"/>
      </right>
      <top style="medium">
        <color rgb="FFF0F0F0"/>
      </top>
      <bottom/>
      <diagonal/>
    </border>
    <border>
      <left/>
      <right style="medium">
        <color rgb="FFE0E0E0"/>
      </right>
      <top style="medium">
        <color rgb="FFF0F0F0"/>
      </top>
      <bottom/>
      <diagonal/>
    </border>
    <border>
      <left style="medium">
        <color rgb="FFE0E0E0"/>
      </left>
      <right style="medium">
        <color rgb="FFF0F0F0"/>
      </right>
      <top style="medium">
        <color rgb="FFF0F0F0"/>
      </top>
      <bottom style="medium">
        <color rgb="FFE0E0E0"/>
      </bottom>
      <diagonal/>
    </border>
    <border>
      <left/>
      <right style="medium">
        <color rgb="FFF0F0F0"/>
      </right>
      <top style="medium">
        <color rgb="FFF0F0F0"/>
      </top>
      <bottom style="medium">
        <color rgb="FFE0E0E0"/>
      </bottom>
      <diagonal/>
    </border>
    <border>
      <left style="medium">
        <color rgb="FFE0E0E0"/>
      </left>
      <right/>
      <top style="medium">
        <color rgb="FFF0F0F0"/>
      </top>
      <bottom style="medium">
        <color rgb="FFE0E0E0"/>
      </bottom>
      <diagonal/>
    </border>
    <border>
      <left/>
      <right/>
      <top/>
      <bottom style="medium">
        <color rgb="FFE0E0E0"/>
      </bottom>
      <diagonal/>
    </border>
    <border>
      <left/>
      <right style="medium">
        <color rgb="FFE0E0E0"/>
      </right>
      <top/>
      <bottom style="medium">
        <color rgb="FFE0E0E0"/>
      </bottom>
      <diagonal/>
    </border>
    <border>
      <left style="medium">
        <color rgb="FFE0E0E0"/>
      </left>
      <right style="medium">
        <color rgb="FFF0F0F0"/>
      </right>
      <top style="medium">
        <color rgb="FFE0E0E0"/>
      </top>
      <bottom style="medium">
        <color rgb="FFE0E0E0"/>
      </bottom>
      <diagonal/>
    </border>
    <border>
      <left/>
      <right style="medium">
        <color rgb="FFF0F0F0"/>
      </right>
      <top style="medium">
        <color rgb="FFE0E0E0"/>
      </top>
      <bottom style="medium">
        <color rgb="FFE0E0E0"/>
      </bottom>
      <diagonal/>
    </border>
    <border>
      <left/>
      <right style="medium">
        <color rgb="FFE0E0E0"/>
      </right>
      <top style="medium">
        <color rgb="FFE0E0E0"/>
      </top>
      <bottom style="medium">
        <color rgb="FFE0E0E0"/>
      </bottom>
      <diagonal/>
    </border>
    <border>
      <left style="hair">
        <color indexed="64"/>
      </left>
      <right style="medium">
        <color indexed="64"/>
      </right>
      <top/>
      <bottom style="thin">
        <color indexed="64"/>
      </bottom>
      <diagonal/>
    </border>
    <border>
      <left style="hair">
        <color indexed="64"/>
      </left>
      <right style="medium">
        <color indexed="64"/>
      </right>
      <top style="hair">
        <color indexed="64"/>
      </top>
      <bottom style="thin">
        <color indexed="64"/>
      </bottom>
      <diagonal/>
    </border>
    <border>
      <left style="medium">
        <color rgb="FFE0E0E0"/>
      </left>
      <right style="medium">
        <color rgb="FFF0F0F0"/>
      </right>
      <top style="medium">
        <color rgb="FFE0E0E0"/>
      </top>
      <bottom/>
      <diagonal/>
    </border>
    <border>
      <left/>
      <right style="medium">
        <color rgb="FFF0F0F0"/>
      </right>
      <top style="medium">
        <color rgb="FFE0E0E0"/>
      </top>
      <bottom/>
      <diagonal/>
    </border>
    <border>
      <left/>
      <right style="medium">
        <color rgb="FFE0E0E0"/>
      </right>
      <top style="medium">
        <color rgb="FFE0E0E0"/>
      </top>
      <bottom/>
      <diagonal/>
    </border>
    <border>
      <left/>
      <right style="medium">
        <color rgb="FFE0E0E0"/>
      </right>
      <top style="medium">
        <color rgb="FFF0F0F0"/>
      </top>
      <bottom style="medium">
        <color rgb="FFE0E0E0"/>
      </bottom>
      <diagonal/>
    </border>
    <border>
      <left style="medium">
        <color indexed="64"/>
      </left>
      <right style="hair">
        <color indexed="64"/>
      </right>
      <top style="hair">
        <color indexed="64"/>
      </top>
      <bottom style="hair">
        <color indexed="64"/>
      </bottom>
      <diagonal/>
    </border>
  </borders>
  <cellStyleXfs count="6">
    <xf numFmtId="0" fontId="0" fillId="0" borderId="0">
      <alignment vertical="center"/>
    </xf>
    <xf numFmtId="9" fontId="1"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21" fillId="0" borderId="0">
      <alignment vertical="center"/>
    </xf>
    <xf numFmtId="0" fontId="21" fillId="0" borderId="0">
      <alignment vertical="center"/>
    </xf>
  </cellStyleXfs>
  <cellXfs count="1850">
    <xf numFmtId="0" fontId="0" fillId="0" borderId="0" xfId="0">
      <alignment vertical="center"/>
    </xf>
    <xf numFmtId="0" fontId="3" fillId="0" borderId="0" xfId="0" applyFont="1">
      <alignment vertical="center"/>
    </xf>
    <xf numFmtId="0" fontId="0" fillId="2" borderId="0" xfId="0" applyFill="1">
      <alignment vertical="center"/>
    </xf>
    <xf numFmtId="0" fontId="1" fillId="2" borderId="0" xfId="0" applyFont="1" applyFill="1">
      <alignment vertical="center"/>
    </xf>
    <xf numFmtId="0" fontId="0" fillId="0" borderId="0" xfId="0" applyAlignment="1">
      <alignment vertical="center" shrinkToFit="1"/>
    </xf>
    <xf numFmtId="0" fontId="0" fillId="0" borderId="0" xfId="0" applyAlignment="1">
      <alignment horizontal="center" vertical="center"/>
    </xf>
    <xf numFmtId="0" fontId="0" fillId="0" borderId="1" xfId="0" applyBorder="1">
      <alignment vertical="center"/>
    </xf>
    <xf numFmtId="0" fontId="3" fillId="3" borderId="2" xfId="0" applyFont="1" applyFill="1" applyBorder="1" applyAlignment="1">
      <alignment horizontal="center" vertical="center"/>
    </xf>
    <xf numFmtId="0" fontId="3" fillId="2" borderId="1" xfId="0" applyFont="1" applyFill="1" applyBorder="1">
      <alignment vertical="center"/>
    </xf>
    <xf numFmtId="0" fontId="7" fillId="0" borderId="0" xfId="0" applyFont="1" applyAlignment="1">
      <alignment horizontal="center" vertical="center" wrapText="1"/>
    </xf>
    <xf numFmtId="0" fontId="0" fillId="0" borderId="3" xfId="0" applyBorder="1">
      <alignment vertical="center"/>
    </xf>
    <xf numFmtId="0" fontId="3" fillId="5" borderId="1" xfId="0" applyFont="1" applyFill="1" applyBorder="1">
      <alignment vertical="center"/>
    </xf>
    <xf numFmtId="0" fontId="3" fillId="0" borderId="1" xfId="0" applyFont="1" applyBorder="1">
      <alignment vertical="center"/>
    </xf>
    <xf numFmtId="0" fontId="0" fillId="0" borderId="5" xfId="0" applyBorder="1">
      <alignment vertical="center"/>
    </xf>
    <xf numFmtId="0" fontId="0" fillId="4" borderId="1" xfId="0" applyFill="1" applyBorder="1" applyAlignment="1">
      <alignment horizontal="center" vertical="center"/>
    </xf>
    <xf numFmtId="0" fontId="0" fillId="4" borderId="1" xfId="0" applyFill="1" applyBorder="1" applyAlignment="1">
      <alignment horizontal="center" vertical="center" shrinkToFit="1"/>
    </xf>
    <xf numFmtId="0" fontId="0" fillId="4" borderId="1" xfId="0" applyFill="1" applyBorder="1" applyAlignment="1">
      <alignment horizontal="left" vertical="center"/>
    </xf>
    <xf numFmtId="0" fontId="0" fillId="4" borderId="1" xfId="0" applyFill="1" applyBorder="1">
      <alignment vertical="center"/>
    </xf>
    <xf numFmtId="0" fontId="0" fillId="0" borderId="0" xfId="0" applyAlignment="1">
      <alignment horizontal="left" vertical="center"/>
    </xf>
    <xf numFmtId="0" fontId="0" fillId="0" borderId="1" xfId="0" applyBorder="1" applyAlignment="1">
      <alignment horizontal="center" vertical="center"/>
    </xf>
    <xf numFmtId="0" fontId="7" fillId="0" borderId="0" xfId="0" applyFont="1">
      <alignment vertical="center"/>
    </xf>
    <xf numFmtId="0" fontId="23" fillId="0" borderId="0" xfId="2" applyFont="1" applyAlignment="1" applyProtection="1">
      <alignment horizontal="left" vertical="center" wrapText="1"/>
    </xf>
    <xf numFmtId="0" fontId="24" fillId="0" borderId="0" xfId="0" applyFont="1">
      <alignment vertical="center"/>
    </xf>
    <xf numFmtId="0" fontId="0" fillId="5" borderId="1" xfId="0" applyFill="1" applyBorder="1">
      <alignment vertical="center"/>
    </xf>
    <xf numFmtId="0" fontId="3" fillId="0" borderId="0" xfId="0" applyFont="1" applyAlignment="1">
      <alignment horizontal="center" vertical="center"/>
    </xf>
    <xf numFmtId="9" fontId="0" fillId="0" borderId="0" xfId="0" applyNumberFormat="1">
      <alignment vertical="center"/>
    </xf>
    <xf numFmtId="0" fontId="3" fillId="5" borderId="1" xfId="0" applyFont="1" applyFill="1" applyBorder="1" applyAlignment="1">
      <alignment vertical="center" shrinkToFit="1"/>
    </xf>
    <xf numFmtId="0" fontId="3" fillId="3" borderId="1" xfId="0" applyFont="1" applyFill="1" applyBorder="1" applyAlignment="1">
      <alignment vertical="center" shrinkToFit="1"/>
    </xf>
    <xf numFmtId="0" fontId="3" fillId="0" borderId="0" xfId="0" applyFont="1" applyAlignment="1">
      <alignment horizontal="center" vertical="center" shrinkToFit="1"/>
    </xf>
    <xf numFmtId="0" fontId="3" fillId="0" borderId="0" xfId="0" applyFont="1" applyAlignment="1">
      <alignment vertical="top" shrinkToFit="1"/>
    </xf>
    <xf numFmtId="0" fontId="3" fillId="0" borderId="3" xfId="0" applyFont="1" applyBorder="1">
      <alignment vertical="center"/>
    </xf>
    <xf numFmtId="14" fontId="3" fillId="0" borderId="0" xfId="0" applyNumberFormat="1" applyFont="1" applyAlignment="1">
      <alignment vertical="top" shrinkToFit="1"/>
    </xf>
    <xf numFmtId="0" fontId="25" fillId="0" borderId="0" xfId="0" applyFont="1">
      <alignment vertical="center"/>
    </xf>
    <xf numFmtId="0" fontId="0" fillId="4" borderId="4" xfId="0" applyFill="1" applyBorder="1">
      <alignment vertical="center"/>
    </xf>
    <xf numFmtId="0" fontId="0" fillId="4" borderId="7" xfId="0" applyFill="1" applyBorder="1" applyAlignment="1">
      <alignment vertical="center" shrinkToFit="1"/>
    </xf>
    <xf numFmtId="0" fontId="0" fillId="7" borderId="1" xfId="0" applyFill="1" applyBorder="1">
      <alignment vertical="center"/>
    </xf>
    <xf numFmtId="0" fontId="0" fillId="0" borderId="9" xfId="0" applyBorder="1" applyAlignment="1">
      <alignment horizontal="center" vertical="center"/>
    </xf>
    <xf numFmtId="0" fontId="3" fillId="2" borderId="10" xfId="0" applyFont="1" applyFill="1" applyBorder="1">
      <alignment vertical="center"/>
    </xf>
    <xf numFmtId="0" fontId="3" fillId="0" borderId="1" xfId="0" applyFont="1" applyBorder="1" applyAlignment="1">
      <alignment horizontal="center" vertical="center"/>
    </xf>
    <xf numFmtId="0" fontId="3" fillId="6" borderId="1" xfId="0" applyFont="1" applyFill="1" applyBorder="1">
      <alignment vertical="center"/>
    </xf>
    <xf numFmtId="0" fontId="0" fillId="0" borderId="11" xfId="0" applyBorder="1">
      <alignment vertical="center"/>
    </xf>
    <xf numFmtId="0" fontId="26" fillId="0" borderId="0" xfId="0" applyFont="1" applyAlignment="1">
      <alignment vertical="center" shrinkToFit="1"/>
    </xf>
    <xf numFmtId="0" fontId="3" fillId="0" borderId="0" xfId="0" applyFont="1" applyAlignment="1">
      <alignment vertical="top"/>
    </xf>
    <xf numFmtId="0" fontId="3" fillId="4" borderId="1" xfId="0" applyFont="1" applyFill="1" applyBorder="1" applyAlignment="1">
      <alignment horizontal="center" vertical="center"/>
    </xf>
    <xf numFmtId="189" fontId="0" fillId="0" borderId="0" xfId="0" applyNumberFormat="1">
      <alignment vertical="center"/>
    </xf>
    <xf numFmtId="0" fontId="0" fillId="6" borderId="0" xfId="0" applyFill="1" applyAlignment="1">
      <alignment vertical="center" shrinkToFit="1"/>
    </xf>
    <xf numFmtId="0" fontId="0" fillId="10" borderId="0" xfId="0" applyFill="1" applyAlignment="1">
      <alignment vertical="center" shrinkToFit="1"/>
    </xf>
    <xf numFmtId="0" fontId="4" fillId="0" borderId="0" xfId="0" applyFont="1">
      <alignment vertical="center"/>
    </xf>
    <xf numFmtId="0" fontId="0" fillId="2" borderId="12" xfId="0" applyFill="1" applyBorder="1" applyAlignment="1">
      <alignment horizontal="center" vertical="center"/>
    </xf>
    <xf numFmtId="0" fontId="3" fillId="2" borderId="11" xfId="0" applyFont="1" applyFill="1" applyBorder="1">
      <alignment vertical="center"/>
    </xf>
    <xf numFmtId="0" fontId="3" fillId="2" borderId="10" xfId="0" applyFont="1" applyFill="1" applyBorder="1" applyAlignment="1">
      <alignment horizontal="center" vertical="center"/>
    </xf>
    <xf numFmtId="180" fontId="3" fillId="2" borderId="10" xfId="0" applyNumberFormat="1" applyFont="1" applyFill="1" applyBorder="1">
      <alignment vertical="center"/>
    </xf>
    <xf numFmtId="0" fontId="0" fillId="3" borderId="4" xfId="0" applyFill="1" applyBorder="1" applyAlignment="1">
      <alignment horizontal="center" vertical="center"/>
    </xf>
    <xf numFmtId="0" fontId="0" fillId="3" borderId="7" xfId="0" applyFill="1" applyBorder="1" applyAlignment="1">
      <alignment horizontal="center" vertical="center"/>
    </xf>
    <xf numFmtId="0" fontId="12" fillId="0" borderId="0" xfId="0" applyFont="1">
      <alignment vertical="center"/>
    </xf>
    <xf numFmtId="0" fontId="7" fillId="0" borderId="0" xfId="0" applyFont="1" applyAlignment="1">
      <alignment horizontal="center" vertical="top" wrapText="1"/>
    </xf>
    <xf numFmtId="0" fontId="0" fillId="0" borderId="0" xfId="0" applyAlignment="1">
      <alignment horizontal="center" vertical="top"/>
    </xf>
    <xf numFmtId="0" fontId="6" fillId="0" borderId="0" xfId="0" applyFont="1">
      <alignment vertical="center"/>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7" fillId="0" borderId="1" xfId="0" applyFont="1" applyBorder="1">
      <alignment vertical="center"/>
    </xf>
    <xf numFmtId="177" fontId="0" fillId="0" borderId="1" xfId="0" applyNumberFormat="1" applyBorder="1">
      <alignment vertical="center"/>
    </xf>
    <xf numFmtId="0" fontId="3" fillId="5" borderId="10" xfId="0" applyFont="1" applyFill="1" applyBorder="1">
      <alignment vertical="center"/>
    </xf>
    <xf numFmtId="0" fontId="0" fillId="0" borderId="14" xfId="0" applyBorder="1" applyAlignment="1">
      <alignment horizontal="center" vertical="top"/>
    </xf>
    <xf numFmtId="0" fontId="7" fillId="0" borderId="14" xfId="0" applyFont="1" applyBorder="1" applyAlignment="1">
      <alignment horizontal="center" vertical="top"/>
    </xf>
    <xf numFmtId="9" fontId="7" fillId="0" borderId="14" xfId="0" applyNumberFormat="1" applyFont="1" applyBorder="1" applyAlignment="1">
      <alignment horizontal="center" vertical="top"/>
    </xf>
    <xf numFmtId="0" fontId="7" fillId="0" borderId="14" xfId="0" applyFont="1" applyBorder="1" applyAlignment="1">
      <alignment horizontal="center" vertical="top" wrapText="1"/>
    </xf>
    <xf numFmtId="177" fontId="3" fillId="0" borderId="1" xfId="0" applyNumberFormat="1" applyFont="1" applyBorder="1">
      <alignment vertical="center"/>
    </xf>
    <xf numFmtId="176" fontId="0" fillId="0" borderId="1" xfId="0" applyNumberFormat="1" applyBorder="1">
      <alignment vertical="center"/>
    </xf>
    <xf numFmtId="0" fontId="3" fillId="7" borderId="1" xfId="0" applyFont="1" applyFill="1" applyBorder="1">
      <alignment vertical="center"/>
    </xf>
    <xf numFmtId="0" fontId="3" fillId="7" borderId="1" xfId="0" applyFont="1" applyFill="1" applyBorder="1" applyAlignment="1">
      <alignment horizontal="center" vertical="center"/>
    </xf>
    <xf numFmtId="177" fontId="3" fillId="7" borderId="1" xfId="0" applyNumberFormat="1" applyFont="1" applyFill="1" applyBorder="1">
      <alignment vertical="center"/>
    </xf>
    <xf numFmtId="176" fontId="3" fillId="7" borderId="1" xfId="0" applyNumberFormat="1" applyFont="1" applyFill="1" applyBorder="1">
      <alignment vertical="center"/>
    </xf>
    <xf numFmtId="0" fontId="0" fillId="6" borderId="1" xfId="0" applyFill="1" applyBorder="1">
      <alignment vertical="center"/>
    </xf>
    <xf numFmtId="0" fontId="0" fillId="0" borderId="17" xfId="0" applyBorder="1" applyAlignment="1">
      <alignment horizontal="center" vertical="center"/>
    </xf>
    <xf numFmtId="0" fontId="3" fillId="5" borderId="8" xfId="0" applyFont="1" applyFill="1" applyBorder="1" applyAlignment="1">
      <alignment horizontal="center" vertical="center"/>
    </xf>
    <xf numFmtId="0" fontId="0" fillId="5" borderId="1" xfId="0" applyFill="1" applyBorder="1" applyAlignment="1">
      <alignment horizontal="left" vertical="center"/>
    </xf>
    <xf numFmtId="0" fontId="3" fillId="5" borderId="1" xfId="0" applyFont="1" applyFill="1" applyBorder="1" applyAlignment="1">
      <alignment horizontal="center" vertical="center"/>
    </xf>
    <xf numFmtId="0" fontId="0" fillId="5" borderId="5" xfId="0" applyFill="1" applyBorder="1" applyAlignment="1">
      <alignment horizontal="left" vertical="center"/>
    </xf>
    <xf numFmtId="0" fontId="7" fillId="5" borderId="1" xfId="0" applyFont="1" applyFill="1" applyBorder="1" applyAlignment="1">
      <alignment horizontal="left" vertical="center" shrinkToFit="1"/>
    </xf>
    <xf numFmtId="177" fontId="0" fillId="5" borderId="1" xfId="0" applyNumberFormat="1" applyFill="1" applyBorder="1" applyAlignment="1">
      <alignment horizontal="center" vertical="center"/>
    </xf>
    <xf numFmtId="0" fontId="0" fillId="5" borderId="12" xfId="0" applyFill="1" applyBorder="1" applyAlignment="1">
      <alignment horizontal="center" vertical="center"/>
    </xf>
    <xf numFmtId="0" fontId="7" fillId="5" borderId="10" xfId="0" applyFont="1" applyFill="1" applyBorder="1" applyAlignment="1">
      <alignment horizontal="left" vertical="center" shrinkToFit="1"/>
    </xf>
    <xf numFmtId="0" fontId="3" fillId="5" borderId="10" xfId="0" applyFont="1"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left" vertical="center"/>
    </xf>
    <xf numFmtId="0" fontId="3" fillId="5" borderId="2" xfId="0" applyFont="1" applyFill="1" applyBorder="1" applyAlignment="1">
      <alignment horizontal="center" vertical="center"/>
    </xf>
    <xf numFmtId="0" fontId="3" fillId="5" borderId="4" xfId="0" applyFont="1" applyFill="1" applyBorder="1">
      <alignment vertical="center"/>
    </xf>
    <xf numFmtId="0" fontId="3" fillId="5" borderId="4" xfId="0" applyFont="1" applyFill="1" applyBorder="1" applyAlignment="1">
      <alignment horizontal="center" vertical="center"/>
    </xf>
    <xf numFmtId="0" fontId="0" fillId="5" borderId="7" xfId="0" applyFill="1" applyBorder="1" applyAlignment="1">
      <alignment horizontal="left" vertical="center"/>
    </xf>
    <xf numFmtId="0" fontId="0" fillId="5" borderId="1" xfId="0" applyFill="1" applyBorder="1" applyAlignment="1">
      <alignment horizontal="left" vertical="center" shrinkToFit="1"/>
    </xf>
    <xf numFmtId="0" fontId="0" fillId="5" borderId="8" xfId="0" applyFill="1" applyBorder="1">
      <alignment vertical="center"/>
    </xf>
    <xf numFmtId="176" fontId="0" fillId="5" borderId="1" xfId="0" applyNumberFormat="1" applyFill="1" applyBorder="1" applyAlignment="1">
      <alignment horizontal="center" vertical="center"/>
    </xf>
    <xf numFmtId="0" fontId="0" fillId="5" borderId="4" xfId="0" applyFill="1" applyBorder="1" applyAlignment="1">
      <alignment horizontal="left" vertical="center" wrapText="1"/>
    </xf>
    <xf numFmtId="0" fontId="7" fillId="0" borderId="1" xfId="0" applyFont="1" applyBorder="1" applyAlignment="1">
      <alignment vertical="center" shrinkToFit="1"/>
    </xf>
    <xf numFmtId="0" fontId="0" fillId="0" borderId="19" xfId="0" applyBorder="1" applyAlignment="1">
      <alignment horizontal="center" vertical="center"/>
    </xf>
    <xf numFmtId="0" fontId="3" fillId="0" borderId="14" xfId="0" applyFont="1" applyBorder="1" applyAlignment="1">
      <alignment horizontal="center" vertical="center"/>
    </xf>
    <xf numFmtId="0" fontId="0" fillId="0" borderId="0" xfId="0" applyAlignment="1">
      <alignment horizontal="center" vertical="top" wrapText="1"/>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xf>
    <xf numFmtId="178" fontId="0" fillId="0" borderId="10" xfId="0" applyNumberFormat="1" applyBorder="1" applyAlignment="1">
      <alignment horizontal="center" vertical="center"/>
    </xf>
    <xf numFmtId="177" fontId="0" fillId="0" borderId="10" xfId="0" applyNumberFormat="1" applyBorder="1" applyAlignment="1">
      <alignment horizontal="center" vertical="center"/>
    </xf>
    <xf numFmtId="0" fontId="3" fillId="0" borderId="8" xfId="0" applyFont="1" applyBorder="1">
      <alignment vertical="center"/>
    </xf>
    <xf numFmtId="0" fontId="3" fillId="0" borderId="12" xfId="0" applyFont="1" applyBorder="1">
      <alignment vertical="center"/>
    </xf>
    <xf numFmtId="179" fontId="0" fillId="0" borderId="1" xfId="0" applyNumberFormat="1" applyBorder="1" applyAlignment="1">
      <alignment horizontal="center" vertical="center"/>
    </xf>
    <xf numFmtId="0" fontId="0" fillId="0" borderId="3" xfId="0" applyBorder="1" applyAlignment="1">
      <alignment horizontal="center" vertical="center"/>
    </xf>
    <xf numFmtId="0" fontId="27" fillId="6" borderId="14" xfId="0" applyFont="1" applyFill="1" applyBorder="1" applyAlignment="1">
      <alignment horizontal="center" vertical="center"/>
    </xf>
    <xf numFmtId="49" fontId="13" fillId="0" borderId="0" xfId="0" applyNumberFormat="1" applyFont="1" applyAlignment="1">
      <alignment horizontal="center" vertical="center"/>
    </xf>
    <xf numFmtId="49" fontId="10" fillId="0" borderId="0" xfId="0" applyNumberFormat="1" applyFont="1" applyAlignment="1">
      <alignment horizontal="center" vertical="center"/>
    </xf>
    <xf numFmtId="0" fontId="10" fillId="0" borderId="0" xfId="0" applyFont="1" applyAlignment="1">
      <alignment horizontal="center" vertical="center"/>
    </xf>
    <xf numFmtId="0" fontId="3" fillId="3" borderId="1" xfId="0" applyFont="1" applyFill="1" applyBorder="1">
      <alignment vertical="center"/>
    </xf>
    <xf numFmtId="0" fontId="0" fillId="0" borderId="0" xfId="0" applyAlignment="1">
      <alignment horizontal="center" vertical="center" shrinkToFit="1"/>
    </xf>
    <xf numFmtId="0" fontId="26" fillId="0" borderId="0" xfId="0" applyFont="1">
      <alignment vertical="center"/>
    </xf>
    <xf numFmtId="0" fontId="13" fillId="0" borderId="0" xfId="0" applyFont="1">
      <alignment vertical="center"/>
    </xf>
    <xf numFmtId="0" fontId="0" fillId="0" borderId="10" xfId="0" applyBorder="1">
      <alignment vertical="center"/>
    </xf>
    <xf numFmtId="49" fontId="0" fillId="0" borderId="0" xfId="0" applyNumberFormat="1" applyAlignment="1">
      <alignment horizontal="center" vertical="center"/>
    </xf>
    <xf numFmtId="0" fontId="0" fillId="3" borderId="1" xfId="0" applyFill="1" applyBorder="1">
      <alignment vertical="center"/>
    </xf>
    <xf numFmtId="0" fontId="14" fillId="0" borderId="0" xfId="0" applyFont="1" applyAlignment="1">
      <alignment horizontal="center" vertical="center"/>
    </xf>
    <xf numFmtId="181" fontId="8" fillId="0" borderId="16" xfId="0" applyNumberFormat="1" applyFont="1" applyBorder="1">
      <alignment vertical="center"/>
    </xf>
    <xf numFmtId="0" fontId="30" fillId="0" borderId="1" xfId="0" applyFont="1" applyBorder="1">
      <alignment vertical="center"/>
    </xf>
    <xf numFmtId="0" fontId="0" fillId="5" borderId="4" xfId="0" applyFill="1" applyBorder="1" applyAlignment="1">
      <alignment horizontal="center" vertical="center"/>
    </xf>
    <xf numFmtId="0" fontId="3" fillId="5" borderId="6" xfId="0" applyFont="1" applyFill="1" applyBorder="1">
      <alignment vertical="center"/>
    </xf>
    <xf numFmtId="0" fontId="3" fillId="5" borderId="6" xfId="0" applyFont="1" applyFill="1" applyBorder="1" applyAlignment="1">
      <alignment horizontal="center" vertical="center"/>
    </xf>
    <xf numFmtId="0" fontId="0" fillId="5" borderId="6" xfId="0" applyFill="1" applyBorder="1" applyAlignment="1">
      <alignment horizontal="center" vertical="center"/>
    </xf>
    <xf numFmtId="0" fontId="0" fillId="5" borderId="22" xfId="0" applyFill="1" applyBorder="1" applyAlignment="1">
      <alignment horizontal="left" vertical="center"/>
    </xf>
    <xf numFmtId="0" fontId="0" fillId="5" borderId="18" xfId="0" applyFill="1" applyBorder="1" applyAlignment="1">
      <alignment horizontal="center" vertical="center"/>
    </xf>
    <xf numFmtId="0" fontId="3" fillId="5" borderId="19" xfId="0" applyFont="1" applyFill="1" applyBorder="1" applyAlignment="1">
      <alignment horizontal="center" vertical="center"/>
    </xf>
    <xf numFmtId="0" fontId="0" fillId="5" borderId="5" xfId="0" applyFill="1" applyBorder="1">
      <alignment vertical="center"/>
    </xf>
    <xf numFmtId="0" fontId="0" fillId="4" borderId="23" xfId="0" applyFill="1" applyBorder="1" applyAlignment="1">
      <alignment horizontal="center" vertical="center" shrinkToFit="1"/>
    </xf>
    <xf numFmtId="0" fontId="0" fillId="4" borderId="24" xfId="0" applyFill="1" applyBorder="1" applyAlignment="1">
      <alignment horizontal="center" vertical="center" shrinkToFit="1"/>
    </xf>
    <xf numFmtId="0" fontId="27" fillId="0" borderId="0" xfId="0" applyFont="1" applyAlignment="1">
      <alignment vertical="center" shrinkToFit="1"/>
    </xf>
    <xf numFmtId="182" fontId="27" fillId="0" borderId="0" xfId="0" applyNumberFormat="1" applyFont="1" applyAlignment="1">
      <alignment vertical="center" shrinkToFit="1"/>
    </xf>
    <xf numFmtId="0" fontId="27" fillId="0" borderId="0" xfId="0" applyFont="1" applyAlignment="1">
      <alignment horizontal="center" vertical="center" shrinkToFit="1"/>
    </xf>
    <xf numFmtId="0" fontId="32" fillId="0" borderId="0" xfId="0" applyFont="1" applyAlignment="1">
      <alignment vertical="center" wrapText="1"/>
    </xf>
    <xf numFmtId="192" fontId="3" fillId="5" borderId="14" xfId="0" applyNumberFormat="1" applyFont="1" applyFill="1" applyBorder="1">
      <alignment vertical="center"/>
    </xf>
    <xf numFmtId="0" fontId="0" fillId="0" borderId="0" xfId="0" applyAlignment="1">
      <alignment vertical="top" shrinkToFit="1"/>
    </xf>
    <xf numFmtId="0" fontId="0" fillId="0" borderId="0" xfId="0" applyAlignment="1">
      <alignment horizontal="center" vertical="top" shrinkToFit="1"/>
    </xf>
    <xf numFmtId="0" fontId="26" fillId="15" borderId="1" xfId="0" applyFont="1" applyFill="1" applyBorder="1">
      <alignment vertical="center"/>
    </xf>
    <xf numFmtId="0" fontId="7" fillId="3" borderId="0" xfId="0" applyFont="1" applyFill="1" applyAlignment="1">
      <alignment horizontal="center" vertical="center" wrapText="1"/>
    </xf>
    <xf numFmtId="0" fontId="3" fillId="0" borderId="0" xfId="0" applyFont="1" applyAlignment="1">
      <alignment vertical="center" shrinkToFit="1"/>
    </xf>
    <xf numFmtId="179" fontId="3" fillId="0" borderId="0" xfId="0" applyNumberFormat="1" applyFont="1" applyAlignment="1">
      <alignment horizontal="right" vertical="center" shrinkToFit="1"/>
    </xf>
    <xf numFmtId="0" fontId="3" fillId="18" borderId="2" xfId="0" applyFont="1" applyFill="1" applyBorder="1" applyAlignment="1">
      <alignment horizontal="center" vertical="center"/>
    </xf>
    <xf numFmtId="0" fontId="3" fillId="18" borderId="2" xfId="0" applyFont="1" applyFill="1" applyBorder="1" applyAlignment="1">
      <alignment horizontal="center" vertical="center" shrinkToFit="1"/>
    </xf>
    <xf numFmtId="0" fontId="3" fillId="18" borderId="2" xfId="0" applyFont="1" applyFill="1" applyBorder="1" applyAlignment="1">
      <alignment horizontal="left" vertical="center"/>
    </xf>
    <xf numFmtId="0" fontId="8" fillId="0" borderId="1" xfId="0" applyFont="1" applyBorder="1" applyAlignment="1">
      <alignment vertical="center" shrinkToFit="1"/>
    </xf>
    <xf numFmtId="49" fontId="7" fillId="0" borderId="0" xfId="0" applyNumberFormat="1" applyFont="1" applyAlignment="1">
      <alignment horizontal="center" vertical="center"/>
    </xf>
    <xf numFmtId="0" fontId="0" fillId="0" borderId="34" xfId="0" applyBorder="1" applyAlignment="1">
      <alignment horizontal="center" vertical="center" shrinkToFit="1"/>
    </xf>
    <xf numFmtId="177" fontId="8" fillId="0" borderId="34" xfId="0" applyNumberFormat="1" applyFont="1" applyBorder="1" applyAlignment="1">
      <alignment horizontal="right" vertical="center"/>
    </xf>
    <xf numFmtId="177" fontId="35" fillId="0" borderId="34" xfId="0" applyNumberFormat="1" applyFont="1" applyBorder="1" applyAlignment="1">
      <alignment horizontal="right" vertical="center"/>
    </xf>
    <xf numFmtId="177" fontId="8" fillId="0" borderId="34" xfId="0" applyNumberFormat="1" applyFont="1" applyBorder="1" applyAlignment="1">
      <alignment horizontal="center" vertical="center"/>
    </xf>
    <xf numFmtId="177" fontId="36" fillId="0" borderId="34" xfId="0" applyNumberFormat="1" applyFont="1" applyBorder="1" applyAlignment="1">
      <alignment horizontal="right" vertical="center"/>
    </xf>
    <xf numFmtId="177" fontId="27" fillId="0" borderId="34" xfId="0" applyNumberFormat="1" applyFont="1" applyBorder="1" applyAlignment="1">
      <alignment horizontal="right" vertical="center"/>
    </xf>
    <xf numFmtId="0" fontId="0" fillId="7" borderId="1" xfId="0" applyFill="1" applyBorder="1" applyAlignment="1">
      <alignment horizontal="center" vertical="center"/>
    </xf>
    <xf numFmtId="0" fontId="3" fillId="5" borderId="17" xfId="0" applyFont="1" applyFill="1" applyBorder="1">
      <alignment vertical="center"/>
    </xf>
    <xf numFmtId="0" fontId="3" fillId="5" borderId="17" xfId="0" applyFont="1" applyFill="1" applyBorder="1" applyAlignment="1">
      <alignment horizontal="center" vertical="center"/>
    </xf>
    <xf numFmtId="0" fontId="0" fillId="5" borderId="17" xfId="0" applyFill="1" applyBorder="1" applyAlignment="1">
      <alignment horizontal="center" vertical="center"/>
    </xf>
    <xf numFmtId="0" fontId="9" fillId="0" borderId="2" xfId="0" applyFont="1" applyBorder="1">
      <alignment vertical="center"/>
    </xf>
    <xf numFmtId="0" fontId="9" fillId="0" borderId="4" xfId="0" applyFont="1" applyBorder="1">
      <alignment vertical="center"/>
    </xf>
    <xf numFmtId="0" fontId="9" fillId="0" borderId="7" xfId="0" applyFont="1" applyBorder="1">
      <alignment vertical="center"/>
    </xf>
    <xf numFmtId="0" fontId="9" fillId="0" borderId="2" xfId="0" applyFont="1" applyBorder="1" applyAlignment="1">
      <alignment vertical="center" shrinkToFit="1"/>
    </xf>
    <xf numFmtId="0" fontId="9" fillId="0" borderId="4" xfId="0" applyFont="1" applyBorder="1" applyAlignment="1">
      <alignment vertical="center" shrinkToFit="1"/>
    </xf>
    <xf numFmtId="0" fontId="9" fillId="0" borderId="7" xfId="0" applyFont="1" applyBorder="1" applyAlignment="1">
      <alignment vertical="center" shrinkToFit="1"/>
    </xf>
    <xf numFmtId="0" fontId="9" fillId="0" borderId="18" xfId="0" applyFont="1" applyBorder="1">
      <alignment vertical="center"/>
    </xf>
    <xf numFmtId="0" fontId="9" fillId="0" borderId="19" xfId="0" applyFont="1" applyBorder="1">
      <alignment vertical="center"/>
    </xf>
    <xf numFmtId="0" fontId="9" fillId="0" borderId="20" xfId="0" applyFont="1" applyBorder="1">
      <alignment vertical="center"/>
    </xf>
    <xf numFmtId="0" fontId="9" fillId="0" borderId="18" xfId="0" applyFont="1" applyBorder="1" applyAlignment="1">
      <alignment vertical="center" shrinkToFit="1"/>
    </xf>
    <xf numFmtId="0" fontId="9" fillId="0" borderId="19" xfId="0" applyFont="1" applyBorder="1" applyAlignment="1">
      <alignment vertical="center" shrinkToFit="1"/>
    </xf>
    <xf numFmtId="0" fontId="9" fillId="0" borderId="20" xfId="0" applyFont="1" applyBorder="1" applyAlignment="1">
      <alignment vertical="center" shrinkToFit="1"/>
    </xf>
    <xf numFmtId="0" fontId="9" fillId="0" borderId="38" xfId="0" applyFont="1" applyBorder="1" applyAlignment="1">
      <alignment vertical="center" shrinkToFit="1"/>
    </xf>
    <xf numFmtId="0" fontId="9" fillId="0" borderId="43" xfId="0" applyFont="1" applyBorder="1">
      <alignment vertical="center"/>
    </xf>
    <xf numFmtId="0" fontId="7" fillId="0" borderId="1" xfId="0" applyFont="1" applyBorder="1" applyAlignment="1">
      <alignment horizontal="center" vertical="center"/>
    </xf>
    <xf numFmtId="0" fontId="30" fillId="0" borderId="1" xfId="0" applyFont="1" applyBorder="1" applyAlignment="1">
      <alignment horizontal="center" vertical="center"/>
    </xf>
    <xf numFmtId="0" fontId="9" fillId="0" borderId="26" xfId="0" applyFont="1" applyBorder="1">
      <alignment vertical="center"/>
    </xf>
    <xf numFmtId="0" fontId="9" fillId="0" borderId="36" xfId="0" applyFont="1" applyBorder="1" applyAlignment="1">
      <alignment vertical="center" shrinkToFit="1"/>
    </xf>
    <xf numFmtId="0" fontId="9" fillId="0" borderId="36" xfId="0" applyFont="1" applyBorder="1">
      <alignment vertical="center"/>
    </xf>
    <xf numFmtId="0" fontId="3" fillId="5" borderId="45" xfId="0" applyFont="1" applyFill="1" applyBorder="1" applyAlignment="1">
      <alignment horizontal="center" vertical="center"/>
    </xf>
    <xf numFmtId="0" fontId="0" fillId="0" borderId="0" xfId="2" applyFont="1" applyAlignment="1" applyProtection="1">
      <alignment horizontal="left" vertical="center" shrinkToFit="1"/>
    </xf>
    <xf numFmtId="176" fontId="0" fillId="0" borderId="1" xfId="0" applyNumberFormat="1" applyBorder="1" applyAlignment="1">
      <alignment horizontal="center" vertical="center"/>
    </xf>
    <xf numFmtId="0" fontId="0" fillId="0" borderId="1" xfId="0" applyBorder="1" applyAlignment="1">
      <alignment horizontal="center" vertical="center" shrinkToFit="1"/>
    </xf>
    <xf numFmtId="0" fontId="9" fillId="4" borderId="1" xfId="0" applyFont="1" applyFill="1" applyBorder="1" applyAlignment="1">
      <alignment horizontal="left" vertical="center"/>
    </xf>
    <xf numFmtId="0" fontId="3" fillId="10" borderId="1" xfId="0" applyFont="1" applyFill="1" applyBorder="1" applyAlignment="1">
      <alignment vertical="center" shrinkToFit="1"/>
    </xf>
    <xf numFmtId="0" fontId="3" fillId="6" borderId="1" xfId="0" applyFont="1" applyFill="1" applyBorder="1" applyAlignment="1">
      <alignment horizontal="center" vertical="center"/>
    </xf>
    <xf numFmtId="0" fontId="37" fillId="6" borderId="1" xfId="0" applyFont="1" applyFill="1" applyBorder="1">
      <alignment vertical="center"/>
    </xf>
    <xf numFmtId="0" fontId="3" fillId="20" borderId="1" xfId="0" applyFont="1" applyFill="1" applyBorder="1">
      <alignment vertical="center"/>
    </xf>
    <xf numFmtId="0" fontId="3" fillId="20" borderId="1" xfId="0" applyFont="1" applyFill="1" applyBorder="1" applyAlignment="1">
      <alignment horizontal="center" vertical="center"/>
    </xf>
    <xf numFmtId="0" fontId="17" fillId="0" borderId="0" xfId="0" applyFont="1">
      <alignment vertical="center"/>
    </xf>
    <xf numFmtId="0" fontId="17" fillId="0" borderId="0" xfId="0" applyFont="1" applyAlignment="1">
      <alignment horizontal="center" vertical="center" wrapText="1"/>
    </xf>
    <xf numFmtId="49" fontId="38" fillId="0" borderId="0" xfId="0" applyNumberFormat="1" applyFont="1" applyAlignment="1">
      <alignment horizontal="center" vertical="center"/>
    </xf>
    <xf numFmtId="0" fontId="3" fillId="10" borderId="2" xfId="0" applyFont="1" applyFill="1" applyBorder="1" applyAlignment="1">
      <alignment horizontal="center" vertical="center" shrinkToFit="1"/>
    </xf>
    <xf numFmtId="0" fontId="3" fillId="17" borderId="2" xfId="0" applyFont="1" applyFill="1" applyBorder="1" applyAlignment="1">
      <alignment horizontal="center" vertical="center"/>
    </xf>
    <xf numFmtId="0" fontId="3" fillId="10" borderId="2" xfId="0" applyFont="1" applyFill="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horizontal="center" vertical="center" shrinkToFit="1"/>
    </xf>
    <xf numFmtId="0" fontId="17" fillId="4" borderId="4" xfId="0" applyFont="1" applyFill="1" applyBorder="1">
      <alignment vertical="center"/>
    </xf>
    <xf numFmtId="0" fontId="17" fillId="4" borderId="4" xfId="0" applyFont="1" applyFill="1" applyBorder="1" applyAlignment="1">
      <alignment horizontal="center" vertical="center"/>
    </xf>
    <xf numFmtId="49" fontId="40" fillId="0" borderId="0" xfId="0" applyNumberFormat="1" applyFont="1" applyAlignment="1">
      <alignment horizontal="center" vertical="center"/>
    </xf>
    <xf numFmtId="49" fontId="41" fillId="0" borderId="0" xfId="0" applyNumberFormat="1" applyFont="1" applyAlignment="1">
      <alignment horizontal="center" vertical="center"/>
    </xf>
    <xf numFmtId="56" fontId="38" fillId="0" borderId="0" xfId="0" applyNumberFormat="1" applyFont="1" applyAlignment="1">
      <alignment horizontal="center" vertical="center"/>
    </xf>
    <xf numFmtId="0" fontId="9" fillId="0" borderId="0" xfId="0" applyFont="1" applyAlignment="1">
      <alignment horizontal="center" vertical="center" wrapText="1"/>
    </xf>
    <xf numFmtId="0" fontId="0" fillId="0" borderId="4" xfId="0" applyBorder="1" applyAlignment="1">
      <alignment horizontal="center" vertical="center" shrinkToFit="1"/>
    </xf>
    <xf numFmtId="0" fontId="0" fillId="0" borderId="1" xfId="0" applyBorder="1" applyAlignment="1">
      <alignment horizontal="left" vertical="center"/>
    </xf>
    <xf numFmtId="186" fontId="38" fillId="0" borderId="0" xfId="0" applyNumberFormat="1" applyFont="1" applyAlignment="1">
      <alignment horizontal="center" vertical="center"/>
    </xf>
    <xf numFmtId="0" fontId="0" fillId="2" borderId="11" xfId="0" applyFill="1" applyBorder="1">
      <alignment vertical="center"/>
    </xf>
    <xf numFmtId="0" fontId="0" fillId="11" borderId="12" xfId="0" applyFill="1" applyBorder="1" applyAlignment="1">
      <alignment horizontal="center" vertical="center"/>
    </xf>
    <xf numFmtId="0" fontId="3" fillId="11" borderId="10" xfId="0" applyFont="1" applyFill="1" applyBorder="1">
      <alignment vertical="center"/>
    </xf>
    <xf numFmtId="177" fontId="3" fillId="11" borderId="11" xfId="0" applyNumberFormat="1" applyFont="1" applyFill="1" applyBorder="1">
      <alignment vertical="center"/>
    </xf>
    <xf numFmtId="0" fontId="3" fillId="11" borderId="10" xfId="0" applyFont="1" applyFill="1" applyBorder="1" applyAlignment="1">
      <alignment horizontal="center" vertical="center"/>
    </xf>
    <xf numFmtId="0" fontId="19" fillId="10" borderId="3" xfId="0" applyFont="1" applyFill="1" applyBorder="1" applyAlignment="1">
      <alignment horizontal="center" vertical="center"/>
    </xf>
    <xf numFmtId="0" fontId="20" fillId="0" borderId="3" xfId="0" applyFont="1" applyBorder="1">
      <alignment vertical="center"/>
    </xf>
    <xf numFmtId="56" fontId="46" fillId="0" borderId="0" xfId="0" applyNumberFormat="1" applyFont="1" applyAlignment="1">
      <alignment horizontal="center" vertical="center"/>
    </xf>
    <xf numFmtId="0" fontId="47" fillId="0" borderId="0" xfId="0" applyFont="1">
      <alignment vertical="center"/>
    </xf>
    <xf numFmtId="0" fontId="3" fillId="18" borderId="14" xfId="0" applyFont="1" applyFill="1" applyBorder="1">
      <alignment vertical="center"/>
    </xf>
    <xf numFmtId="177" fontId="3" fillId="11" borderId="30" xfId="0" applyNumberFormat="1" applyFont="1" applyFill="1" applyBorder="1">
      <alignment vertical="center"/>
    </xf>
    <xf numFmtId="0" fontId="0" fillId="0" borderId="14" xfId="0" applyBorder="1" applyAlignment="1">
      <alignment horizontal="center" vertical="center"/>
    </xf>
    <xf numFmtId="0" fontId="0" fillId="0" borderId="3" xfId="0" applyBorder="1" applyAlignment="1">
      <alignment horizontal="left" vertical="center"/>
    </xf>
    <xf numFmtId="0" fontId="0" fillId="5" borderId="0" xfId="0" applyFill="1" applyAlignment="1">
      <alignment horizontal="center" vertical="center"/>
    </xf>
    <xf numFmtId="0" fontId="49" fillId="0" borderId="0" xfId="0" applyFont="1" applyAlignment="1">
      <alignment horizontal="right" vertical="center"/>
    </xf>
    <xf numFmtId="177" fontId="49" fillId="0" borderId="0" xfId="0" applyNumberFormat="1" applyFont="1">
      <alignment vertical="center"/>
    </xf>
    <xf numFmtId="0" fontId="49" fillId="0" borderId="0" xfId="0" applyFont="1">
      <alignment vertical="center"/>
    </xf>
    <xf numFmtId="0" fontId="0" fillId="0" borderId="0" xfId="0" applyAlignment="1">
      <alignment horizontal="right" vertical="center"/>
    </xf>
    <xf numFmtId="0" fontId="34" fillId="21" borderId="0" xfId="0" applyFont="1" applyFill="1" applyAlignment="1">
      <alignment vertical="center" wrapText="1"/>
    </xf>
    <xf numFmtId="0" fontId="34" fillId="21" borderId="0" xfId="0" applyFont="1" applyFill="1" applyAlignment="1">
      <alignment horizontal="right" vertical="center" wrapText="1"/>
    </xf>
    <xf numFmtId="0" fontId="0" fillId="21" borderId="0" xfId="0" applyFill="1" applyAlignment="1">
      <alignment vertical="center" shrinkToFit="1"/>
    </xf>
    <xf numFmtId="0" fontId="0" fillId="21" borderId="0" xfId="0" applyFill="1" applyAlignment="1">
      <alignment horizontal="center" vertical="center" shrinkToFit="1"/>
    </xf>
    <xf numFmtId="49" fontId="9" fillId="0" borderId="1" xfId="0" applyNumberFormat="1" applyFont="1" applyBorder="1" applyAlignment="1">
      <alignment horizontal="center" vertical="center"/>
    </xf>
    <xf numFmtId="49" fontId="9" fillId="0" borderId="0" xfId="0" applyNumberFormat="1" applyFont="1">
      <alignment vertical="center"/>
    </xf>
    <xf numFmtId="0" fontId="0" fillId="3" borderId="17" xfId="0" applyFill="1" applyBorder="1">
      <alignment vertical="center"/>
    </xf>
    <xf numFmtId="0" fontId="28" fillId="0" borderId="0" xfId="0" applyFont="1">
      <alignment vertical="center"/>
    </xf>
    <xf numFmtId="0" fontId="7" fillId="0" borderId="14" xfId="0" applyFont="1" applyBorder="1" applyAlignment="1">
      <alignment horizontal="center" vertical="center" wrapText="1"/>
    </xf>
    <xf numFmtId="0" fontId="27" fillId="5" borderId="1" xfId="0" applyFont="1" applyFill="1" applyBorder="1" applyAlignment="1">
      <alignment horizontal="center" vertical="center"/>
    </xf>
    <xf numFmtId="177" fontId="27" fillId="5" borderId="5" xfId="0" applyNumberFormat="1" applyFont="1" applyFill="1" applyBorder="1" applyAlignment="1">
      <alignment horizontal="right" vertical="center"/>
    </xf>
    <xf numFmtId="188" fontId="3" fillId="5" borderId="17" xfId="0" applyNumberFormat="1" applyFont="1" applyFill="1" applyBorder="1">
      <alignment vertical="center"/>
    </xf>
    <xf numFmtId="0" fontId="3" fillId="10" borderId="1" xfId="0" applyFont="1" applyFill="1" applyBorder="1">
      <alignment vertical="center"/>
    </xf>
    <xf numFmtId="0" fontId="3" fillId="13" borderId="2" xfId="0" applyFont="1" applyFill="1" applyBorder="1" applyAlignment="1">
      <alignment horizontal="center" vertical="center"/>
    </xf>
    <xf numFmtId="0" fontId="3" fillId="13" borderId="2" xfId="0" applyFont="1" applyFill="1" applyBorder="1" applyAlignment="1">
      <alignment horizontal="center" vertical="center" shrinkToFit="1"/>
    </xf>
    <xf numFmtId="49" fontId="53" fillId="0" borderId="0" xfId="0" applyNumberFormat="1" applyFont="1" applyAlignment="1">
      <alignment horizontal="left" vertical="center"/>
    </xf>
    <xf numFmtId="0" fontId="9" fillId="0" borderId="0" xfId="0" applyFont="1" applyAlignment="1">
      <alignment horizontal="center" vertical="center"/>
    </xf>
    <xf numFmtId="9" fontId="3" fillId="0" borderId="0" xfId="0" applyNumberFormat="1" applyFont="1">
      <alignment vertical="center"/>
    </xf>
    <xf numFmtId="0" fontId="3" fillId="0" borderId="50" xfId="0" applyFont="1" applyBorder="1">
      <alignment vertical="center"/>
    </xf>
    <xf numFmtId="0" fontId="3" fillId="0" borderId="50" xfId="0" applyFont="1" applyBorder="1" applyAlignment="1">
      <alignment horizontal="center" vertical="center"/>
    </xf>
    <xf numFmtId="179" fontId="0" fillId="0" borderId="50" xfId="0" applyNumberFormat="1" applyBorder="1" applyAlignment="1">
      <alignment horizontal="center" vertical="center"/>
    </xf>
    <xf numFmtId="0" fontId="55" fillId="0" borderId="0" xfId="0" applyFont="1" applyAlignment="1">
      <alignment horizontal="center" vertical="center" wrapText="1"/>
    </xf>
    <xf numFmtId="0" fontId="0" fillId="5" borderId="47" xfId="0" applyFill="1" applyBorder="1" applyAlignment="1">
      <alignment horizontal="left" vertical="center"/>
    </xf>
    <xf numFmtId="0" fontId="0" fillId="5" borderId="45" xfId="0" applyFill="1" applyBorder="1" applyAlignment="1">
      <alignment horizontal="center" vertical="center"/>
    </xf>
    <xf numFmtId="0" fontId="7" fillId="5" borderId="19" xfId="0" applyFont="1" applyFill="1" applyBorder="1" applyAlignment="1">
      <alignment horizontal="left" vertical="center" shrinkToFit="1"/>
    </xf>
    <xf numFmtId="0" fontId="0" fillId="5" borderId="17" xfId="0" applyFill="1" applyBorder="1" applyAlignment="1">
      <alignment horizontal="left"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191" fontId="3" fillId="2" borderId="10" xfId="0" applyNumberFormat="1" applyFont="1" applyFill="1" applyBorder="1">
      <alignment vertical="center"/>
    </xf>
    <xf numFmtId="0" fontId="0" fillId="0" borderId="0" xfId="0" applyAlignment="1">
      <alignment vertical="top"/>
    </xf>
    <xf numFmtId="49" fontId="38" fillId="0" borderId="0" xfId="0" applyNumberFormat="1" applyFont="1" applyAlignment="1">
      <alignment horizontal="left" vertical="center"/>
    </xf>
    <xf numFmtId="182" fontId="3" fillId="0" borderId="0" xfId="0" applyNumberFormat="1" applyFont="1" applyAlignment="1">
      <alignment vertical="center" shrinkToFit="1"/>
    </xf>
    <xf numFmtId="177" fontId="3" fillId="0" borderId="0" xfId="0" applyNumberFormat="1" applyFont="1">
      <alignment vertical="center"/>
    </xf>
    <xf numFmtId="0" fontId="29" fillId="2" borderId="17" xfId="0" applyFont="1" applyFill="1" applyBorder="1" applyAlignment="1">
      <alignment horizontal="center" vertical="center"/>
    </xf>
    <xf numFmtId="0" fontId="26" fillId="7" borderId="1" xfId="0" applyFont="1" applyFill="1" applyBorder="1">
      <alignment vertical="center"/>
    </xf>
    <xf numFmtId="0" fontId="27" fillId="7" borderId="1" xfId="0" applyFont="1" applyFill="1" applyBorder="1">
      <alignment vertical="center"/>
    </xf>
    <xf numFmtId="0" fontId="59" fillId="7" borderId="1" xfId="0" applyFont="1" applyFill="1" applyBorder="1">
      <alignment vertical="center"/>
    </xf>
    <xf numFmtId="192" fontId="3" fillId="5" borderId="1" xfId="0" applyNumberFormat="1" applyFont="1" applyFill="1" applyBorder="1">
      <alignment vertical="center"/>
    </xf>
    <xf numFmtId="0" fontId="52" fillId="0" borderId="0" xfId="0" applyFont="1" applyAlignment="1">
      <alignment horizontal="center" vertical="center" shrinkToFit="1"/>
    </xf>
    <xf numFmtId="0" fontId="0" fillId="0" borderId="14" xfId="0" applyBorder="1" applyAlignment="1">
      <alignment horizontal="center" vertical="top" shrinkToFit="1"/>
    </xf>
    <xf numFmtId="0" fontId="0" fillId="2" borderId="14" xfId="0" applyFill="1" applyBorder="1" applyAlignment="1">
      <alignment horizontal="center" vertical="top" shrinkToFit="1"/>
    </xf>
    <xf numFmtId="0" fontId="0" fillId="7" borderId="14" xfId="0" applyFill="1" applyBorder="1" applyAlignment="1">
      <alignment horizontal="center" vertical="top" shrinkToFit="1"/>
    </xf>
    <xf numFmtId="0" fontId="47" fillId="6" borderId="14" xfId="0" applyFont="1" applyFill="1" applyBorder="1" applyAlignment="1">
      <alignment horizontal="center" vertical="top" shrinkToFit="1"/>
    </xf>
    <xf numFmtId="0" fontId="0" fillId="8" borderId="14" xfId="0" applyFill="1" applyBorder="1" applyAlignment="1">
      <alignment horizontal="center" vertical="top" shrinkToFit="1"/>
    </xf>
    <xf numFmtId="0" fontId="3" fillId="15" borderId="14" xfId="0" applyFont="1" applyFill="1" applyBorder="1" applyAlignment="1">
      <alignment horizontal="center" vertical="top" shrinkToFit="1"/>
    </xf>
    <xf numFmtId="49" fontId="9" fillId="0" borderId="57" xfId="0" applyNumberFormat="1" applyFont="1" applyBorder="1" applyAlignment="1">
      <alignment horizontal="center" vertical="top" wrapText="1"/>
    </xf>
    <xf numFmtId="49" fontId="9" fillId="0" borderId="32" xfId="0" applyNumberFormat="1" applyFont="1" applyBorder="1" applyAlignment="1">
      <alignment horizontal="center" vertical="center"/>
    </xf>
    <xf numFmtId="0" fontId="0" fillId="0" borderId="15" xfId="0" applyBorder="1" applyAlignment="1">
      <alignment horizontal="center" vertical="top"/>
    </xf>
    <xf numFmtId="49" fontId="38" fillId="0" borderId="0" xfId="0" applyNumberFormat="1" applyFont="1" applyAlignment="1">
      <alignment horizontal="center" vertical="center" shrinkToFit="1"/>
    </xf>
    <xf numFmtId="56" fontId="38" fillId="0" borderId="0" xfId="0" applyNumberFormat="1" applyFont="1" applyAlignment="1">
      <alignment horizontal="center" vertical="center" shrinkToFit="1"/>
    </xf>
    <xf numFmtId="49" fontId="41" fillId="0" borderId="0" xfId="0" applyNumberFormat="1" applyFont="1" applyAlignment="1">
      <alignment horizontal="center" vertical="center" shrinkToFit="1"/>
    </xf>
    <xf numFmtId="0" fontId="61" fillId="0" borderId="0" xfId="0" applyFont="1" applyAlignment="1">
      <alignment horizontal="center" vertical="center" wrapText="1"/>
    </xf>
    <xf numFmtId="0" fontId="0" fillId="2" borderId="1" xfId="0" applyFill="1" applyBorder="1">
      <alignment vertical="center"/>
    </xf>
    <xf numFmtId="0" fontId="13" fillId="0" borderId="0" xfId="0" applyFont="1" applyAlignment="1">
      <alignment vertical="center" shrinkToFit="1"/>
    </xf>
    <xf numFmtId="193" fontId="3" fillId="0" borderId="0" xfId="0" applyNumberFormat="1" applyFont="1">
      <alignment vertical="center"/>
    </xf>
    <xf numFmtId="193" fontId="0" fillId="0" borderId="0" xfId="0" applyNumberFormat="1" applyAlignment="1">
      <alignment horizontal="center" vertical="center"/>
    </xf>
    <xf numFmtId="193" fontId="7" fillId="0" borderId="0" xfId="0" applyNumberFormat="1" applyFont="1" applyAlignment="1">
      <alignment horizontal="center" vertical="center"/>
    </xf>
    <xf numFmtId="193" fontId="3" fillId="0" borderId="0" xfId="0" applyNumberFormat="1" applyFont="1" applyAlignment="1">
      <alignment horizontal="center" vertical="center"/>
    </xf>
    <xf numFmtId="193" fontId="43" fillId="0" borderId="0" xfId="0" applyNumberFormat="1" applyFont="1" applyAlignment="1">
      <alignment vertical="center" wrapText="1"/>
    </xf>
    <xf numFmtId="0" fontId="3" fillId="28" borderId="1" xfId="0" applyFont="1" applyFill="1" applyBorder="1" applyAlignment="1">
      <alignment horizontal="center" vertical="center"/>
    </xf>
    <xf numFmtId="0" fontId="0" fillId="0" borderId="50" xfId="0" applyBorder="1">
      <alignment vertical="center"/>
    </xf>
    <xf numFmtId="0" fontId="0" fillId="0" borderId="50" xfId="0" applyBorder="1" applyAlignment="1">
      <alignment horizontal="center" vertical="center"/>
    </xf>
    <xf numFmtId="178" fontId="0" fillId="0" borderId="50" xfId="0" applyNumberFormat="1" applyBorder="1" applyAlignment="1">
      <alignment horizontal="center" vertical="center"/>
    </xf>
    <xf numFmtId="177" fontId="0" fillId="0" borderId="50" xfId="0" applyNumberFormat="1" applyBorder="1" applyAlignment="1">
      <alignment horizontal="center" vertical="center"/>
    </xf>
    <xf numFmtId="0" fontId="7" fillId="0" borderId="0" xfId="0" applyFont="1" applyAlignment="1">
      <alignment vertical="center" wrapText="1"/>
    </xf>
    <xf numFmtId="0" fontId="7" fillId="0" borderId="0" xfId="0" applyFont="1" applyAlignment="1">
      <alignment vertical="center" wrapText="1" shrinkToFit="1"/>
    </xf>
    <xf numFmtId="0" fontId="7" fillId="0" borderId="15" xfId="0" applyFont="1" applyBorder="1" applyAlignment="1">
      <alignment horizontal="center" vertical="top" wrapText="1"/>
    </xf>
    <xf numFmtId="0" fontId="3" fillId="6" borderId="50" xfId="0" applyFont="1" applyFill="1" applyBorder="1">
      <alignment vertical="center"/>
    </xf>
    <xf numFmtId="0" fontId="3" fillId="6" borderId="50" xfId="0" applyFont="1" applyFill="1" applyBorder="1" applyAlignment="1">
      <alignment horizontal="center" vertical="center"/>
    </xf>
    <xf numFmtId="179" fontId="3" fillId="6" borderId="50" xfId="0" applyNumberFormat="1" applyFont="1" applyFill="1" applyBorder="1" applyAlignment="1">
      <alignment horizontal="center" vertical="center"/>
    </xf>
    <xf numFmtId="178" fontId="3" fillId="6" borderId="50" xfId="0" applyNumberFormat="1" applyFont="1" applyFill="1" applyBorder="1" applyAlignment="1">
      <alignment horizontal="center" vertical="center"/>
    </xf>
    <xf numFmtId="177" fontId="3" fillId="6" borderId="50" xfId="0" applyNumberFormat="1" applyFont="1" applyFill="1" applyBorder="1" applyAlignment="1">
      <alignment horizontal="center" vertical="center"/>
    </xf>
    <xf numFmtId="0" fontId="7" fillId="0" borderId="32" xfId="0" applyFont="1" applyBorder="1" applyAlignment="1">
      <alignment horizontal="center" vertical="center"/>
    </xf>
    <xf numFmtId="0" fontId="7" fillId="0" borderId="27" xfId="0" applyFont="1" applyBorder="1" applyAlignment="1">
      <alignment horizontal="center" vertical="center"/>
    </xf>
    <xf numFmtId="0" fontId="7" fillId="0" borderId="1" xfId="0" applyFont="1" applyBorder="1" applyAlignment="1">
      <alignment horizontal="left" vertical="center" shrinkToFit="1"/>
    </xf>
    <xf numFmtId="190" fontId="7" fillId="0" borderId="1" xfId="0" applyNumberFormat="1" applyFont="1" applyBorder="1" applyAlignment="1">
      <alignment horizontal="left" vertical="center" shrinkToFit="1"/>
    </xf>
    <xf numFmtId="0" fontId="7" fillId="0" borderId="1" xfId="0" applyFont="1" applyBorder="1" applyAlignment="1">
      <alignment horizontal="left" vertical="center"/>
    </xf>
    <xf numFmtId="0" fontId="9" fillId="0" borderId="1" xfId="0" applyFont="1" applyBorder="1">
      <alignment vertical="center"/>
    </xf>
    <xf numFmtId="0" fontId="9" fillId="0" borderId="0" xfId="0" applyFont="1">
      <alignment vertical="center"/>
    </xf>
    <xf numFmtId="0" fontId="9" fillId="0" borderId="6" xfId="0" applyFont="1" applyBorder="1">
      <alignment vertical="center"/>
    </xf>
    <xf numFmtId="0" fontId="9" fillId="0" borderId="27" xfId="0" applyFont="1" applyBorder="1">
      <alignment vertical="center"/>
    </xf>
    <xf numFmtId="0" fontId="9" fillId="0" borderId="12" xfId="0" applyFont="1" applyBorder="1">
      <alignment vertical="center"/>
    </xf>
    <xf numFmtId="0" fontId="9" fillId="3" borderId="10" xfId="0" applyFont="1" applyFill="1" applyBorder="1">
      <alignment vertical="center"/>
    </xf>
    <xf numFmtId="0" fontId="9" fillId="0" borderId="10" xfId="0" applyFont="1" applyBorder="1">
      <alignment vertical="center"/>
    </xf>
    <xf numFmtId="0" fontId="9" fillId="0" borderId="10" xfId="0" applyFont="1" applyBorder="1" applyAlignment="1">
      <alignment vertical="center" wrapText="1"/>
    </xf>
    <xf numFmtId="0" fontId="9" fillId="0" borderId="11" xfId="0" applyFont="1" applyBorder="1">
      <alignment vertical="center"/>
    </xf>
    <xf numFmtId="0" fontId="9" fillId="0" borderId="35" xfId="0" applyFont="1" applyBorder="1">
      <alignment vertical="center"/>
    </xf>
    <xf numFmtId="0" fontId="9" fillId="0" borderId="37" xfId="0" applyFont="1" applyBorder="1">
      <alignment vertical="center"/>
    </xf>
    <xf numFmtId="0" fontId="9" fillId="3" borderId="12" xfId="0" applyFont="1" applyFill="1" applyBorder="1">
      <alignment vertical="center"/>
    </xf>
    <xf numFmtId="0" fontId="9" fillId="0" borderId="44" xfId="0" applyFont="1" applyBorder="1">
      <alignment vertical="center"/>
    </xf>
    <xf numFmtId="0" fontId="9" fillId="0" borderId="28" xfId="0" applyFont="1" applyBorder="1">
      <alignment vertical="center"/>
    </xf>
    <xf numFmtId="0" fontId="9" fillId="0" borderId="31" xfId="0" applyFont="1" applyBorder="1">
      <alignment vertical="center"/>
    </xf>
    <xf numFmtId="0" fontId="9" fillId="0" borderId="40" xfId="0" applyFont="1" applyBorder="1">
      <alignment vertical="center"/>
    </xf>
    <xf numFmtId="0" fontId="9" fillId="0" borderId="33" xfId="0" applyFont="1" applyBorder="1">
      <alignment vertical="center"/>
    </xf>
    <xf numFmtId="0" fontId="9" fillId="0" borderId="38" xfId="0" applyFont="1" applyBorder="1">
      <alignment vertical="center"/>
    </xf>
    <xf numFmtId="0" fontId="9" fillId="0" borderId="32" xfId="0" applyFont="1" applyBorder="1">
      <alignment vertical="center"/>
    </xf>
    <xf numFmtId="0" fontId="9" fillId="3" borderId="37" xfId="0" applyFont="1" applyFill="1" applyBorder="1">
      <alignment vertical="center"/>
    </xf>
    <xf numFmtId="0" fontId="9" fillId="3" borderId="11" xfId="0" applyFont="1" applyFill="1" applyBorder="1">
      <alignment vertical="center"/>
    </xf>
    <xf numFmtId="0" fontId="9" fillId="0" borderId="17" xfId="0" applyFont="1" applyBorder="1">
      <alignment vertical="center"/>
    </xf>
    <xf numFmtId="0" fontId="9" fillId="12" borderId="10" xfId="0" applyFont="1" applyFill="1" applyBorder="1">
      <alignment vertical="center"/>
    </xf>
    <xf numFmtId="0" fontId="9" fillId="12" borderId="12" xfId="0" applyFont="1" applyFill="1" applyBorder="1">
      <alignment vertical="center"/>
    </xf>
    <xf numFmtId="0" fontId="9" fillId="3" borderId="52" xfId="0" applyFont="1" applyFill="1" applyBorder="1">
      <alignment vertical="center"/>
    </xf>
    <xf numFmtId="0" fontId="9" fillId="0" borderId="41" xfId="0" applyFont="1" applyBorder="1">
      <alignment vertical="center"/>
    </xf>
    <xf numFmtId="0" fontId="9" fillId="0" borderId="42" xfId="0" applyFont="1" applyBorder="1">
      <alignment vertical="center"/>
    </xf>
    <xf numFmtId="0" fontId="9" fillId="0" borderId="22" xfId="0" applyFont="1" applyBorder="1">
      <alignment vertical="center"/>
    </xf>
    <xf numFmtId="0" fontId="9" fillId="0" borderId="39" xfId="0" applyFont="1" applyBorder="1">
      <alignment vertical="center"/>
    </xf>
    <xf numFmtId="0" fontId="9" fillId="0" borderId="12" xfId="0" applyFont="1" applyBorder="1" applyAlignment="1">
      <alignment vertical="center" wrapText="1"/>
    </xf>
    <xf numFmtId="0" fontId="9" fillId="0" borderId="51" xfId="0" applyFont="1" applyBorder="1">
      <alignment vertical="center"/>
    </xf>
    <xf numFmtId="0" fontId="11" fillId="0" borderId="12" xfId="0" applyFont="1" applyBorder="1">
      <alignment vertical="center"/>
    </xf>
    <xf numFmtId="0" fontId="11" fillId="0" borderId="10" xfId="0" applyFont="1" applyBorder="1">
      <alignment vertical="center"/>
    </xf>
    <xf numFmtId="0" fontId="9" fillId="0" borderId="9" xfId="0" applyFont="1" applyBorder="1">
      <alignment vertical="center"/>
    </xf>
    <xf numFmtId="0" fontId="9" fillId="0" borderId="53" xfId="0" applyFont="1" applyBorder="1">
      <alignment vertical="center"/>
    </xf>
    <xf numFmtId="0" fontId="11" fillId="0" borderId="10" xfId="0" applyFont="1" applyBorder="1" applyAlignment="1">
      <alignment vertical="center" shrinkToFit="1"/>
    </xf>
    <xf numFmtId="0" fontId="11" fillId="3" borderId="12" xfId="0" applyFont="1" applyFill="1" applyBorder="1">
      <alignment vertical="center"/>
    </xf>
    <xf numFmtId="0" fontId="11" fillId="3" borderId="10" xfId="0" applyFont="1" applyFill="1" applyBorder="1">
      <alignment vertical="center"/>
    </xf>
    <xf numFmtId="0" fontId="11" fillId="3" borderId="21" xfId="0" applyFont="1" applyFill="1" applyBorder="1">
      <alignment vertical="center"/>
    </xf>
    <xf numFmtId="0" fontId="11" fillId="3" borderId="6" xfId="0" applyFont="1" applyFill="1" applyBorder="1">
      <alignment vertical="center"/>
    </xf>
    <xf numFmtId="0" fontId="11" fillId="0" borderId="6" xfId="0" applyFont="1" applyBorder="1">
      <alignment vertical="center"/>
    </xf>
    <xf numFmtId="0" fontId="11" fillId="3" borderId="11" xfId="0" applyFont="1" applyFill="1" applyBorder="1">
      <alignment vertical="center"/>
    </xf>
    <xf numFmtId="0" fontId="11" fillId="3" borderId="37" xfId="0" applyFont="1" applyFill="1" applyBorder="1">
      <alignment vertical="center"/>
    </xf>
    <xf numFmtId="0" fontId="11" fillId="12" borderId="10" xfId="0" applyFont="1" applyFill="1" applyBorder="1">
      <alignment vertical="center"/>
    </xf>
    <xf numFmtId="0" fontId="7" fillId="0" borderId="0" xfId="0" applyFont="1" applyAlignment="1">
      <alignment vertical="center" shrinkToFit="1"/>
    </xf>
    <xf numFmtId="0" fontId="7" fillId="0" borderId="32" xfId="0" applyFont="1" applyBorder="1" applyAlignment="1">
      <alignment vertical="center" shrinkToFit="1"/>
    </xf>
    <xf numFmtId="0" fontId="30" fillId="0" borderId="1" xfId="0" applyFont="1" applyBorder="1" applyAlignment="1">
      <alignment vertical="center" shrinkToFit="1"/>
    </xf>
    <xf numFmtId="0" fontId="7" fillId="0" borderId="1"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35" xfId="0" applyFont="1" applyBorder="1" applyAlignment="1">
      <alignment horizontal="center" vertical="center" shrinkToFit="1"/>
    </xf>
    <xf numFmtId="0" fontId="8" fillId="0" borderId="0" xfId="0" applyFont="1" applyAlignment="1">
      <alignment vertical="center" shrinkToFit="1"/>
    </xf>
    <xf numFmtId="0" fontId="0" fillId="0" borderId="1" xfId="0" applyBorder="1" applyAlignment="1">
      <alignment horizontal="center" vertical="top"/>
    </xf>
    <xf numFmtId="0" fontId="0" fillId="28" borderId="1" xfId="0" applyFill="1" applyBorder="1">
      <alignment vertical="center"/>
    </xf>
    <xf numFmtId="0" fontId="0" fillId="0" borderId="1" xfId="0" applyBorder="1" applyAlignment="1">
      <alignment vertical="top"/>
    </xf>
    <xf numFmtId="0" fontId="3" fillId="15" borderId="1" xfId="0" applyFont="1" applyFill="1" applyBorder="1">
      <alignment vertical="center"/>
    </xf>
    <xf numFmtId="0" fontId="0" fillId="15" borderId="1" xfId="0" applyFill="1" applyBorder="1" applyAlignment="1">
      <alignment horizontal="center" vertical="center"/>
    </xf>
    <xf numFmtId="0" fontId="0" fillId="15" borderId="1" xfId="0" applyFill="1" applyBorder="1">
      <alignment vertical="center"/>
    </xf>
    <xf numFmtId="49" fontId="10" fillId="0" borderId="0" xfId="0" applyNumberFormat="1" applyFont="1" applyAlignment="1">
      <alignment horizontal="center" vertical="center" shrinkToFit="1"/>
    </xf>
    <xf numFmtId="0" fontId="8" fillId="18" borderId="2" xfId="0" applyFont="1" applyFill="1" applyBorder="1" applyAlignment="1">
      <alignment horizontal="center" vertical="center"/>
    </xf>
    <xf numFmtId="0" fontId="3" fillId="10" borderId="1" xfId="0" applyFont="1" applyFill="1" applyBorder="1" applyAlignment="1">
      <alignment horizontal="center" vertical="center"/>
    </xf>
    <xf numFmtId="9" fontId="0" fillId="0" borderId="0" xfId="0" applyNumberFormat="1" applyAlignment="1">
      <alignment horizontal="center" vertical="center"/>
    </xf>
    <xf numFmtId="189" fontId="3" fillId="0" borderId="0" xfId="0" applyNumberFormat="1" applyFont="1">
      <alignment vertical="center"/>
    </xf>
    <xf numFmtId="9"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9" fontId="9" fillId="0" borderId="0" xfId="0" applyNumberFormat="1" applyFont="1" applyAlignment="1">
      <alignment horizontal="center" vertical="top" wrapText="1"/>
    </xf>
    <xf numFmtId="49" fontId="3" fillId="0" borderId="0" xfId="0" applyNumberFormat="1" applyFont="1" applyAlignment="1">
      <alignment horizontal="center" vertical="center"/>
    </xf>
    <xf numFmtId="0" fontId="17" fillId="4" borderId="7" xfId="0" applyFont="1" applyFill="1" applyBorder="1" applyAlignment="1">
      <alignment horizontal="center" vertical="center" shrinkToFit="1"/>
    </xf>
    <xf numFmtId="0" fontId="17" fillId="0" borderId="5" xfId="0" applyFont="1" applyBorder="1" applyAlignment="1">
      <alignment vertical="center" shrinkToFit="1"/>
    </xf>
    <xf numFmtId="0" fontId="17" fillId="4" borderId="5" xfId="0" applyFont="1" applyFill="1" applyBorder="1" applyAlignment="1">
      <alignment vertical="center" shrinkToFit="1"/>
    </xf>
    <xf numFmtId="0" fontId="17" fillId="0" borderId="11" xfId="0" applyFont="1" applyBorder="1" applyAlignment="1">
      <alignment vertical="center" shrinkToFit="1"/>
    </xf>
    <xf numFmtId="0" fontId="17" fillId="0" borderId="0" xfId="0" applyFont="1" applyAlignment="1">
      <alignment vertical="center" shrinkToFit="1"/>
    </xf>
    <xf numFmtId="9" fontId="7" fillId="0" borderId="14" xfId="0" applyNumberFormat="1" applyFont="1" applyBorder="1" applyAlignment="1">
      <alignment horizontal="center" vertical="top" shrinkToFit="1"/>
    </xf>
    <xf numFmtId="9" fontId="0" fillId="0" borderId="1" xfId="0" applyNumberFormat="1" applyBorder="1">
      <alignment vertical="center"/>
    </xf>
    <xf numFmtId="177" fontId="0" fillId="0" borderId="0" xfId="0" applyNumberFormat="1">
      <alignment vertical="center"/>
    </xf>
    <xf numFmtId="0" fontId="3" fillId="0" borderId="14" xfId="0" applyFont="1" applyBorder="1">
      <alignment vertical="center"/>
    </xf>
    <xf numFmtId="0" fontId="0" fillId="4" borderId="14" xfId="0" applyFill="1" applyBorder="1">
      <alignment vertical="center"/>
    </xf>
    <xf numFmtId="0" fontId="0" fillId="2" borderId="14" xfId="0" applyFill="1" applyBorder="1">
      <alignment vertical="center"/>
    </xf>
    <xf numFmtId="49" fontId="9" fillId="0" borderId="57" xfId="0" applyNumberFormat="1" applyFont="1" applyBorder="1" applyAlignment="1">
      <alignment horizontal="center" vertical="center"/>
    </xf>
    <xf numFmtId="177" fontId="0" fillId="0" borderId="50" xfId="0" applyNumberFormat="1" applyBorder="1">
      <alignment vertical="center"/>
    </xf>
    <xf numFmtId="177" fontId="0" fillId="0" borderId="41" xfId="0" applyNumberFormat="1" applyBorder="1">
      <alignment vertical="center"/>
    </xf>
    <xf numFmtId="0" fontId="7" fillId="0" borderId="4"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6" xfId="0" applyFont="1" applyBorder="1" applyAlignment="1">
      <alignment horizontal="center" vertical="center" shrinkToFit="1"/>
    </xf>
    <xf numFmtId="0" fontId="0" fillId="0" borderId="50" xfId="0" applyBorder="1" applyAlignment="1">
      <alignment horizontal="center" vertical="top" wrapText="1"/>
    </xf>
    <xf numFmtId="0" fontId="51" fillId="0" borderId="0" xfId="0" applyFont="1" applyAlignment="1">
      <alignment horizontal="center" vertical="center" wrapText="1"/>
    </xf>
    <xf numFmtId="0" fontId="7" fillId="0" borderId="6" xfId="0" applyFont="1" applyBorder="1">
      <alignment vertical="center"/>
    </xf>
    <xf numFmtId="0" fontId="8" fillId="0" borderId="6" xfId="0" applyFont="1" applyBorder="1" applyAlignment="1">
      <alignment vertical="center" shrinkToFit="1"/>
    </xf>
    <xf numFmtId="179" fontId="3" fillId="4" borderId="1" xfId="0" applyNumberFormat="1" applyFont="1" applyFill="1" applyBorder="1">
      <alignment vertical="center"/>
    </xf>
    <xf numFmtId="9" fontId="0" fillId="2" borderId="1" xfId="0" applyNumberFormat="1" applyFill="1" applyBorder="1">
      <alignment vertical="center"/>
    </xf>
    <xf numFmtId="189" fontId="0" fillId="0" borderId="1" xfId="1" applyNumberFormat="1" applyFont="1" applyBorder="1">
      <alignment vertical="center"/>
    </xf>
    <xf numFmtId="179" fontId="3" fillId="4" borderId="14" xfId="0" applyNumberFormat="1" applyFont="1" applyFill="1" applyBorder="1">
      <alignment vertical="center"/>
    </xf>
    <xf numFmtId="178" fontId="3" fillId="10" borderId="1" xfId="0" applyNumberFormat="1" applyFont="1" applyFill="1" applyBorder="1">
      <alignment vertical="center"/>
    </xf>
    <xf numFmtId="177" fontId="3" fillId="10" borderId="5" xfId="0" applyNumberFormat="1" applyFont="1" applyFill="1" applyBorder="1">
      <alignment vertical="center"/>
    </xf>
    <xf numFmtId="0" fontId="9" fillId="0" borderId="0" xfId="0" applyFont="1" applyAlignment="1">
      <alignment horizontal="center" vertical="top" wrapText="1"/>
    </xf>
    <xf numFmtId="0" fontId="1" fillId="2" borderId="0" xfId="0" applyFont="1" applyFill="1" applyAlignment="1">
      <alignment horizontal="center" vertical="center"/>
    </xf>
    <xf numFmtId="0" fontId="0" fillId="12" borderId="1" xfId="0" applyFill="1" applyBorder="1">
      <alignment vertical="center"/>
    </xf>
    <xf numFmtId="0" fontId="52" fillId="0" borderId="0" xfId="0" applyFont="1" applyAlignment="1">
      <alignment horizontal="left" vertical="center"/>
    </xf>
    <xf numFmtId="0" fontId="0" fillId="3" borderId="0" xfId="0" applyFill="1" applyAlignment="1">
      <alignment vertical="top" shrinkToFit="1"/>
    </xf>
    <xf numFmtId="178" fontId="0" fillId="0" borderId="0" xfId="0" applyNumberFormat="1" applyAlignment="1">
      <alignment horizontal="right" vertical="center"/>
    </xf>
    <xf numFmtId="0" fontId="64" fillId="0" borderId="0" xfId="0" applyFont="1" applyAlignment="1">
      <alignment horizontal="center" vertical="center"/>
    </xf>
    <xf numFmtId="194" fontId="64" fillId="0" borderId="0" xfId="0" applyNumberFormat="1" applyFont="1">
      <alignment vertical="center"/>
    </xf>
    <xf numFmtId="0" fontId="0" fillId="29" borderId="1" xfId="0" applyFill="1" applyBorder="1">
      <alignment vertical="center"/>
    </xf>
    <xf numFmtId="179" fontId="58" fillId="29" borderId="1" xfId="0" applyNumberFormat="1" applyFont="1" applyFill="1" applyBorder="1">
      <alignment vertical="center"/>
    </xf>
    <xf numFmtId="0" fontId="3" fillId="2" borderId="8" xfId="0" applyFont="1" applyFill="1" applyBorder="1" applyAlignment="1">
      <alignment horizontal="center" vertical="center"/>
    </xf>
    <xf numFmtId="179" fontId="0" fillId="0" borderId="1" xfId="0" applyNumberFormat="1" applyBorder="1" applyAlignment="1">
      <alignment horizontal="center" vertical="center" shrinkToFit="1"/>
    </xf>
    <xf numFmtId="9" fontId="3" fillId="0" borderId="0" xfId="0" applyNumberFormat="1" applyFont="1" applyAlignment="1">
      <alignment horizontal="center" vertical="center"/>
    </xf>
    <xf numFmtId="0" fontId="3" fillId="3" borderId="2" xfId="0" applyFont="1" applyFill="1" applyBorder="1" applyAlignment="1">
      <alignment horizontal="center" vertical="center" shrinkToFit="1"/>
    </xf>
    <xf numFmtId="0" fontId="0" fillId="4" borderId="1" xfId="0" applyFill="1" applyBorder="1" applyAlignment="1">
      <alignment horizontal="center" vertical="top"/>
    </xf>
    <xf numFmtId="0" fontId="0" fillId="4" borderId="1" xfId="0" applyFill="1" applyBorder="1" applyAlignment="1">
      <alignment vertical="top"/>
    </xf>
    <xf numFmtId="0" fontId="0" fillId="30" borderId="0" xfId="0" applyFill="1" applyAlignment="1">
      <alignment vertical="top"/>
    </xf>
    <xf numFmtId="189" fontId="0" fillId="0" borderId="0" xfId="0" applyNumberFormat="1" applyAlignment="1">
      <alignment vertical="top"/>
    </xf>
    <xf numFmtId="9" fontId="0" fillId="0" borderId="0" xfId="0" applyNumberFormat="1" applyAlignment="1">
      <alignment vertical="top"/>
    </xf>
    <xf numFmtId="189" fontId="0" fillId="0" borderId="0" xfId="0" applyNumberFormat="1" applyAlignment="1">
      <alignment horizontal="center" vertical="center"/>
    </xf>
    <xf numFmtId="0" fontId="7" fillId="0" borderId="55"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0" xfId="0" applyFont="1" applyBorder="1" applyAlignment="1">
      <alignment horizontal="center" vertical="center" shrinkToFit="1"/>
    </xf>
    <xf numFmtId="0" fontId="3" fillId="0" borderId="13" xfId="0" applyFont="1" applyBorder="1" applyAlignment="1">
      <alignment vertical="center" shrinkToFit="1"/>
    </xf>
    <xf numFmtId="181" fontId="50" fillId="21" borderId="50" xfId="0" applyNumberFormat="1" applyFont="1" applyFill="1" applyBorder="1" applyAlignment="1">
      <alignment horizontal="center" vertical="center"/>
    </xf>
    <xf numFmtId="0" fontId="63" fillId="31" borderId="50" xfId="0" applyFont="1" applyFill="1" applyBorder="1" applyAlignment="1">
      <alignment horizontal="center" vertical="center" wrapText="1"/>
    </xf>
    <xf numFmtId="176" fontId="7" fillId="0" borderId="50" xfId="0" applyNumberFormat="1" applyFont="1" applyBorder="1">
      <alignment vertical="center"/>
    </xf>
    <xf numFmtId="0" fontId="3" fillId="18" borderId="2" xfId="0" applyFont="1" applyFill="1" applyBorder="1" applyAlignment="1">
      <alignment horizontal="left" vertical="center" shrinkToFit="1"/>
    </xf>
    <xf numFmtId="9" fontId="0" fillId="0" borderId="14" xfId="0" applyNumberFormat="1" applyBorder="1">
      <alignment vertical="center"/>
    </xf>
    <xf numFmtId="9" fontId="0" fillId="2" borderId="14" xfId="0" applyNumberFormat="1" applyFill="1" applyBorder="1">
      <alignment vertical="center"/>
    </xf>
    <xf numFmtId="189" fontId="0" fillId="0" borderId="14" xfId="1" applyNumberFormat="1" applyFont="1" applyBorder="1">
      <alignment vertical="center"/>
    </xf>
    <xf numFmtId="0" fontId="3" fillId="14" borderId="1" xfId="0" applyFont="1" applyFill="1" applyBorder="1" applyAlignment="1">
      <alignment horizontal="center" vertical="center"/>
    </xf>
    <xf numFmtId="49" fontId="70" fillId="0" borderId="0" xfId="0" applyNumberFormat="1" applyFont="1" applyAlignment="1">
      <alignment horizontal="center" vertical="center"/>
    </xf>
    <xf numFmtId="49" fontId="71" fillId="0" borderId="0" xfId="0" applyNumberFormat="1" applyFont="1" applyAlignment="1">
      <alignment horizontal="center" vertical="center"/>
    </xf>
    <xf numFmtId="0" fontId="72" fillId="0" borderId="50" xfId="0" applyFont="1" applyBorder="1" applyAlignment="1">
      <alignment vertical="center" wrapText="1"/>
    </xf>
    <xf numFmtId="0" fontId="73" fillId="32" borderId="50" xfId="0" applyFont="1" applyFill="1" applyBorder="1" applyAlignment="1">
      <alignment horizontal="center" vertical="center" wrapText="1"/>
    </xf>
    <xf numFmtId="0" fontId="74" fillId="32" borderId="50" xfId="0" applyFont="1" applyFill="1" applyBorder="1" applyAlignment="1">
      <alignment horizontal="center" vertical="center" wrapText="1"/>
    </xf>
    <xf numFmtId="49" fontId="7" fillId="4" borderId="0" xfId="0" applyNumberFormat="1" applyFont="1" applyFill="1" applyAlignment="1">
      <alignment vertical="center" shrinkToFit="1"/>
    </xf>
    <xf numFmtId="0" fontId="9" fillId="4" borderId="0" xfId="0" applyFont="1" applyFill="1">
      <alignment vertical="center"/>
    </xf>
    <xf numFmtId="0" fontId="0" fillId="4" borderId="0" xfId="0" applyFill="1">
      <alignment vertical="center"/>
    </xf>
    <xf numFmtId="0" fontId="74" fillId="0" borderId="0" xfId="0" applyFont="1" applyAlignment="1">
      <alignment horizontal="center" vertical="center" wrapText="1"/>
    </xf>
    <xf numFmtId="0" fontId="0" fillId="6" borderId="14" xfId="0" applyFill="1" applyBorder="1" applyAlignment="1">
      <alignment horizontal="center" vertical="top"/>
    </xf>
    <xf numFmtId="0" fontId="9" fillId="6" borderId="14" xfId="0" applyFont="1" applyFill="1" applyBorder="1">
      <alignment vertical="center"/>
    </xf>
    <xf numFmtId="0" fontId="0" fillId="6" borderId="14" xfId="0" applyFill="1" applyBorder="1">
      <alignment vertical="center"/>
    </xf>
    <xf numFmtId="0" fontId="75" fillId="0" borderId="3" xfId="0" applyFont="1" applyBorder="1" applyAlignment="1">
      <alignment horizontal="center" vertical="center"/>
    </xf>
    <xf numFmtId="0" fontId="16" fillId="0" borderId="1" xfId="0" applyFont="1" applyBorder="1" applyAlignment="1">
      <alignment vertical="center" shrinkToFit="1"/>
    </xf>
    <xf numFmtId="0" fontId="7" fillId="0" borderId="67" xfId="0" applyFont="1" applyBorder="1" applyAlignment="1">
      <alignment horizontal="center" vertical="center" shrinkToFit="1"/>
    </xf>
    <xf numFmtId="0" fontId="11" fillId="0" borderId="17" xfId="0" applyFont="1" applyBorder="1">
      <alignment vertical="center"/>
    </xf>
    <xf numFmtId="0" fontId="11" fillId="0" borderId="11" xfId="0" applyFont="1" applyBorder="1">
      <alignment vertical="center"/>
    </xf>
    <xf numFmtId="0" fontId="3" fillId="15" borderId="1" xfId="0" applyFont="1" applyFill="1" applyBorder="1" applyAlignment="1">
      <alignment horizontal="center" vertical="center"/>
    </xf>
    <xf numFmtId="176" fontId="3" fillId="15" borderId="1" xfId="0" applyNumberFormat="1" applyFont="1" applyFill="1" applyBorder="1">
      <alignment vertical="center"/>
    </xf>
    <xf numFmtId="49" fontId="3" fillId="0" borderId="0" xfId="0" applyNumberFormat="1" applyFont="1">
      <alignment vertical="center"/>
    </xf>
    <xf numFmtId="0" fontId="9" fillId="0" borderId="0" xfId="0" applyFont="1" applyAlignment="1">
      <alignment horizontal="center" vertical="top"/>
    </xf>
    <xf numFmtId="0" fontId="62" fillId="0" borderId="0" xfId="0" applyFont="1" applyAlignment="1">
      <alignment vertical="center" wrapText="1"/>
    </xf>
    <xf numFmtId="0" fontId="3" fillId="0" borderId="45" xfId="0" applyFont="1" applyBorder="1" applyAlignment="1">
      <alignment horizontal="center" vertical="center"/>
    </xf>
    <xf numFmtId="0" fontId="0" fillId="2" borderId="17" xfId="0" applyFill="1" applyBorder="1" applyAlignment="1">
      <alignment horizontal="center" vertical="center"/>
    </xf>
    <xf numFmtId="0" fontId="29" fillId="2" borderId="17" xfId="0" applyFont="1" applyFill="1" applyBorder="1">
      <alignment vertical="center"/>
    </xf>
    <xf numFmtId="0" fontId="68" fillId="27" borderId="54" xfId="2" applyFont="1" applyFill="1" applyBorder="1" applyAlignment="1" applyProtection="1">
      <alignment horizontal="center" vertical="center" shrinkToFit="1"/>
    </xf>
    <xf numFmtId="0" fontId="0" fillId="0" borderId="1" xfId="0" applyBorder="1" applyAlignment="1">
      <alignment vertical="center" shrinkToFit="1"/>
    </xf>
    <xf numFmtId="0" fontId="0" fillId="0" borderId="35" xfId="0" applyBorder="1">
      <alignment vertical="center"/>
    </xf>
    <xf numFmtId="0" fontId="0" fillId="20" borderId="14" xfId="0" applyFill="1" applyBorder="1" applyAlignment="1">
      <alignment horizontal="center" vertical="top" shrinkToFit="1"/>
    </xf>
    <xf numFmtId="0" fontId="0" fillId="20" borderId="1" xfId="0" applyFill="1" applyBorder="1">
      <alignment vertical="center"/>
    </xf>
    <xf numFmtId="0" fontId="7" fillId="0" borderId="68" xfId="0" applyFont="1" applyBorder="1" applyAlignment="1">
      <alignment horizontal="center" vertical="center" shrinkToFit="1"/>
    </xf>
    <xf numFmtId="0" fontId="3" fillId="2" borderId="1" xfId="0" applyFont="1" applyFill="1" applyBorder="1" applyAlignment="1">
      <alignment vertical="top" shrinkToFit="1"/>
    </xf>
    <xf numFmtId="0" fontId="7" fillId="0" borderId="0" xfId="0" applyFont="1" applyAlignment="1">
      <alignment horizontal="center" vertical="top"/>
    </xf>
    <xf numFmtId="189" fontId="7" fillId="0" borderId="14" xfId="0" applyNumberFormat="1" applyFont="1" applyBorder="1" applyAlignment="1">
      <alignment horizontal="center" vertical="top" wrapText="1"/>
    </xf>
    <xf numFmtId="0" fontId="22" fillId="16" borderId="50" xfId="2" applyFill="1" applyBorder="1" applyAlignment="1" applyProtection="1">
      <alignment horizontal="center" vertical="center"/>
    </xf>
    <xf numFmtId="196" fontId="74" fillId="32" borderId="50" xfId="0" applyNumberFormat="1" applyFont="1" applyFill="1" applyBorder="1" applyAlignment="1">
      <alignment horizontal="center" vertical="center" wrapText="1"/>
    </xf>
    <xf numFmtId="0" fontId="28" fillId="33" borderId="2" xfId="2" applyFont="1" applyFill="1" applyBorder="1" applyAlignment="1" applyProtection="1">
      <alignment horizontal="center" vertical="center"/>
    </xf>
    <xf numFmtId="177" fontId="36" fillId="5" borderId="15" xfId="0" applyNumberFormat="1" applyFont="1" applyFill="1" applyBorder="1" applyAlignment="1">
      <alignment horizontal="right" vertical="center"/>
    </xf>
    <xf numFmtId="0" fontId="0" fillId="3" borderId="0" xfId="0" applyFill="1" applyAlignment="1">
      <alignment horizontal="left" vertical="center"/>
    </xf>
    <xf numFmtId="0" fontId="0" fillId="0" borderId="4" xfId="0" applyBorder="1">
      <alignment vertical="center"/>
    </xf>
    <xf numFmtId="0" fontId="0" fillId="0" borderId="7" xfId="0" applyBorder="1">
      <alignment vertical="center"/>
    </xf>
    <xf numFmtId="49" fontId="10" fillId="0" borderId="1" xfId="0" applyNumberFormat="1" applyFont="1" applyBorder="1" applyAlignment="1">
      <alignment horizontal="center" vertical="center"/>
    </xf>
    <xf numFmtId="0" fontId="0" fillId="0" borderId="19" xfId="0" applyBorder="1">
      <alignment vertical="center"/>
    </xf>
    <xf numFmtId="0" fontId="0" fillId="0" borderId="51" xfId="0" applyBorder="1">
      <alignment vertical="center"/>
    </xf>
    <xf numFmtId="49" fontId="10" fillId="0" borderId="35" xfId="0" applyNumberFormat="1" applyFont="1" applyBorder="1" applyAlignment="1">
      <alignment horizontal="center" vertical="center"/>
    </xf>
    <xf numFmtId="0" fontId="0" fillId="0" borderId="42" xfId="0" applyBorder="1">
      <alignment vertical="center"/>
    </xf>
    <xf numFmtId="0" fontId="0" fillId="0" borderId="36" xfId="0" applyBorder="1" applyAlignment="1">
      <alignment horizontal="center" vertical="center"/>
    </xf>
    <xf numFmtId="0" fontId="0" fillId="0" borderId="48" xfId="0" applyBorder="1" applyAlignment="1">
      <alignment horizontal="center" vertical="center"/>
    </xf>
    <xf numFmtId="0" fontId="0" fillId="0" borderId="37" xfId="0" applyBorder="1" applyAlignment="1">
      <alignment vertical="center" shrinkToFit="1"/>
    </xf>
    <xf numFmtId="49" fontId="71" fillId="0" borderId="0" xfId="0" quotePrefix="1" applyNumberFormat="1" applyFont="1" applyAlignment="1">
      <alignment horizontal="center" vertical="center"/>
    </xf>
    <xf numFmtId="0" fontId="0" fillId="6" borderId="0" xfId="0" quotePrefix="1" applyFill="1" applyAlignment="1">
      <alignment horizontal="right" vertical="center" shrinkToFit="1"/>
    </xf>
    <xf numFmtId="49" fontId="9" fillId="0" borderId="6" xfId="0" applyNumberFormat="1" applyFont="1" applyBorder="1" applyAlignment="1">
      <alignment horizontal="center" vertical="center"/>
    </xf>
    <xf numFmtId="0" fontId="0" fillId="0" borderId="6" xfId="0" applyBorder="1">
      <alignment vertical="center"/>
    </xf>
    <xf numFmtId="0" fontId="3" fillId="5" borderId="14" xfId="0" applyFont="1" applyFill="1" applyBorder="1">
      <alignment vertical="center"/>
    </xf>
    <xf numFmtId="177" fontId="3" fillId="0" borderId="14" xfId="0" applyNumberFormat="1" applyFont="1" applyBorder="1">
      <alignment vertical="center"/>
    </xf>
    <xf numFmtId="0" fontId="3" fillId="2" borderId="14" xfId="0" applyFont="1" applyFill="1" applyBorder="1">
      <alignment vertical="center"/>
    </xf>
    <xf numFmtId="0" fontId="3" fillId="6" borderId="14" xfId="0" applyFont="1" applyFill="1" applyBorder="1">
      <alignment vertical="center"/>
    </xf>
    <xf numFmtId="2" fontId="0" fillId="6" borderId="14" xfId="0" applyNumberFormat="1" applyFill="1" applyBorder="1">
      <alignment vertical="center"/>
    </xf>
    <xf numFmtId="2" fontId="0" fillId="0" borderId="14" xfId="0" applyNumberFormat="1" applyBorder="1">
      <alignment vertical="center"/>
    </xf>
    <xf numFmtId="2" fontId="0" fillId="17" borderId="14" xfId="0" applyNumberFormat="1" applyFill="1" applyBorder="1">
      <alignment vertical="center"/>
    </xf>
    <xf numFmtId="177" fontId="0" fillId="0" borderId="14" xfId="0" applyNumberFormat="1" applyBorder="1">
      <alignment vertical="center"/>
    </xf>
    <xf numFmtId="0" fontId="82" fillId="16" borderId="0" xfId="0" applyFont="1" applyFill="1" applyAlignment="1">
      <alignment horizontal="center" vertical="top" shrinkToFit="1"/>
    </xf>
    <xf numFmtId="0" fontId="0" fillId="0" borderId="8" xfId="0" applyBorder="1" applyAlignment="1">
      <alignment horizontal="center" vertical="center"/>
    </xf>
    <xf numFmtId="0" fontId="3" fillId="0" borderId="18" xfId="0" applyFont="1" applyBorder="1" applyAlignment="1">
      <alignment horizontal="center" vertical="center"/>
    </xf>
    <xf numFmtId="192" fontId="3" fillId="5" borderId="19" xfId="0" applyNumberFormat="1" applyFont="1" applyFill="1" applyBorder="1">
      <alignment vertical="center"/>
    </xf>
    <xf numFmtId="0" fontId="0" fillId="7" borderId="19" xfId="0" applyFill="1" applyBorder="1" applyAlignment="1">
      <alignment horizontal="center" vertical="center" shrinkToFit="1"/>
    </xf>
    <xf numFmtId="0" fontId="0" fillId="7" borderId="19" xfId="0" applyFill="1" applyBorder="1" applyAlignment="1">
      <alignment horizontal="right" vertical="center" shrinkToFit="1"/>
    </xf>
    <xf numFmtId="177" fontId="27" fillId="5" borderId="20" xfId="0" applyNumberFormat="1" applyFont="1" applyFill="1" applyBorder="1" applyAlignment="1">
      <alignment horizontal="right" vertical="center"/>
    </xf>
    <xf numFmtId="0" fontId="3" fillId="34" borderId="16" xfId="0" applyFont="1" applyFill="1" applyBorder="1" applyAlignment="1">
      <alignment horizontal="center" vertical="center" shrinkToFit="1"/>
    </xf>
    <xf numFmtId="192" fontId="3" fillId="34" borderId="14" xfId="0" applyNumberFormat="1" applyFont="1" applyFill="1" applyBorder="1">
      <alignment vertical="center"/>
    </xf>
    <xf numFmtId="0" fontId="0" fillId="34" borderId="14" xfId="0" applyFill="1" applyBorder="1" applyAlignment="1">
      <alignment horizontal="center" vertical="center" shrinkToFit="1"/>
    </xf>
    <xf numFmtId="0" fontId="0" fillId="34" borderId="14" xfId="0" applyFill="1" applyBorder="1" applyAlignment="1">
      <alignment horizontal="right" vertical="center" shrinkToFit="1"/>
    </xf>
    <xf numFmtId="0" fontId="23" fillId="0" borderId="0" xfId="2" applyFont="1" applyFill="1" applyBorder="1" applyAlignment="1" applyProtection="1">
      <alignment horizontal="left" vertical="center" wrapText="1"/>
    </xf>
    <xf numFmtId="0" fontId="0" fillId="0" borderId="0" xfId="0" applyFont="1" applyFill="1" applyBorder="1">
      <alignment vertical="center"/>
    </xf>
    <xf numFmtId="0" fontId="0" fillId="0" borderId="8" xfId="0" applyFill="1" applyBorder="1" applyAlignment="1">
      <alignment horizontal="center" vertical="center"/>
    </xf>
    <xf numFmtId="0" fontId="0" fillId="0" borderId="1" xfId="0" applyFill="1" applyBorder="1">
      <alignment vertical="center"/>
    </xf>
    <xf numFmtId="0" fontId="0" fillId="0" borderId="5" xfId="0" applyFill="1" applyBorder="1">
      <alignment vertical="center"/>
    </xf>
    <xf numFmtId="177" fontId="3" fillId="0" borderId="5" xfId="0" applyNumberFormat="1" applyFont="1" applyFill="1" applyBorder="1">
      <alignment vertical="center"/>
    </xf>
    <xf numFmtId="0" fontId="7" fillId="0" borderId="0" xfId="0" applyFont="1" applyFill="1" applyAlignment="1">
      <alignment horizontal="center" vertical="center" wrapText="1"/>
    </xf>
    <xf numFmtId="0" fontId="7" fillId="0" borderId="0" xfId="0" applyFont="1" applyFill="1" applyAlignment="1">
      <alignment horizontal="center" vertical="top" wrapText="1"/>
    </xf>
    <xf numFmtId="0" fontId="0" fillId="0" borderId="0" xfId="0" applyFill="1" applyAlignment="1">
      <alignment vertical="center" shrinkToFit="1"/>
    </xf>
    <xf numFmtId="0" fontId="1" fillId="0" borderId="0" xfId="0" applyFont="1" applyFill="1">
      <alignment vertical="center"/>
    </xf>
    <xf numFmtId="0" fontId="0" fillId="0" borderId="0" xfId="0" applyFill="1">
      <alignment vertical="center"/>
    </xf>
    <xf numFmtId="0" fontId="0" fillId="18" borderId="0" xfId="0" applyFill="1">
      <alignment vertical="center"/>
    </xf>
    <xf numFmtId="0" fontId="81" fillId="0" borderId="0" xfId="0" applyFont="1" applyAlignment="1">
      <alignment horizontal="center" vertical="center"/>
    </xf>
    <xf numFmtId="0" fontId="0" fillId="18" borderId="0" xfId="0" applyFill="1" applyAlignment="1">
      <alignment vertical="center" shrinkToFit="1"/>
    </xf>
    <xf numFmtId="0" fontId="27" fillId="18" borderId="0" xfId="0" applyFont="1" applyFill="1" applyAlignment="1">
      <alignment vertical="center" shrinkToFit="1"/>
    </xf>
    <xf numFmtId="0" fontId="3" fillId="18" borderId="0" xfId="0" applyFont="1" applyFill="1" applyAlignment="1">
      <alignment vertical="center" shrinkToFit="1"/>
    </xf>
    <xf numFmtId="0" fontId="3" fillId="25" borderId="0" xfId="0" applyFont="1" applyFill="1" applyAlignment="1">
      <alignment vertical="top" shrinkToFit="1"/>
    </xf>
    <xf numFmtId="0" fontId="0" fillId="25" borderId="0" xfId="0" applyFill="1" applyAlignment="1">
      <alignment vertical="center" shrinkToFit="1"/>
    </xf>
    <xf numFmtId="0" fontId="34" fillId="25" borderId="0" xfId="0" applyFont="1" applyFill="1" applyAlignment="1">
      <alignment vertical="center" wrapText="1"/>
    </xf>
    <xf numFmtId="0" fontId="27" fillId="25" borderId="0" xfId="0" applyFont="1" applyFill="1" applyAlignment="1">
      <alignment vertical="center" shrinkToFit="1"/>
    </xf>
    <xf numFmtId="0" fontId="3" fillId="6" borderId="1" xfId="0" applyFont="1" applyFill="1" applyBorder="1" applyAlignment="1">
      <alignment vertical="top" shrinkToFit="1"/>
    </xf>
    <xf numFmtId="0" fontId="34" fillId="6" borderId="0" xfId="0" applyFont="1" applyFill="1" applyAlignment="1">
      <alignment vertical="center" wrapText="1"/>
    </xf>
    <xf numFmtId="0" fontId="3" fillId="6" borderId="1" xfId="0" applyFont="1" applyFill="1" applyBorder="1" applyAlignment="1">
      <alignment vertical="center" shrinkToFit="1"/>
    </xf>
    <xf numFmtId="0" fontId="27" fillId="6" borderId="0" xfId="0" applyFont="1" applyFill="1" applyAlignment="1">
      <alignment vertical="center" shrinkToFit="1"/>
    </xf>
    <xf numFmtId="0" fontId="3" fillId="6" borderId="0" xfId="0" applyFont="1" applyFill="1" applyAlignment="1">
      <alignment vertical="center" shrinkToFit="1"/>
    </xf>
    <xf numFmtId="0" fontId="0" fillId="0" borderId="0" xfId="0" applyFont="1" applyAlignment="1">
      <alignment vertical="center" shrinkToFit="1"/>
    </xf>
    <xf numFmtId="0" fontId="0" fillId="0" borderId="0" xfId="0" applyFont="1" applyAlignment="1">
      <alignment horizontal="center" vertical="center" shrinkToFit="1"/>
    </xf>
    <xf numFmtId="0" fontId="34" fillId="18" borderId="0" xfId="0" applyFont="1" applyFill="1" applyAlignment="1">
      <alignment vertical="center" wrapText="1"/>
    </xf>
    <xf numFmtId="0" fontId="3" fillId="18" borderId="1" xfId="0" applyFont="1" applyFill="1" applyBorder="1" applyAlignment="1">
      <alignment vertical="center" shrinkToFit="1"/>
    </xf>
    <xf numFmtId="0" fontId="0" fillId="0" borderId="1" xfId="0" applyFill="1" applyBorder="1" applyAlignment="1">
      <alignment horizontal="center" vertical="center"/>
    </xf>
    <xf numFmtId="0" fontId="56" fillId="0" borderId="1" xfId="4"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ont="1" applyFill="1" applyBorder="1" applyAlignment="1">
      <alignment vertical="center" shrinkToFit="1"/>
    </xf>
    <xf numFmtId="0" fontId="0" fillId="0" borderId="0" xfId="0" applyFont="1" applyFill="1" applyBorder="1" applyAlignment="1">
      <alignment horizontal="center" vertical="center" shrinkToFit="1"/>
    </xf>
    <xf numFmtId="0" fontId="3" fillId="0" borderId="0" xfId="0" applyFont="1" applyAlignment="1">
      <alignment horizontal="center" vertical="center"/>
    </xf>
    <xf numFmtId="0" fontId="0" fillId="0" borderId="14" xfId="0" applyFont="1" applyBorder="1" applyAlignment="1">
      <alignment horizontal="center" vertical="top"/>
    </xf>
    <xf numFmtId="0" fontId="0" fillId="0" borderId="19" xfId="0" applyBorder="1" applyAlignment="1">
      <alignment horizontal="center" vertical="center" shrinkToFit="1"/>
    </xf>
    <xf numFmtId="0" fontId="84" fillId="32" borderId="5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shrinkToFit="1"/>
    </xf>
    <xf numFmtId="0" fontId="31" fillId="0" borderId="1" xfId="4" applyFont="1" applyFill="1" applyBorder="1" applyAlignment="1">
      <alignment horizontal="right" vertical="center"/>
    </xf>
    <xf numFmtId="0" fontId="85" fillId="6" borderId="14" xfId="0" applyFont="1" applyFill="1" applyBorder="1">
      <alignment vertical="center"/>
    </xf>
    <xf numFmtId="0" fontId="85" fillId="5" borderId="14" xfId="0" applyFont="1" applyFill="1" applyBorder="1" applyAlignment="1">
      <alignment horizontal="center" vertical="center"/>
    </xf>
    <xf numFmtId="177" fontId="85" fillId="5" borderId="30" xfId="0" applyNumberFormat="1" applyFont="1" applyFill="1" applyBorder="1" applyAlignment="1">
      <alignment horizontal="right" vertical="center"/>
    </xf>
    <xf numFmtId="0" fontId="0" fillId="0" borderId="0" xfId="0" applyFont="1" applyFill="1">
      <alignment vertical="center"/>
    </xf>
    <xf numFmtId="0" fontId="0" fillId="0" borderId="0" xfId="0" applyFont="1">
      <alignment vertical="center"/>
    </xf>
    <xf numFmtId="2" fontId="0" fillId="6" borderId="1" xfId="0" applyNumberFormat="1" applyFont="1" applyFill="1" applyBorder="1">
      <alignment vertical="center"/>
    </xf>
    <xf numFmtId="2" fontId="0" fillId="0" borderId="1" xfId="0" applyNumberFormat="1" applyFont="1" applyBorder="1">
      <alignment vertical="center"/>
    </xf>
    <xf numFmtId="2" fontId="0" fillId="17" borderId="1" xfId="0" applyNumberFormat="1" applyFont="1" applyFill="1" applyBorder="1">
      <alignment vertical="center"/>
    </xf>
    <xf numFmtId="0" fontId="4" fillId="0" borderId="0" xfId="0" applyFont="1" applyFill="1">
      <alignment vertical="center"/>
    </xf>
    <xf numFmtId="0" fontId="0" fillId="0" borderId="1" xfId="0" applyFont="1" applyFill="1" applyBorder="1">
      <alignment vertical="center"/>
    </xf>
    <xf numFmtId="1" fontId="76" fillId="35" borderId="0" xfId="0" applyNumberFormat="1" applyFont="1" applyFill="1" applyBorder="1" applyAlignment="1">
      <alignment horizontal="center" vertical="top"/>
    </xf>
    <xf numFmtId="0" fontId="0" fillId="35" borderId="0" xfId="0" applyFill="1" applyBorder="1">
      <alignment vertical="center"/>
    </xf>
    <xf numFmtId="0" fontId="33" fillId="0" borderId="3" xfId="0" applyFont="1" applyBorder="1" applyAlignment="1">
      <alignment horizontal="center" vertical="center" shrinkToFit="1"/>
    </xf>
    <xf numFmtId="0" fontId="44" fillId="19" borderId="50" xfId="2" applyFont="1" applyFill="1" applyBorder="1" applyAlignment="1" applyProtection="1">
      <alignment horizontal="center" vertical="center" wrapText="1"/>
    </xf>
    <xf numFmtId="0" fontId="3" fillId="35" borderId="3" xfId="0" applyFont="1" applyFill="1" applyBorder="1" applyAlignment="1">
      <alignment vertical="top" shrinkToFit="1"/>
    </xf>
    <xf numFmtId="0" fontId="0" fillId="0" borderId="0" xfId="0" applyFont="1" applyFill="1" applyBorder="1" applyAlignment="1">
      <alignment vertical="top" shrinkToFit="1"/>
    </xf>
    <xf numFmtId="14" fontId="3" fillId="0" borderId="0" xfId="0" applyNumberFormat="1" applyFont="1" applyFill="1" applyBorder="1" applyAlignment="1">
      <alignment vertical="top" shrinkToFit="1"/>
    </xf>
    <xf numFmtId="0" fontId="7" fillId="0" borderId="0" xfId="0" applyFont="1" applyFill="1" applyBorder="1" applyAlignment="1">
      <alignment horizontal="center" vertical="center" wrapText="1"/>
    </xf>
    <xf numFmtId="0" fontId="0" fillId="0" borderId="0" xfId="0" applyFont="1" applyFill="1" applyBorder="1" applyAlignment="1">
      <alignment horizontal="center" vertical="top" wrapText="1"/>
    </xf>
    <xf numFmtId="0" fontId="7" fillId="0" borderId="0" xfId="0" applyFont="1" applyFill="1" applyBorder="1" applyAlignment="1">
      <alignment horizontal="center" vertical="top" wrapText="1"/>
    </xf>
    <xf numFmtId="0" fontId="9" fillId="7" borderId="1" xfId="0" applyFont="1" applyFill="1" applyBorder="1" applyAlignment="1">
      <alignment horizontal="center" vertical="center"/>
    </xf>
    <xf numFmtId="0" fontId="0" fillId="7" borderId="1" xfId="0" applyFont="1" applyFill="1" applyBorder="1" applyAlignment="1">
      <alignment horizontal="center" vertical="center"/>
    </xf>
    <xf numFmtId="0" fontId="9" fillId="2" borderId="11" xfId="0" applyFont="1" applyFill="1" applyBorder="1" applyAlignment="1">
      <alignment horizontal="center" vertical="center"/>
    </xf>
    <xf numFmtId="0" fontId="86" fillId="0" borderId="0" xfId="0" applyFont="1" applyAlignment="1">
      <alignment horizontal="left" vertical="center"/>
    </xf>
    <xf numFmtId="0" fontId="7" fillId="7" borderId="1" xfId="0" applyFont="1" applyFill="1" applyBorder="1" applyAlignment="1">
      <alignment horizontal="center" vertical="center"/>
    </xf>
    <xf numFmtId="0" fontId="87" fillId="0" borderId="0" xfId="0" applyFont="1" applyAlignment="1">
      <alignment horizontal="left" vertical="center" wrapText="1"/>
    </xf>
    <xf numFmtId="38" fontId="26" fillId="4" borderId="1" xfId="3" applyFont="1" applyFill="1" applyBorder="1" applyAlignment="1">
      <alignment horizontal="center" vertical="center" shrinkToFit="1"/>
    </xf>
    <xf numFmtId="177" fontId="0" fillId="0" borderId="1" xfId="0" applyNumberFormat="1" applyBorder="1" applyAlignment="1">
      <alignment vertical="center" shrinkToFit="1"/>
    </xf>
    <xf numFmtId="177" fontId="3" fillId="15" borderId="1" xfId="0" applyNumberFormat="1" applyFont="1" applyFill="1" applyBorder="1" applyAlignment="1">
      <alignment vertical="center" shrinkToFit="1"/>
    </xf>
    <xf numFmtId="177" fontId="3" fillId="7" borderId="1" xfId="0" applyNumberFormat="1" applyFont="1" applyFill="1" applyBorder="1" applyAlignment="1">
      <alignment vertical="center" shrinkToFit="1"/>
    </xf>
    <xf numFmtId="176" fontId="0" fillId="0" borderId="1" xfId="0" applyNumberFormat="1" applyBorder="1" applyAlignment="1">
      <alignment horizontal="center" vertical="center" shrinkToFit="1"/>
    </xf>
    <xf numFmtId="177" fontId="3" fillId="0" borderId="1" xfId="0" applyNumberFormat="1" applyFont="1" applyBorder="1" applyAlignment="1">
      <alignment vertical="center" shrinkToFit="1"/>
    </xf>
    <xf numFmtId="178" fontId="0" fillId="0" borderId="1" xfId="0" applyNumberFormat="1" applyBorder="1" applyAlignment="1">
      <alignment vertical="center" shrinkToFit="1"/>
    </xf>
    <xf numFmtId="0" fontId="3" fillId="0" borderId="1" xfId="0" applyFont="1" applyBorder="1" applyAlignment="1">
      <alignment vertical="center" shrinkToFit="1"/>
    </xf>
    <xf numFmtId="176" fontId="0" fillId="0" borderId="1" xfId="0" applyNumberFormat="1" applyBorder="1" applyAlignment="1">
      <alignment vertical="center" shrinkToFit="1"/>
    </xf>
    <xf numFmtId="176" fontId="0" fillId="15" borderId="1" xfId="0" applyNumberFormat="1" applyFill="1" applyBorder="1" applyAlignment="1">
      <alignment vertical="center" shrinkToFit="1"/>
    </xf>
    <xf numFmtId="176" fontId="3" fillId="7" borderId="1" xfId="0" applyNumberFormat="1" applyFont="1" applyFill="1" applyBorder="1" applyAlignment="1">
      <alignment vertical="center" shrinkToFit="1"/>
    </xf>
    <xf numFmtId="38" fontId="27" fillId="4" borderId="1" xfId="3" applyFont="1" applyFill="1" applyBorder="1" applyAlignment="1">
      <alignment vertical="center" shrinkToFit="1"/>
    </xf>
    <xf numFmtId="176" fontId="0" fillId="0" borderId="1" xfId="0" applyNumberFormat="1" applyBorder="1" applyAlignment="1">
      <alignment horizontal="right" vertical="center" shrinkToFit="1"/>
    </xf>
    <xf numFmtId="176" fontId="3" fillId="7" borderId="1" xfId="0" applyNumberFormat="1" applyFont="1" applyFill="1" applyBorder="1" applyAlignment="1">
      <alignment horizontal="right" vertical="center" shrinkToFit="1"/>
    </xf>
    <xf numFmtId="38" fontId="3" fillId="4" borderId="1" xfId="3" applyFont="1" applyFill="1" applyBorder="1" applyAlignment="1">
      <alignment vertical="center" shrinkToFit="1"/>
    </xf>
    <xf numFmtId="176" fontId="3" fillId="0" borderId="1" xfId="0" applyNumberFormat="1" applyFont="1" applyBorder="1" applyAlignment="1">
      <alignment vertical="center" shrinkToFit="1"/>
    </xf>
    <xf numFmtId="0" fontId="3" fillId="7" borderId="1" xfId="0" applyFont="1" applyFill="1" applyBorder="1" applyAlignment="1">
      <alignment vertical="center" shrinkToFit="1"/>
    </xf>
    <xf numFmtId="38" fontId="79" fillId="4" borderId="1" xfId="3" applyFont="1" applyFill="1" applyBorder="1" applyAlignment="1">
      <alignment vertical="center" shrinkToFit="1"/>
    </xf>
    <xf numFmtId="177" fontId="0" fillId="5" borderId="4" xfId="0" applyNumberFormat="1" applyFill="1" applyBorder="1" applyAlignment="1">
      <alignment horizontal="center" vertical="center"/>
    </xf>
    <xf numFmtId="0" fontId="0" fillId="0" borderId="0" xfId="0" applyFont="1" applyAlignment="1">
      <alignment horizontal="center" vertical="center"/>
    </xf>
    <xf numFmtId="0" fontId="0" fillId="0" borderId="1" xfId="0" applyFont="1" applyFill="1" applyBorder="1" applyAlignment="1">
      <alignment horizontal="center" vertical="center"/>
    </xf>
    <xf numFmtId="176" fontId="0" fillId="0" borderId="1" xfId="0" applyNumberFormat="1" applyFont="1" applyFill="1" applyBorder="1">
      <alignment vertical="center"/>
    </xf>
    <xf numFmtId="177" fontId="0" fillId="0" borderId="1" xfId="0" applyNumberFormat="1" applyFont="1" applyFill="1" applyBorder="1" applyAlignment="1">
      <alignment vertical="center" shrinkToFit="1"/>
    </xf>
    <xf numFmtId="9" fontId="0" fillId="0" borderId="0" xfId="0" applyNumberFormat="1" applyFont="1" applyFill="1">
      <alignment vertical="center"/>
    </xf>
    <xf numFmtId="0" fontId="0" fillId="0" borderId="0" xfId="0" applyFont="1" applyFill="1" applyAlignment="1">
      <alignment horizontal="center" vertical="center"/>
    </xf>
    <xf numFmtId="49" fontId="0" fillId="0" borderId="0" xfId="0" applyNumberFormat="1" applyFont="1" applyFill="1" applyAlignment="1">
      <alignment horizontal="center" vertical="center"/>
    </xf>
    <xf numFmtId="177" fontId="0" fillId="0" borderId="1" xfId="0" applyNumberFormat="1" applyFill="1" applyBorder="1" applyAlignment="1">
      <alignment vertical="center" shrinkToFit="1"/>
    </xf>
    <xf numFmtId="176" fontId="0" fillId="0" borderId="1" xfId="0" applyNumberFormat="1" applyFill="1" applyBorder="1" applyAlignment="1">
      <alignment vertical="center" shrinkToFit="1"/>
    </xf>
    <xf numFmtId="176" fontId="0" fillId="0" borderId="1" xfId="0" applyNumberFormat="1" applyFont="1" applyFill="1" applyBorder="1" applyAlignment="1">
      <alignment vertical="center" shrinkToFit="1"/>
    </xf>
    <xf numFmtId="0" fontId="78" fillId="0" borderId="1" xfId="0" applyFont="1" applyFill="1" applyBorder="1" applyAlignment="1">
      <alignment horizontal="center" vertical="center" shrinkToFit="1"/>
    </xf>
    <xf numFmtId="0" fontId="0" fillId="0" borderId="0" xfId="0" applyBorder="1">
      <alignment vertical="center"/>
    </xf>
    <xf numFmtId="0" fontId="0" fillId="0" borderId="0" xfId="0" applyAlignment="1">
      <alignment horizontal="center" vertical="center"/>
    </xf>
    <xf numFmtId="179" fontId="3" fillId="7" borderId="1" xfId="0" applyNumberFormat="1" applyFont="1" applyFill="1" applyBorder="1">
      <alignment vertical="center"/>
    </xf>
    <xf numFmtId="176" fontId="0" fillId="0" borderId="1" xfId="0" applyNumberFormat="1" applyFill="1" applyBorder="1">
      <alignment vertical="center"/>
    </xf>
    <xf numFmtId="9" fontId="0" fillId="0" borderId="0" xfId="0" applyNumberFormat="1" applyAlignment="1">
      <alignment horizontal="center" vertical="center"/>
    </xf>
    <xf numFmtId="0" fontId="0" fillId="0" borderId="0" xfId="0" applyAlignment="1">
      <alignment horizontal="center" vertical="center"/>
    </xf>
    <xf numFmtId="177" fontId="0" fillId="0" borderId="1" xfId="0" applyNumberFormat="1" applyFont="1" applyBorder="1">
      <alignment vertical="center"/>
    </xf>
    <xf numFmtId="9" fontId="0" fillId="0" borderId="1" xfId="0" applyNumberFormat="1" applyFont="1" applyBorder="1">
      <alignment vertical="center"/>
    </xf>
    <xf numFmtId="2" fontId="0" fillId="6" borderId="6" xfId="0" applyNumberFormat="1" applyFont="1" applyFill="1" applyBorder="1">
      <alignment vertical="center"/>
    </xf>
    <xf numFmtId="2" fontId="0" fillId="0" borderId="6" xfId="0" applyNumberFormat="1" applyFont="1" applyBorder="1">
      <alignment vertical="center"/>
    </xf>
    <xf numFmtId="2" fontId="0" fillId="17" borderId="6" xfId="0" applyNumberFormat="1" applyFont="1" applyFill="1" applyBorder="1">
      <alignment vertical="center"/>
    </xf>
    <xf numFmtId="177" fontId="0" fillId="0" borderId="6" xfId="0" applyNumberFormat="1" applyFont="1" applyBorder="1">
      <alignment vertical="center"/>
    </xf>
    <xf numFmtId="9" fontId="0" fillId="0" borderId="6" xfId="0" applyNumberFormat="1" applyFont="1" applyBorder="1">
      <alignment vertical="center"/>
    </xf>
    <xf numFmtId="0" fontId="3" fillId="6" borderId="0" xfId="0" applyFont="1" applyFill="1">
      <alignment vertical="center"/>
    </xf>
    <xf numFmtId="38" fontId="0" fillId="0" borderId="0" xfId="0" applyNumberFormat="1" applyAlignment="1">
      <alignment horizontal="center" vertical="center"/>
    </xf>
    <xf numFmtId="0" fontId="0" fillId="0" borderId="19" xfId="0" applyFont="1" applyFill="1" applyBorder="1">
      <alignment vertical="center"/>
    </xf>
    <xf numFmtId="0" fontId="0" fillId="0" borderId="19" xfId="0" applyFont="1" applyFill="1" applyBorder="1" applyAlignment="1">
      <alignment horizontal="center" vertical="center"/>
    </xf>
    <xf numFmtId="176" fontId="0" fillId="0" borderId="19" xfId="0" applyNumberFormat="1" applyFont="1" applyFill="1" applyBorder="1" applyAlignment="1">
      <alignment vertical="center" shrinkToFit="1"/>
    </xf>
    <xf numFmtId="0" fontId="3" fillId="0" borderId="0" xfId="0" applyNumberFormat="1" applyFont="1">
      <alignment vertical="center"/>
    </xf>
    <xf numFmtId="177" fontId="0" fillId="0" borderId="19" xfId="0" applyNumberFormat="1" applyBorder="1" applyAlignment="1">
      <alignment vertical="center" shrinkToFit="1"/>
    </xf>
    <xf numFmtId="0" fontId="0" fillId="0" borderId="6" xfId="0" applyBorder="1" applyAlignment="1">
      <alignment horizontal="center" vertical="center" shrinkToFit="1"/>
    </xf>
    <xf numFmtId="177" fontId="0" fillId="0" borderId="6" xfId="0" applyNumberFormat="1" applyBorder="1" applyAlignment="1">
      <alignment horizontal="center" vertical="center"/>
    </xf>
    <xf numFmtId="177" fontId="0" fillId="0" borderId="6" xfId="0" applyNumberFormat="1" applyBorder="1" applyAlignment="1">
      <alignment vertical="center" shrinkToFit="1"/>
    </xf>
    <xf numFmtId="176" fontId="0" fillId="0" borderId="19" xfId="0" applyNumberFormat="1" applyBorder="1">
      <alignment vertical="center"/>
    </xf>
    <xf numFmtId="176" fontId="0" fillId="0" borderId="19" xfId="0" applyNumberFormat="1" applyFont="1" applyFill="1" applyBorder="1">
      <alignment vertical="center"/>
    </xf>
    <xf numFmtId="177" fontId="0" fillId="0" borderId="19" xfId="0" applyNumberFormat="1" applyFont="1" applyFill="1" applyBorder="1" applyAlignment="1">
      <alignment vertical="center" shrinkToFit="1"/>
    </xf>
    <xf numFmtId="0" fontId="0" fillId="0" borderId="0" xfId="0" applyAlignment="1">
      <alignment horizontal="center" vertical="center"/>
    </xf>
    <xf numFmtId="0" fontId="78" fillId="0" borderId="32" xfId="0" applyFont="1" applyFill="1" applyBorder="1" applyAlignment="1">
      <alignment horizontal="center" vertical="center" shrinkToFit="1"/>
    </xf>
    <xf numFmtId="179" fontId="3" fillId="0" borderId="1" xfId="0" applyNumberFormat="1" applyFont="1" applyBorder="1" applyAlignment="1">
      <alignment horizontal="center" vertical="center"/>
    </xf>
    <xf numFmtId="179" fontId="0" fillId="0" borderId="0" xfId="0" applyNumberFormat="1" applyAlignment="1">
      <alignment horizontal="center" vertical="center"/>
    </xf>
    <xf numFmtId="178" fontId="0" fillId="0" borderId="5" xfId="0" applyNumberFormat="1" applyFont="1" applyBorder="1">
      <alignment vertical="center"/>
    </xf>
    <xf numFmtId="178" fontId="0" fillId="0" borderId="22" xfId="0" applyNumberFormat="1" applyFont="1" applyBorder="1">
      <alignment vertical="center"/>
    </xf>
    <xf numFmtId="178" fontId="0" fillId="0" borderId="15" xfId="0" applyNumberFormat="1" applyFont="1" applyBorder="1">
      <alignment vertical="center"/>
    </xf>
    <xf numFmtId="0" fontId="0" fillId="0" borderId="1" xfId="0" applyFont="1" applyFill="1" applyBorder="1" applyAlignment="1">
      <alignment horizontal="right" vertical="center"/>
    </xf>
    <xf numFmtId="0" fontId="0" fillId="0" borderId="8" xfId="0" applyFont="1" applyFill="1" applyBorder="1" applyAlignment="1">
      <alignment horizontal="right" vertical="top"/>
    </xf>
    <xf numFmtId="0" fontId="0" fillId="0" borderId="1" xfId="0" applyFont="1" applyFill="1" applyBorder="1" applyAlignment="1">
      <alignment horizontal="right" vertical="top"/>
    </xf>
    <xf numFmtId="0" fontId="0" fillId="0" borderId="8" xfId="0" applyFont="1" applyFill="1" applyBorder="1">
      <alignment vertical="center"/>
    </xf>
    <xf numFmtId="0" fontId="0" fillId="0" borderId="50" xfId="0" applyFont="1" applyFill="1" applyBorder="1">
      <alignment vertical="center"/>
    </xf>
    <xf numFmtId="0" fontId="0" fillId="0" borderId="50" xfId="0" applyFont="1" applyFill="1" applyBorder="1" applyAlignment="1">
      <alignment horizontal="center" vertical="center"/>
    </xf>
    <xf numFmtId="179" fontId="0" fillId="0" borderId="50"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8" fontId="3" fillId="0" borderId="50" xfId="0" applyNumberFormat="1" applyFont="1" applyFill="1" applyBorder="1" applyAlignment="1">
      <alignment horizontal="center" vertical="center"/>
    </xf>
    <xf numFmtId="0" fontId="0" fillId="0" borderId="48" xfId="0" applyFill="1" applyBorder="1" applyAlignment="1">
      <alignment horizontal="center" vertical="center"/>
    </xf>
    <xf numFmtId="0" fontId="0" fillId="34" borderId="14" xfId="0" applyNumberFormat="1" applyFill="1" applyBorder="1" applyAlignment="1">
      <alignment horizontal="right" vertical="center" shrinkToFit="1"/>
    </xf>
    <xf numFmtId="0" fontId="0" fillId="28" borderId="1" xfId="0" applyFont="1" applyFill="1" applyBorder="1" applyAlignment="1">
      <alignment horizontal="center" vertical="center"/>
    </xf>
    <xf numFmtId="0" fontId="0" fillId="0" borderId="1" xfId="0" applyFont="1" applyFill="1" applyBorder="1" applyAlignment="1">
      <alignment horizontal="center" vertical="top"/>
    </xf>
    <xf numFmtId="0" fontId="0" fillId="0" borderId="0" xfId="0" applyFont="1" applyFill="1" applyAlignment="1">
      <alignment vertical="center" shrinkToFit="1"/>
    </xf>
    <xf numFmtId="0" fontId="88" fillId="0" borderId="0" xfId="0" applyFont="1" applyFill="1" applyBorder="1" applyAlignment="1">
      <alignment horizontal="right"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top" shrinkToFit="1"/>
    </xf>
    <xf numFmtId="0" fontId="7" fillId="0" borderId="1" xfId="0" applyFont="1" applyFill="1" applyBorder="1" applyAlignment="1">
      <alignment horizontal="center" vertical="top"/>
    </xf>
    <xf numFmtId="0" fontId="54" fillId="0" borderId="1" xfId="0" applyFont="1" applyFill="1" applyBorder="1" applyAlignment="1">
      <alignment horizontal="center" vertical="top"/>
    </xf>
    <xf numFmtId="0" fontId="7" fillId="0" borderId="8" xfId="0" applyFont="1" applyFill="1" applyBorder="1" applyAlignment="1">
      <alignment horizontal="center" vertical="top" shrinkToFit="1"/>
    </xf>
    <xf numFmtId="0" fontId="56" fillId="0" borderId="1" xfId="4" applyFont="1" applyFill="1" applyBorder="1" applyAlignment="1">
      <alignment horizontal="center" vertical="center" shrinkToFit="1"/>
    </xf>
    <xf numFmtId="0" fontId="21" fillId="0" borderId="1" xfId="4" applyFont="1" applyFill="1" applyBorder="1" applyAlignment="1">
      <alignment horizontal="center" vertical="center"/>
    </xf>
    <xf numFmtId="0" fontId="3" fillId="0" borderId="1" xfId="0" applyFont="1" applyBorder="1" applyAlignment="1">
      <alignment horizontal="center" vertical="center"/>
    </xf>
    <xf numFmtId="0" fontId="91" fillId="0" borderId="1" xfId="4" applyFont="1" applyFill="1" applyBorder="1" applyAlignment="1">
      <alignment horizontal="center" vertical="center"/>
    </xf>
    <xf numFmtId="0" fontId="0" fillId="0" borderId="0" xfId="0" applyFont="1" applyFill="1" applyBorder="1" applyAlignment="1">
      <alignment horizontal="center" vertical="top" shrinkToFit="1"/>
    </xf>
    <xf numFmtId="0" fontId="5" fillId="0" borderId="1" xfId="0" applyFont="1" applyFill="1" applyBorder="1" applyAlignment="1">
      <alignment horizontal="center" vertical="center"/>
    </xf>
    <xf numFmtId="0" fontId="3" fillId="18" borderId="0" xfId="0" applyFont="1" applyFill="1">
      <alignment vertical="center"/>
    </xf>
    <xf numFmtId="0" fontId="3" fillId="18" borderId="0" xfId="2" applyFont="1" applyFill="1" applyAlignment="1" applyProtection="1">
      <alignment horizontal="left" vertical="center" wrapText="1"/>
    </xf>
    <xf numFmtId="0" fontId="3" fillId="17" borderId="1" xfId="0" applyFont="1" applyFill="1" applyBorder="1">
      <alignment vertical="center"/>
    </xf>
    <xf numFmtId="189" fontId="0" fillId="0" borderId="1" xfId="0" applyNumberFormat="1" applyBorder="1">
      <alignment vertical="center"/>
    </xf>
    <xf numFmtId="189" fontId="0" fillId="29" borderId="1" xfId="0" applyNumberFormat="1" applyFill="1" applyBorder="1">
      <alignment vertical="center"/>
    </xf>
    <xf numFmtId="189" fontId="0" fillId="0" borderId="14" xfId="0" applyNumberFormat="1" applyBorder="1">
      <alignment vertical="center"/>
    </xf>
    <xf numFmtId="0" fontId="3" fillId="25" borderId="0" xfId="0" applyFont="1" applyFill="1" applyAlignment="1">
      <alignment vertical="center" shrinkToFit="1"/>
    </xf>
    <xf numFmtId="0" fontId="3" fillId="35" borderId="1" xfId="0" applyFont="1" applyFill="1" applyBorder="1" applyAlignment="1">
      <alignment horizontal="center" vertical="center" shrinkToFit="1"/>
    </xf>
    <xf numFmtId="0" fontId="54" fillId="0" borderId="1" xfId="0" applyFont="1" applyFill="1" applyBorder="1" applyAlignment="1">
      <alignment horizontal="center" vertical="center"/>
    </xf>
    <xf numFmtId="0" fontId="0" fillId="28" borderId="8" xfId="0" applyFill="1" applyBorder="1" applyAlignment="1">
      <alignment horizontal="center" vertical="center"/>
    </xf>
    <xf numFmtId="191" fontId="0" fillId="28" borderId="1" xfId="0" applyNumberFormat="1" applyFill="1" applyBorder="1">
      <alignment vertical="center"/>
    </xf>
    <xf numFmtId="0" fontId="0" fillId="28" borderId="5" xfId="0" applyFill="1" applyBorder="1">
      <alignment vertical="center"/>
    </xf>
    <xf numFmtId="0" fontId="0" fillId="28" borderId="6" xfId="0" applyFill="1" applyBorder="1">
      <alignment vertical="center"/>
    </xf>
    <xf numFmtId="0" fontId="7" fillId="3" borderId="2"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3" fillId="0" borderId="13" xfId="0" applyFont="1" applyBorder="1" applyAlignment="1">
      <alignment horizontal="center" vertical="center" shrinkToFit="1"/>
    </xf>
    <xf numFmtId="0" fontId="7" fillId="3" borderId="63" xfId="0" applyFont="1" applyFill="1" applyBorder="1" applyAlignment="1">
      <alignment horizontal="center" vertical="center" shrinkToFit="1"/>
    </xf>
    <xf numFmtId="0" fontId="7" fillId="0" borderId="71" xfId="0" applyFont="1" applyBorder="1" applyAlignment="1">
      <alignment horizontal="center" vertical="center" shrinkToFit="1"/>
    </xf>
    <xf numFmtId="0" fontId="7" fillId="3" borderId="56" xfId="0" applyFont="1" applyFill="1" applyBorder="1" applyAlignment="1">
      <alignment horizontal="center" vertical="center" shrinkToFit="1"/>
    </xf>
    <xf numFmtId="0" fontId="7" fillId="3" borderId="66" xfId="0" applyFont="1" applyFill="1" applyBorder="1" applyAlignment="1">
      <alignment horizontal="center" vertical="center" shrinkToFit="1"/>
    </xf>
    <xf numFmtId="0" fontId="7" fillId="0" borderId="34" xfId="0" applyFont="1" applyBorder="1" applyAlignment="1">
      <alignment horizontal="center" vertical="center" shrinkToFit="1"/>
    </xf>
    <xf numFmtId="0" fontId="7" fillId="0" borderId="63" xfId="0" applyFont="1" applyBorder="1" applyAlignment="1">
      <alignment horizontal="center" vertical="center" shrinkToFit="1"/>
    </xf>
    <xf numFmtId="0" fontId="0" fillId="0" borderId="63" xfId="0" applyBorder="1" applyAlignment="1">
      <alignment horizontal="center" vertical="center" shrinkToFit="1"/>
    </xf>
    <xf numFmtId="0" fontId="7" fillId="0" borderId="66" xfId="0" applyFont="1" applyBorder="1" applyAlignment="1">
      <alignment horizontal="center" vertical="center" shrinkToFit="1"/>
    </xf>
    <xf numFmtId="49" fontId="0" fillId="0" borderId="0" xfId="0" applyNumberFormat="1" applyFill="1" applyAlignment="1">
      <alignment horizontal="center" vertical="center"/>
    </xf>
    <xf numFmtId="49" fontId="0" fillId="0" borderId="0" xfId="0" applyNumberFormat="1" applyFont="1" applyAlignment="1">
      <alignment horizontal="center" vertical="center"/>
    </xf>
    <xf numFmtId="0" fontId="89" fillId="0" borderId="0" xfId="0" applyFont="1" applyFill="1" applyBorder="1" applyAlignment="1">
      <alignment horizontal="center" vertical="center" wrapText="1"/>
    </xf>
    <xf numFmtId="0" fontId="92" fillId="0" borderId="0" xfId="0" applyFont="1" applyFill="1" applyBorder="1" applyAlignment="1">
      <alignment horizontal="center" vertical="center" wrapText="1"/>
    </xf>
    <xf numFmtId="0" fontId="93" fillId="0" borderId="0" xfId="0" applyFont="1" applyFill="1" applyBorder="1" applyAlignment="1">
      <alignment horizontal="center" vertical="center" wrapText="1"/>
    </xf>
    <xf numFmtId="0" fontId="95" fillId="0" borderId="0" xfId="0" applyFont="1" applyFill="1" applyBorder="1" applyAlignment="1">
      <alignment horizontal="right" vertical="center" wrapText="1"/>
    </xf>
    <xf numFmtId="0" fontId="22" fillId="16" borderId="0" xfId="2" applyFill="1" applyAlignment="1" applyProtection="1">
      <alignment horizontal="center" vertical="top" wrapText="1" shrinkToFit="1"/>
    </xf>
    <xf numFmtId="0" fontId="3" fillId="35" borderId="1" xfId="0" applyFont="1" applyFill="1" applyBorder="1" applyAlignment="1">
      <alignment horizontal="center" vertical="center"/>
    </xf>
    <xf numFmtId="0" fontId="3" fillId="3" borderId="1" xfId="0" applyFont="1" applyFill="1" applyBorder="1" applyAlignment="1">
      <alignment horizontal="center" vertical="center"/>
    </xf>
    <xf numFmtId="2" fontId="0" fillId="0" borderId="0" xfId="0" applyNumberFormat="1" applyFont="1">
      <alignment vertical="center"/>
    </xf>
    <xf numFmtId="0" fontId="0" fillId="4" borderId="0" xfId="0" applyFont="1" applyFill="1">
      <alignment vertical="center"/>
    </xf>
    <xf numFmtId="0" fontId="22" fillId="16" borderId="0" xfId="2" applyFill="1" applyAlignment="1" applyProtection="1">
      <alignment vertical="center"/>
    </xf>
    <xf numFmtId="0" fontId="22" fillId="31" borderId="50" xfId="2" applyFill="1" applyBorder="1" applyAlignment="1" applyProtection="1">
      <alignment horizontal="center" vertical="center" wrapText="1"/>
    </xf>
    <xf numFmtId="0" fontId="0" fillId="0" borderId="0" xfId="0" applyFill="1" applyAlignment="1">
      <alignment horizontal="center" vertical="center"/>
    </xf>
    <xf numFmtId="0" fontId="3" fillId="3" borderId="16" xfId="0" applyFont="1" applyFill="1" applyBorder="1">
      <alignment vertical="center"/>
    </xf>
    <xf numFmtId="0" fontId="3" fillId="3" borderId="14" xfId="0" applyFont="1" applyFill="1" applyBorder="1">
      <alignment vertical="center"/>
    </xf>
    <xf numFmtId="178" fontId="3" fillId="3" borderId="14" xfId="0" applyNumberFormat="1" applyFont="1" applyFill="1" applyBorder="1" applyAlignment="1">
      <alignment horizontal="center" vertical="center"/>
    </xf>
    <xf numFmtId="177" fontId="3" fillId="3" borderId="14" xfId="0" applyNumberFormat="1" applyFont="1" applyFill="1" applyBorder="1" applyAlignment="1">
      <alignment horizontal="center" vertical="center"/>
    </xf>
    <xf numFmtId="0" fontId="3" fillId="3" borderId="15" xfId="0" applyFont="1" applyFill="1" applyBorder="1">
      <alignment vertical="center"/>
    </xf>
    <xf numFmtId="9" fontId="0" fillId="0" borderId="0" xfId="0" applyNumberFormat="1" applyAlignment="1">
      <alignment horizontal="right" vertical="center"/>
    </xf>
    <xf numFmtId="1" fontId="3" fillId="0" borderId="0" xfId="0" applyNumberFormat="1" applyFont="1" applyAlignment="1">
      <alignment horizontal="center" vertical="center"/>
    </xf>
    <xf numFmtId="0" fontId="26" fillId="0" borderId="14" xfId="0" applyFont="1" applyBorder="1">
      <alignment vertical="center"/>
    </xf>
    <xf numFmtId="0" fontId="3" fillId="22" borderId="1" xfId="0" applyFont="1" applyFill="1" applyBorder="1" applyAlignment="1">
      <alignment horizontal="center" vertical="center"/>
    </xf>
    <xf numFmtId="0" fontId="3" fillId="22" borderId="48" xfId="0" applyFont="1" applyFill="1" applyBorder="1" applyAlignment="1">
      <alignment horizontal="center" vertical="center"/>
    </xf>
    <xf numFmtId="0" fontId="32" fillId="35" borderId="0" xfId="0" applyFont="1" applyFill="1" applyBorder="1" applyAlignment="1">
      <alignment vertical="center" wrapText="1"/>
    </xf>
    <xf numFmtId="0" fontId="0" fillId="35" borderId="46" xfId="0" applyFill="1" applyBorder="1">
      <alignment vertical="center"/>
    </xf>
    <xf numFmtId="183" fontId="0" fillId="0" borderId="1" xfId="0" applyNumberFormat="1" applyBorder="1" applyAlignment="1">
      <alignment horizontal="center" vertical="center"/>
    </xf>
    <xf numFmtId="0" fontId="7" fillId="0" borderId="0" xfId="0" applyFont="1" applyFill="1">
      <alignment vertical="center"/>
    </xf>
    <xf numFmtId="0" fontId="7" fillId="0" borderId="1" xfId="0" applyFont="1" applyFill="1" applyBorder="1">
      <alignment vertical="center"/>
    </xf>
    <xf numFmtId="0" fontId="7" fillId="0" borderId="1" xfId="0" applyFont="1" applyFill="1" applyBorder="1" applyAlignment="1">
      <alignment horizontal="left" vertical="center"/>
    </xf>
    <xf numFmtId="0" fontId="7" fillId="4" borderId="0" xfId="0" applyFont="1" applyFill="1" applyAlignment="1">
      <alignment horizontal="center" vertical="center" shrinkToFit="1"/>
    </xf>
    <xf numFmtId="49" fontId="7" fillId="4" borderId="0" xfId="0" applyNumberFormat="1" applyFont="1" applyFill="1" applyAlignment="1">
      <alignment horizontal="center" vertical="center"/>
    </xf>
    <xf numFmtId="2" fontId="0" fillId="4" borderId="0" xfId="0" applyNumberFormat="1" applyFont="1" applyFill="1">
      <alignment vertical="center"/>
    </xf>
    <xf numFmtId="0" fontId="3" fillId="0" borderId="1" xfId="0" applyFont="1" applyFill="1" applyBorder="1" applyAlignment="1">
      <alignment horizontal="left" vertical="center"/>
    </xf>
    <xf numFmtId="0" fontId="30" fillId="0" borderId="1" xfId="0" applyFont="1" applyBorder="1" applyAlignment="1">
      <alignment horizontal="left" vertical="center" shrinkToFit="1"/>
    </xf>
    <xf numFmtId="0" fontId="0" fillId="0" borderId="1" xfId="0" applyFont="1" applyFill="1" applyBorder="1" applyAlignment="1">
      <alignment horizontal="left" vertical="center"/>
    </xf>
    <xf numFmtId="0" fontId="7" fillId="0" borderId="4" xfId="0" applyFont="1" applyFill="1" applyBorder="1" applyAlignment="1">
      <alignment horizontal="center" vertical="center" shrinkToFit="1"/>
    </xf>
    <xf numFmtId="0" fontId="0" fillId="0" borderId="19" xfId="0" applyFont="1" applyFill="1" applyBorder="1" applyAlignment="1">
      <alignment horizontal="center" vertical="top"/>
    </xf>
    <xf numFmtId="0" fontId="40" fillId="0" borderId="1" xfId="4"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0" applyFont="1" applyFill="1" applyBorder="1" applyAlignment="1">
      <alignment horizontal="center" vertical="center" shrinkToFit="1"/>
    </xf>
    <xf numFmtId="0" fontId="0" fillId="0" borderId="1" xfId="0" applyFont="1" applyFill="1" applyBorder="1" applyAlignment="1">
      <alignment horizontal="center" vertical="top" shrinkToFit="1"/>
    </xf>
    <xf numFmtId="0" fontId="5" fillId="0" borderId="1" xfId="0" applyFont="1" applyFill="1" applyBorder="1" applyAlignment="1">
      <alignment horizontal="center" vertical="top"/>
    </xf>
    <xf numFmtId="49" fontId="0" fillId="0" borderId="1" xfId="0" applyNumberFormat="1" applyFont="1" applyFill="1" applyBorder="1">
      <alignment vertical="center"/>
    </xf>
    <xf numFmtId="0" fontId="9" fillId="0" borderId="1" xfId="0" applyFont="1" applyFill="1" applyBorder="1" applyAlignment="1">
      <alignment horizontal="center" vertical="center" shrinkToFit="1"/>
    </xf>
    <xf numFmtId="56" fontId="0" fillId="0" borderId="1" xfId="0" quotePrefix="1" applyNumberFormat="1" applyFont="1" applyFill="1" applyBorder="1">
      <alignment vertical="center"/>
    </xf>
    <xf numFmtId="0" fontId="0" fillId="0" borderId="1" xfId="0" quotePrefix="1" applyFont="1" applyFill="1" applyBorder="1">
      <alignment vertical="center"/>
    </xf>
    <xf numFmtId="56" fontId="0" fillId="0" borderId="1" xfId="0" applyNumberFormat="1" applyFont="1" applyFill="1" applyBorder="1">
      <alignment vertical="center"/>
    </xf>
    <xf numFmtId="0" fontId="7" fillId="0" borderId="19" xfId="0" applyFont="1" applyFill="1" applyBorder="1" applyAlignment="1">
      <alignment horizontal="center" vertical="top"/>
    </xf>
    <xf numFmtId="20" fontId="31" fillId="0" borderId="1" xfId="4" applyNumberFormat="1" applyFont="1" applyFill="1" applyBorder="1" applyAlignment="1">
      <alignment horizontal="center" vertical="center"/>
    </xf>
    <xf numFmtId="0" fontId="0" fillId="0" borderId="1" xfId="0" applyFont="1" applyFill="1" applyBorder="1" applyAlignment="1">
      <alignment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vertical="center" shrinkToFit="1"/>
    </xf>
    <xf numFmtId="0" fontId="9" fillId="0" borderId="1" xfId="0" applyFont="1" applyFill="1" applyBorder="1" applyAlignment="1">
      <alignment horizontal="left" vertical="center"/>
    </xf>
    <xf numFmtId="0" fontId="0" fillId="0" borderId="35" xfId="0" applyFont="1" applyFill="1" applyBorder="1">
      <alignment vertical="center"/>
    </xf>
    <xf numFmtId="0" fontId="78" fillId="0" borderId="5" xfId="0" applyFont="1" applyFill="1" applyBorder="1" applyAlignment="1">
      <alignment horizontal="center" vertical="center" shrinkToFit="1"/>
    </xf>
    <xf numFmtId="0" fontId="7" fillId="0" borderId="32" xfId="0" applyFont="1" applyFill="1" applyBorder="1" applyAlignment="1">
      <alignment horizontal="center" vertical="center" shrinkToFit="1"/>
    </xf>
    <xf numFmtId="0" fontId="0" fillId="0" borderId="0" xfId="0" applyNumberFormat="1" applyAlignment="1">
      <alignment horizontal="center" vertical="center"/>
    </xf>
    <xf numFmtId="0" fontId="0" fillId="0" borderId="2" xfId="0" applyFill="1" applyBorder="1" applyAlignment="1">
      <alignment horizontal="center" vertical="top"/>
    </xf>
    <xf numFmtId="0" fontId="0" fillId="0" borderId="4" xfId="0" applyFill="1" applyBorder="1" applyAlignment="1">
      <alignment horizontal="center" vertical="top"/>
    </xf>
    <xf numFmtId="0" fontId="0" fillId="0" borderId="4" xfId="0" applyFill="1" applyBorder="1" applyAlignment="1">
      <alignment horizontal="center" vertical="top" shrinkToFit="1"/>
    </xf>
    <xf numFmtId="0" fontId="3" fillId="0" borderId="4" xfId="0" applyFont="1" applyFill="1" applyBorder="1" applyAlignment="1">
      <alignment horizontal="center" vertical="top"/>
    </xf>
    <xf numFmtId="0" fontId="90" fillId="0" borderId="48" xfId="0" applyFont="1" applyFill="1" applyBorder="1" applyAlignment="1">
      <alignment vertical="center" wrapText="1" shrinkToFit="1"/>
    </xf>
    <xf numFmtId="0" fontId="7" fillId="0" borderId="35" xfId="0" applyFont="1" applyFill="1" applyBorder="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shrinkToFit="1"/>
    </xf>
    <xf numFmtId="0" fontId="0" fillId="28" borderId="8" xfId="0" applyFont="1" applyFill="1" applyBorder="1">
      <alignment vertical="center"/>
    </xf>
    <xf numFmtId="0" fontId="31" fillId="28" borderId="1" xfId="4" applyFont="1" applyFill="1" applyBorder="1" applyAlignment="1">
      <alignment horizontal="right" vertical="center"/>
    </xf>
    <xf numFmtId="20" fontId="31" fillId="28" borderId="1" xfId="4" applyNumberFormat="1" applyFont="1" applyFill="1" applyBorder="1" applyAlignment="1">
      <alignment horizontal="center" vertical="center"/>
    </xf>
    <xf numFmtId="0" fontId="0" fillId="5" borderId="1" xfId="0" applyFill="1" applyBorder="1" applyAlignment="1">
      <alignment horizontal="left" vertical="center" wrapText="1"/>
    </xf>
    <xf numFmtId="187" fontId="0" fillId="5" borderId="1" xfId="0" applyNumberFormat="1" applyFill="1" applyBorder="1" applyAlignment="1">
      <alignment horizontal="center" vertical="center"/>
    </xf>
    <xf numFmtId="0" fontId="52" fillId="5" borderId="1" xfId="0" applyFont="1" applyFill="1" applyBorder="1" applyAlignment="1">
      <alignment horizontal="center" vertical="center" wrapText="1"/>
    </xf>
    <xf numFmtId="0" fontId="0" fillId="0" borderId="0" xfId="0" applyNumberFormat="1" applyFont="1" applyFill="1">
      <alignment vertical="center"/>
    </xf>
    <xf numFmtId="189" fontId="0" fillId="0" borderId="0" xfId="0" applyNumberFormat="1" applyFont="1" applyFill="1">
      <alignment vertical="center"/>
    </xf>
    <xf numFmtId="177" fontId="3" fillId="28" borderId="22" xfId="0" applyNumberFormat="1" applyFont="1" applyFill="1" applyBorder="1">
      <alignment vertical="center"/>
    </xf>
    <xf numFmtId="0" fontId="0" fillId="4" borderId="21" xfId="0" applyFill="1" applyBorder="1" applyAlignment="1">
      <alignment horizontal="center" vertical="center"/>
    </xf>
    <xf numFmtId="0" fontId="0" fillId="4" borderId="6" xfId="0" applyFill="1" applyBorder="1">
      <alignment vertical="center"/>
    </xf>
    <xf numFmtId="177" fontId="3" fillId="4" borderId="47" xfId="0" applyNumberFormat="1" applyFont="1" applyFill="1" applyBorder="1">
      <alignment vertical="center"/>
    </xf>
    <xf numFmtId="49" fontId="70" fillId="3" borderId="0" xfId="0" applyNumberFormat="1" applyFont="1" applyFill="1" applyAlignment="1">
      <alignment horizontal="center" vertical="center"/>
    </xf>
    <xf numFmtId="49" fontId="71" fillId="3" borderId="0" xfId="0" applyNumberFormat="1" applyFont="1" applyFill="1" applyAlignment="1">
      <alignment horizontal="center" vertical="center"/>
    </xf>
    <xf numFmtId="9" fontId="0" fillId="0" borderId="0" xfId="0" applyNumberFormat="1" applyFill="1">
      <alignment vertical="center"/>
    </xf>
    <xf numFmtId="189" fontId="0" fillId="0" borderId="0" xfId="0" applyNumberFormat="1" applyFill="1">
      <alignment vertical="center"/>
    </xf>
    <xf numFmtId="177" fontId="3" fillId="3" borderId="1" xfId="0" applyNumberFormat="1" applyFont="1" applyFill="1" applyBorder="1" applyAlignment="1">
      <alignment vertical="center" shrinkToFit="1"/>
    </xf>
    <xf numFmtId="0" fontId="62" fillId="0" borderId="26" xfId="0" applyFont="1" applyBorder="1" applyAlignment="1">
      <alignment vertical="center" wrapText="1"/>
    </xf>
    <xf numFmtId="189" fontId="0" fillId="0" borderId="0" xfId="0" applyNumberFormat="1" applyFont="1">
      <alignment vertical="center"/>
    </xf>
    <xf numFmtId="49" fontId="3" fillId="11" borderId="10" xfId="0" applyNumberFormat="1" applyFont="1" applyFill="1" applyBorder="1">
      <alignment vertical="center"/>
    </xf>
    <xf numFmtId="180" fontId="0" fillId="0" borderId="1" xfId="0" applyNumberFormat="1" applyFont="1" applyFill="1" applyBorder="1">
      <alignment vertical="center"/>
    </xf>
    <xf numFmtId="0" fontId="3" fillId="0" borderId="16" xfId="0" applyFont="1" applyFill="1" applyBorder="1" applyAlignment="1">
      <alignment horizontal="center" vertical="top"/>
    </xf>
    <xf numFmtId="14" fontId="11" fillId="0" borderId="14" xfId="0" applyNumberFormat="1" applyFont="1" applyFill="1" applyBorder="1" applyAlignment="1">
      <alignment horizontal="center" vertical="top"/>
    </xf>
    <xf numFmtId="0" fontId="3" fillId="0" borderId="8" xfId="0" applyFont="1" applyFill="1" applyBorder="1" applyAlignment="1">
      <alignment horizontal="center" vertical="center"/>
    </xf>
    <xf numFmtId="0" fontId="0" fillId="0" borderId="1" xfId="0" applyFill="1" applyBorder="1" applyAlignment="1">
      <alignment vertical="center" shrinkToFit="1"/>
    </xf>
    <xf numFmtId="0" fontId="3" fillId="0" borderId="18" xfId="0" applyFont="1" applyFill="1" applyBorder="1" applyAlignment="1">
      <alignment horizontal="center" vertical="center"/>
    </xf>
    <xf numFmtId="0" fontId="8" fillId="0" borderId="8"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lignment vertical="center"/>
    </xf>
    <xf numFmtId="0" fontId="8" fillId="0" borderId="16" xfId="0" applyFont="1" applyFill="1" applyBorder="1" applyAlignment="1">
      <alignment horizontal="center" vertical="top"/>
    </xf>
    <xf numFmtId="186" fontId="8" fillId="0" borderId="14" xfId="0" applyNumberFormat="1" applyFont="1" applyFill="1" applyBorder="1" applyAlignment="1">
      <alignment horizontal="center" vertical="top"/>
    </xf>
    <xf numFmtId="0" fontId="8" fillId="0" borderId="21" xfId="0" applyFont="1" applyFill="1" applyBorder="1" applyAlignment="1">
      <alignment horizontal="center" vertical="center"/>
    </xf>
    <xf numFmtId="0" fontId="7" fillId="0" borderId="6" xfId="0" applyFont="1" applyFill="1" applyBorder="1">
      <alignment vertical="center"/>
    </xf>
    <xf numFmtId="0" fontId="3" fillId="0" borderId="16" xfId="0" applyFont="1" applyFill="1" applyBorder="1">
      <alignment vertical="center"/>
    </xf>
    <xf numFmtId="0" fontId="8" fillId="0" borderId="14" xfId="0" applyFont="1" applyFill="1" applyBorder="1">
      <alignment vertical="center"/>
    </xf>
    <xf numFmtId="0" fontId="27" fillId="0" borderId="0" xfId="0" applyFont="1" applyFill="1" applyAlignment="1">
      <alignment horizontal="center" vertical="center"/>
    </xf>
    <xf numFmtId="0" fontId="8" fillId="0" borderId="0" xfId="0" applyFont="1" applyFill="1" applyAlignment="1">
      <alignment horizontal="center" vertical="center"/>
    </xf>
    <xf numFmtId="0" fontId="8" fillId="13" borderId="8" xfId="0" applyFont="1" applyFill="1" applyBorder="1" applyAlignment="1">
      <alignment horizontal="center" vertical="center"/>
    </xf>
    <xf numFmtId="0" fontId="8" fillId="13" borderId="45"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1" xfId="0" applyFont="1" applyFill="1" applyBorder="1" applyAlignment="1">
      <alignment horizontal="center" vertical="top" shrinkToFit="1"/>
    </xf>
    <xf numFmtId="0" fontId="7" fillId="28" borderId="1" xfId="0" applyFont="1" applyFill="1" applyBorder="1" applyAlignment="1">
      <alignment horizontal="center" vertical="center"/>
    </xf>
    <xf numFmtId="0" fontId="7" fillId="28" borderId="1" xfId="0" applyFont="1" applyFill="1" applyBorder="1">
      <alignment vertical="center"/>
    </xf>
    <xf numFmtId="0" fontId="3" fillId="0" borderId="46"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0" fillId="0" borderId="6" xfId="0" applyFont="1" applyBorder="1">
      <alignment vertical="center"/>
    </xf>
    <xf numFmtId="0" fontId="3" fillId="0" borderId="46" xfId="0" applyFont="1" applyBorder="1" applyAlignment="1">
      <alignment horizontal="left" vertical="center"/>
    </xf>
    <xf numFmtId="0" fontId="79" fillId="18" borderId="0" xfId="0" applyFont="1" applyFill="1">
      <alignment vertical="center"/>
    </xf>
    <xf numFmtId="0" fontId="98" fillId="0" borderId="0" xfId="0" applyFont="1">
      <alignment vertical="center"/>
    </xf>
    <xf numFmtId="0" fontId="98" fillId="0" borderId="0" xfId="0" applyFont="1" applyAlignment="1">
      <alignment horizontal="center" vertical="center"/>
    </xf>
    <xf numFmtId="0" fontId="90" fillId="0" borderId="0" xfId="0" applyFont="1" applyFill="1" applyAlignment="1">
      <alignment horizontal="center" vertical="center" shrinkToFit="1"/>
    </xf>
    <xf numFmtId="0" fontId="3" fillId="0" borderId="0" xfId="0" applyFont="1" applyFill="1" applyAlignment="1">
      <alignment horizontal="center" vertical="center" shrinkToFit="1"/>
    </xf>
    <xf numFmtId="0" fontId="83" fillId="0" borderId="0" xfId="0" applyFont="1" applyFill="1" applyAlignment="1">
      <alignment horizontal="center" vertical="center" shrinkToFit="1"/>
    </xf>
    <xf numFmtId="56" fontId="7" fillId="0" borderId="1" xfId="0" applyNumberFormat="1" applyFont="1" applyFill="1" applyBorder="1" applyAlignment="1">
      <alignment horizontal="center" vertical="center" shrinkToFit="1"/>
    </xf>
    <xf numFmtId="0" fontId="3" fillId="0" borderId="35" xfId="0" applyFont="1" applyFill="1" applyBorder="1" applyAlignment="1">
      <alignment horizontal="center" vertical="center"/>
    </xf>
    <xf numFmtId="0" fontId="3" fillId="35" borderId="0" xfId="0" applyFont="1" applyFill="1" applyAlignment="1">
      <alignment horizontal="center" vertical="center"/>
    </xf>
    <xf numFmtId="0" fontId="3" fillId="35" borderId="0" xfId="0" applyFont="1" applyFill="1" applyAlignment="1">
      <alignment horizontal="center" vertical="center" shrinkToFit="1"/>
    </xf>
    <xf numFmtId="0" fontId="83" fillId="35" borderId="0" xfId="0" applyFont="1" applyFill="1" applyAlignment="1">
      <alignment horizontal="center" vertical="center" shrinkToFit="1"/>
    </xf>
    <xf numFmtId="0" fontId="3" fillId="35" borderId="19" xfId="0" applyFont="1" applyFill="1" applyBorder="1" applyAlignment="1">
      <alignment horizontal="center" vertical="center"/>
    </xf>
    <xf numFmtId="0" fontId="3" fillId="0" borderId="74" xfId="0" applyFont="1" applyFill="1" applyBorder="1" applyAlignment="1">
      <alignment horizontal="center" vertical="center"/>
    </xf>
    <xf numFmtId="0" fontId="9" fillId="15" borderId="1" xfId="0" applyFont="1" applyFill="1" applyBorder="1" applyAlignment="1">
      <alignment horizontal="center" vertical="top"/>
    </xf>
    <xf numFmtId="0" fontId="9" fillId="15" borderId="1" xfId="2" applyFont="1" applyFill="1" applyBorder="1" applyAlignment="1" applyProtection="1">
      <alignment horizontal="center" vertical="center" shrinkToFit="1"/>
    </xf>
    <xf numFmtId="0" fontId="60" fillId="15" borderId="1" xfId="2" applyFont="1" applyFill="1" applyBorder="1" applyAlignment="1" applyProtection="1">
      <alignment horizontal="center" vertical="center" shrinkToFit="1"/>
    </xf>
    <xf numFmtId="0" fontId="0" fillId="0" borderId="32" xfId="0" applyFont="1" applyFill="1" applyBorder="1" applyAlignment="1">
      <alignment horizontal="center" vertical="top"/>
    </xf>
    <xf numFmtId="0" fontId="78" fillId="0" borderId="35" xfId="0" applyFont="1" applyFill="1" applyBorder="1" applyAlignment="1">
      <alignment horizontal="center" vertical="center" shrinkToFit="1"/>
    </xf>
    <xf numFmtId="0" fontId="7" fillId="0" borderId="35" xfId="0" applyFont="1" applyFill="1" applyBorder="1" applyAlignment="1">
      <alignment horizontal="center" vertical="center" shrinkToFit="1"/>
    </xf>
    <xf numFmtId="0" fontId="78" fillId="0" borderId="27"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0" fillId="0" borderId="75" xfId="0" applyFont="1" applyFill="1" applyBorder="1" applyAlignment="1">
      <alignment horizontal="center" vertical="top"/>
    </xf>
    <xf numFmtId="0" fontId="99" fillId="0" borderId="1" xfId="0" applyFont="1" applyFill="1" applyBorder="1" applyAlignment="1">
      <alignment horizontal="center" vertical="center" shrinkToFit="1"/>
    </xf>
    <xf numFmtId="0" fontId="7" fillId="0" borderId="5" xfId="2" applyFont="1" applyFill="1" applyBorder="1" applyAlignment="1" applyProtection="1">
      <alignment horizontal="left" vertical="top" shrinkToFit="1"/>
    </xf>
    <xf numFmtId="0" fontId="0" fillId="0" borderId="5" xfId="0" applyFont="1" applyFill="1" applyBorder="1" applyAlignment="1">
      <alignment horizontal="left" vertical="top"/>
    </xf>
    <xf numFmtId="0" fontId="56" fillId="0" borderId="5" xfId="4" applyFont="1" applyFill="1" applyBorder="1" applyAlignment="1">
      <alignment horizontal="left" vertical="center"/>
    </xf>
    <xf numFmtId="0" fontId="3" fillId="0" borderId="0" xfId="0" applyFont="1" applyFill="1" applyBorder="1" applyAlignment="1">
      <alignment vertical="top" shrinkToFit="1"/>
    </xf>
    <xf numFmtId="0" fontId="100" fillId="0" borderId="36" xfId="0" applyFont="1" applyFill="1" applyBorder="1" applyAlignment="1">
      <alignment horizontal="center" vertical="top" wrapText="1" shrinkToFit="1"/>
    </xf>
    <xf numFmtId="0" fontId="90" fillId="0" borderId="48" xfId="0" applyFont="1" applyFill="1" applyBorder="1" applyAlignment="1">
      <alignment vertical="center" wrapText="1"/>
    </xf>
    <xf numFmtId="0" fontId="90" fillId="0" borderId="48" xfId="0" applyFont="1" applyFill="1" applyBorder="1" applyAlignment="1">
      <alignment vertical="center" shrinkToFit="1"/>
    </xf>
    <xf numFmtId="0" fontId="102" fillId="0" borderId="48" xfId="0" applyFont="1" applyFill="1" applyBorder="1" applyAlignment="1">
      <alignment vertical="center" shrinkToFit="1"/>
    </xf>
    <xf numFmtId="0" fontId="90" fillId="0" borderId="0" xfId="0" applyFont="1" applyFill="1" applyAlignment="1">
      <alignment vertical="center" shrinkToFit="1"/>
    </xf>
    <xf numFmtId="0" fontId="1" fillId="0" borderId="0" xfId="0" applyFont="1" applyFill="1" applyBorder="1" applyAlignment="1">
      <alignment vertical="top" shrinkToFit="1"/>
    </xf>
    <xf numFmtId="0" fontId="1" fillId="0" borderId="0" xfId="0" applyFont="1" applyFill="1" applyBorder="1" applyAlignment="1">
      <alignment horizontal="center" vertical="top" shrinkToFit="1"/>
    </xf>
    <xf numFmtId="0" fontId="1" fillId="0" borderId="0" xfId="0" applyFont="1" applyFill="1" applyBorder="1" applyAlignment="1">
      <alignment vertical="center" shrinkToFit="1"/>
    </xf>
    <xf numFmtId="0" fontId="1" fillId="0" borderId="0"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23" fillId="0" borderId="0" xfId="2" applyFont="1" applyFill="1" applyBorder="1" applyAlignment="1" applyProtection="1">
      <alignment horizontal="right" vertical="center" wrapText="1"/>
    </xf>
    <xf numFmtId="0" fontId="7" fillId="0" borderId="0" xfId="0" applyFont="1" applyFill="1" applyBorder="1" applyAlignment="1">
      <alignment horizontal="right" vertical="center" wrapText="1"/>
    </xf>
    <xf numFmtId="0" fontId="23" fillId="0" borderId="0" xfId="2" applyFont="1" applyFill="1" applyBorder="1" applyAlignment="1" applyProtection="1">
      <alignment vertical="center"/>
    </xf>
    <xf numFmtId="0" fontId="9" fillId="0" borderId="0" xfId="0" applyFont="1" applyFill="1" applyBorder="1">
      <alignment vertical="center"/>
    </xf>
    <xf numFmtId="0" fontId="103" fillId="3" borderId="0" xfId="0" applyFont="1" applyFill="1" applyBorder="1" applyAlignment="1">
      <alignment horizontal="center" vertical="center" wrapText="1"/>
    </xf>
    <xf numFmtId="0" fontId="88" fillId="3" borderId="0" xfId="0" applyFont="1" applyFill="1" applyBorder="1" applyAlignment="1">
      <alignment horizontal="center" vertical="center" wrapText="1"/>
    </xf>
    <xf numFmtId="0" fontId="0" fillId="3" borderId="0" xfId="0" applyFont="1" applyFill="1" applyBorder="1" applyAlignment="1">
      <alignment vertical="center" shrinkToFit="1"/>
    </xf>
    <xf numFmtId="0" fontId="104" fillId="0" borderId="1" xfId="0" applyFont="1" applyFill="1" applyBorder="1" applyAlignment="1">
      <alignment horizontal="center" vertical="center"/>
    </xf>
    <xf numFmtId="0" fontId="7" fillId="28" borderId="8" xfId="0" applyFont="1" applyFill="1" applyBorder="1" applyAlignment="1">
      <alignment horizontal="center" vertical="center" shrinkToFit="1"/>
    </xf>
    <xf numFmtId="0" fontId="9" fillId="0" borderId="0" xfId="0" applyFont="1" applyFill="1" applyBorder="1" applyAlignment="1">
      <alignment horizontal="center" vertical="center" wrapText="1"/>
    </xf>
    <xf numFmtId="185" fontId="0" fillId="0" borderId="1" xfId="0" applyNumberFormat="1" applyBorder="1" applyAlignment="1">
      <alignment horizontal="center" vertical="center"/>
    </xf>
    <xf numFmtId="0" fontId="9" fillId="0" borderId="0" xfId="0" applyFont="1" applyFill="1" applyBorder="1" applyAlignment="1">
      <alignment horizontal="right" vertical="center" wrapText="1"/>
    </xf>
    <xf numFmtId="0" fontId="11" fillId="0" borderId="0" xfId="0" applyFont="1" applyFill="1" applyBorder="1" applyAlignment="1">
      <alignment horizontal="right" vertical="center" wrapText="1"/>
    </xf>
    <xf numFmtId="0" fontId="7" fillId="3" borderId="0" xfId="0" applyFont="1" applyFill="1" applyBorder="1" applyAlignment="1">
      <alignment horizontal="center" vertical="center" wrapText="1"/>
    </xf>
    <xf numFmtId="0" fontId="8" fillId="0" borderId="4" xfId="0" applyFont="1" applyFill="1" applyBorder="1" applyAlignment="1">
      <alignment horizontal="center" vertical="center" textRotation="255"/>
    </xf>
    <xf numFmtId="0" fontId="108" fillId="0" borderId="36" xfId="0" applyFont="1" applyFill="1" applyBorder="1" applyAlignment="1">
      <alignment horizontal="center" vertical="top" wrapText="1" shrinkToFit="1"/>
    </xf>
    <xf numFmtId="0" fontId="8" fillId="0" borderId="0" xfId="0" applyFont="1" applyFill="1" applyAlignment="1">
      <alignment vertical="top"/>
    </xf>
    <xf numFmtId="0" fontId="7" fillId="0" borderId="2" xfId="0" applyFont="1" applyFill="1" applyBorder="1" applyAlignment="1">
      <alignment horizontal="center" vertical="center"/>
    </xf>
    <xf numFmtId="0" fontId="8" fillId="0" borderId="4" xfId="0" applyFont="1" applyFill="1" applyBorder="1" applyAlignment="1">
      <alignment horizontal="center" vertical="top" textRotation="255"/>
    </xf>
    <xf numFmtId="0" fontId="8" fillId="0" borderId="1" xfId="0" applyFont="1" applyFill="1" applyBorder="1" applyAlignment="1">
      <alignment horizontal="center" vertical="center"/>
    </xf>
    <xf numFmtId="0" fontId="109" fillId="0" borderId="48" xfId="0" applyFont="1" applyFill="1" applyBorder="1" applyAlignment="1">
      <alignment horizontal="center" vertical="center" wrapText="1"/>
    </xf>
    <xf numFmtId="0" fontId="109" fillId="0" borderId="48" xfId="0" applyFont="1" applyFill="1" applyBorder="1" applyAlignment="1">
      <alignment horizontal="center" vertical="center" shrinkToFit="1"/>
    </xf>
    <xf numFmtId="0" fontId="111" fillId="0" borderId="48" xfId="0" applyFont="1" applyFill="1" applyBorder="1" applyAlignment="1">
      <alignment horizontal="center" vertical="center" shrinkToFit="1"/>
    </xf>
    <xf numFmtId="0" fontId="109" fillId="0" borderId="48"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0" xfId="0" applyFont="1" applyFill="1" applyAlignment="1">
      <alignment horizontal="center" vertical="center"/>
    </xf>
    <xf numFmtId="0" fontId="7" fillId="0" borderId="0" xfId="0" applyFont="1" applyFill="1" applyAlignment="1">
      <alignment horizontal="center" vertical="center" shrinkToFit="1"/>
    </xf>
    <xf numFmtId="9" fontId="7" fillId="0" borderId="0" xfId="0" applyNumberFormat="1" applyFont="1" applyFill="1" applyAlignment="1">
      <alignment vertical="center"/>
    </xf>
    <xf numFmtId="0" fontId="7" fillId="0" borderId="0" xfId="0" applyFont="1" applyFill="1" applyAlignment="1">
      <alignment vertical="center" shrinkToFit="1"/>
    </xf>
    <xf numFmtId="0" fontId="109" fillId="0" borderId="0" xfId="0" applyFont="1" applyFill="1" applyAlignment="1">
      <alignment vertical="center" shrinkToFit="1"/>
    </xf>
    <xf numFmtId="0" fontId="8" fillId="0" borderId="0" xfId="0" applyFont="1" applyFill="1" applyAlignment="1">
      <alignment horizontal="center" vertical="top"/>
    </xf>
    <xf numFmtId="0" fontId="8" fillId="0" borderId="0" xfId="0" applyFont="1" applyFill="1" applyAlignment="1">
      <alignment horizontal="center" vertical="top" shrinkToFit="1"/>
    </xf>
    <xf numFmtId="0" fontId="83" fillId="0" borderId="0" xfId="0" applyFont="1" applyFill="1" applyAlignment="1">
      <alignment horizontal="center" vertical="top" shrinkToFit="1"/>
    </xf>
    <xf numFmtId="0" fontId="11" fillId="0" borderId="1" xfId="0" applyFont="1" applyFill="1" applyBorder="1" applyAlignment="1">
      <alignment horizontal="center" vertical="center"/>
    </xf>
    <xf numFmtId="0" fontId="9" fillId="0" borderId="1" xfId="0" applyFont="1" applyFill="1" applyBorder="1">
      <alignment vertical="center"/>
    </xf>
    <xf numFmtId="0" fontId="7" fillId="28" borderId="1" xfId="0" applyFont="1" applyFill="1" applyBorder="1" applyAlignment="1">
      <alignment horizontal="center" vertical="top"/>
    </xf>
    <xf numFmtId="0" fontId="10" fillId="0" borderId="0" xfId="0" applyFont="1" applyAlignment="1">
      <alignment vertical="center"/>
    </xf>
    <xf numFmtId="0" fontId="112" fillId="0" borderId="0"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81" fillId="0" borderId="0" xfId="0" applyFont="1" applyAlignment="1">
      <alignment horizontal="center" vertical="center" shrinkToFit="1"/>
    </xf>
    <xf numFmtId="0" fontId="56" fillId="0" borderId="5" xfId="4" applyFont="1" applyFill="1" applyBorder="1" applyAlignment="1">
      <alignment horizontal="left" vertical="center" shrinkToFit="1"/>
    </xf>
    <xf numFmtId="0" fontId="95" fillId="0" borderId="0" xfId="0" applyFont="1" applyFill="1" applyBorder="1" applyAlignment="1">
      <alignment horizontal="center" vertical="center" wrapText="1"/>
    </xf>
    <xf numFmtId="0" fontId="7" fillId="28" borderId="8" xfId="0" applyFont="1" applyFill="1" applyBorder="1" applyAlignment="1">
      <alignment horizontal="center" vertical="top" shrinkToFit="1"/>
    </xf>
    <xf numFmtId="0" fontId="115" fillId="3" borderId="73" xfId="2" applyFont="1" applyFill="1" applyBorder="1" applyAlignment="1" applyProtection="1">
      <alignment horizontal="center" vertical="center"/>
    </xf>
    <xf numFmtId="0" fontId="81" fillId="0" borderId="0" xfId="0" applyFont="1" applyFill="1" applyAlignment="1">
      <alignment horizontal="center" vertical="center"/>
    </xf>
    <xf numFmtId="0" fontId="113" fillId="23" borderId="73" xfId="2" applyFont="1" applyFill="1" applyBorder="1" applyAlignment="1" applyProtection="1">
      <alignment horizontal="center" vertical="center" wrapText="1"/>
    </xf>
    <xf numFmtId="0" fontId="114" fillId="16" borderId="73" xfId="2" applyFont="1" applyFill="1" applyBorder="1" applyAlignment="1" applyProtection="1">
      <alignment horizontal="center" vertical="center" shrinkToFit="1"/>
    </xf>
    <xf numFmtId="0" fontId="116" fillId="0" borderId="0" xfId="0" applyFont="1" applyAlignment="1">
      <alignment horizontal="right" vertical="center" wrapText="1"/>
    </xf>
    <xf numFmtId="0" fontId="81" fillId="0" borderId="0" xfId="0" applyFont="1" applyAlignment="1">
      <alignment horizontal="center" vertical="center" wrapText="1"/>
    </xf>
    <xf numFmtId="0" fontId="81" fillId="0" borderId="0" xfId="0" applyFont="1" applyAlignment="1">
      <alignment horizontal="right" vertical="center" wrapText="1"/>
    </xf>
    <xf numFmtId="0" fontId="8" fillId="28" borderId="1" xfId="0" applyFont="1" applyFill="1" applyBorder="1" applyAlignment="1">
      <alignment horizontal="center" vertical="center"/>
    </xf>
    <xf numFmtId="0" fontId="81" fillId="0" borderId="0" xfId="0" applyFont="1" applyAlignment="1">
      <alignment horizontal="left" vertical="center" wrapText="1"/>
    </xf>
    <xf numFmtId="0" fontId="116" fillId="0" borderId="0" xfId="0" applyFont="1" applyAlignment="1">
      <alignment horizontal="center" vertical="center" wrapText="1"/>
    </xf>
    <xf numFmtId="0" fontId="116" fillId="0" borderId="0" xfId="0" applyFont="1" applyAlignment="1">
      <alignment horizontal="left" vertical="center" wrapText="1"/>
    </xf>
    <xf numFmtId="0" fontId="7" fillId="3" borderId="50" xfId="0" applyFont="1" applyFill="1" applyBorder="1">
      <alignment vertical="center"/>
    </xf>
    <xf numFmtId="0" fontId="0" fillId="17" borderId="1" xfId="0" applyFont="1" applyFill="1" applyBorder="1" applyAlignment="1">
      <alignment horizontal="center" vertical="center"/>
    </xf>
    <xf numFmtId="0" fontId="0" fillId="4" borderId="1" xfId="0" applyFont="1" applyFill="1" applyBorder="1" applyAlignment="1">
      <alignment horizontal="center" vertical="center"/>
    </xf>
    <xf numFmtId="0" fontId="81" fillId="0" borderId="0" xfId="0" applyFont="1" applyAlignment="1">
      <alignment horizontal="right" vertical="center"/>
    </xf>
    <xf numFmtId="0" fontId="81" fillId="0" borderId="0" xfId="0" applyFont="1" applyAlignment="1">
      <alignment horizontal="left" vertical="center"/>
    </xf>
    <xf numFmtId="193" fontId="0" fillId="0" borderId="0" xfId="0" applyNumberFormat="1" applyFont="1">
      <alignment vertical="center"/>
    </xf>
    <xf numFmtId="0" fontId="0" fillId="4" borderId="1" xfId="0" applyFont="1" applyFill="1" applyBorder="1">
      <alignment vertical="center"/>
    </xf>
    <xf numFmtId="0" fontId="0" fillId="0" borderId="8" xfId="0" applyBorder="1">
      <alignment vertical="center"/>
    </xf>
    <xf numFmtId="0" fontId="0" fillId="0" borderId="18" xfId="0" applyBorder="1">
      <alignment vertical="center"/>
    </xf>
    <xf numFmtId="0" fontId="3" fillId="0" borderId="19" xfId="0" applyFont="1" applyBorder="1" applyAlignment="1">
      <alignment vertical="center" shrinkToFit="1"/>
    </xf>
    <xf numFmtId="0" fontId="0" fillId="0" borderId="12" xfId="0" applyBorder="1">
      <alignment vertical="center"/>
    </xf>
    <xf numFmtId="0" fontId="3" fillId="0" borderId="10" xfId="0" applyFont="1" applyBorder="1">
      <alignment vertical="center"/>
    </xf>
    <xf numFmtId="0" fontId="3" fillId="0" borderId="23" xfId="0" applyFont="1" applyBorder="1">
      <alignment vertical="center"/>
    </xf>
    <xf numFmtId="0" fontId="7" fillId="28" borderId="1" xfId="0" applyFont="1" applyFill="1" applyBorder="1" applyAlignment="1">
      <alignment horizontal="center" vertical="center" shrinkToFit="1"/>
    </xf>
    <xf numFmtId="0" fontId="7" fillId="0" borderId="1" xfId="0" applyFont="1" applyFill="1" applyBorder="1" applyAlignment="1">
      <alignment horizontal="right" vertical="center" wrapText="1"/>
    </xf>
    <xf numFmtId="178" fontId="0" fillId="0" borderId="6" xfId="0" applyNumberFormat="1" applyBorder="1" applyAlignment="1">
      <alignment horizontal="center" vertical="center"/>
    </xf>
    <xf numFmtId="0" fontId="0" fillId="0" borderId="22" xfId="0" applyBorder="1">
      <alignment vertical="center"/>
    </xf>
    <xf numFmtId="178" fontId="0" fillId="0" borderId="29" xfId="0" applyNumberFormat="1" applyBorder="1" applyAlignment="1">
      <alignment horizontal="center" vertical="center"/>
    </xf>
    <xf numFmtId="177" fontId="0" fillId="0" borderId="29" xfId="0" applyNumberFormat="1" applyBorder="1" applyAlignment="1">
      <alignment horizontal="center" vertical="center"/>
    </xf>
    <xf numFmtId="0" fontId="0" fillId="0" borderId="30" xfId="0" applyBorder="1">
      <alignment vertical="center"/>
    </xf>
    <xf numFmtId="178" fontId="0" fillId="0" borderId="0" xfId="0" applyNumberFormat="1" applyBorder="1" applyAlignment="1">
      <alignment horizontal="center" vertical="center"/>
    </xf>
    <xf numFmtId="177" fontId="0" fillId="0" borderId="0" xfId="0" applyNumberFormat="1" applyBorder="1" applyAlignment="1">
      <alignment horizontal="center" vertical="center"/>
    </xf>
    <xf numFmtId="0" fontId="0" fillId="0" borderId="72" xfId="0" applyBorder="1">
      <alignment vertical="center"/>
    </xf>
    <xf numFmtId="0" fontId="3" fillId="3" borderId="24" xfId="0" applyFont="1" applyFill="1" applyBorder="1">
      <alignment vertical="center"/>
    </xf>
    <xf numFmtId="179" fontId="3" fillId="3" borderId="24" xfId="0" applyNumberFormat="1" applyFont="1" applyFill="1" applyBorder="1" applyAlignment="1">
      <alignment horizontal="center" vertical="center"/>
    </xf>
    <xf numFmtId="0" fontId="3" fillId="10" borderId="16" xfId="0" applyFont="1" applyFill="1" applyBorder="1">
      <alignment vertical="center"/>
    </xf>
    <xf numFmtId="0" fontId="3" fillId="10" borderId="14" xfId="0" applyFont="1" applyFill="1" applyBorder="1">
      <alignment vertical="center"/>
    </xf>
    <xf numFmtId="197" fontId="3" fillId="10" borderId="14" xfId="0" applyNumberFormat="1" applyFont="1" applyFill="1" applyBorder="1" applyAlignment="1">
      <alignment horizontal="center" vertical="center"/>
    </xf>
    <xf numFmtId="178" fontId="3" fillId="10" borderId="14" xfId="0" applyNumberFormat="1" applyFont="1" applyFill="1" applyBorder="1" applyAlignment="1">
      <alignment horizontal="center" vertical="center"/>
    </xf>
    <xf numFmtId="177" fontId="3" fillId="10" borderId="14" xfId="0" applyNumberFormat="1" applyFont="1" applyFill="1" applyBorder="1" applyAlignment="1">
      <alignment horizontal="center" vertical="center"/>
    </xf>
    <xf numFmtId="0" fontId="3" fillId="10" borderId="15" xfId="0" applyFont="1" applyFill="1" applyBorder="1">
      <alignment vertical="center"/>
    </xf>
    <xf numFmtId="0" fontId="9" fillId="0" borderId="0" xfId="0" applyFont="1" applyFill="1" applyBorder="1" applyAlignment="1">
      <alignment horizontal="center" vertical="center" wrapText="1"/>
    </xf>
    <xf numFmtId="0" fontId="3" fillId="9" borderId="24" xfId="0" applyFont="1" applyFill="1" applyBorder="1" applyAlignment="1">
      <alignment horizontal="center" vertical="center" shrinkToFit="1"/>
    </xf>
    <xf numFmtId="0" fontId="3" fillId="9" borderId="24" xfId="0" applyFont="1" applyFill="1" applyBorder="1" applyAlignment="1">
      <alignment horizontal="center" vertical="center" wrapText="1" shrinkToFit="1"/>
    </xf>
    <xf numFmtId="0" fontId="3" fillId="9" borderId="25" xfId="0" applyFont="1" applyFill="1" applyBorder="1" applyAlignment="1">
      <alignment horizontal="center" vertical="center" wrapText="1" shrinkToFit="1"/>
    </xf>
    <xf numFmtId="0" fontId="3" fillId="2" borderId="2" xfId="0" applyFont="1" applyFill="1" applyBorder="1" applyAlignment="1">
      <alignment horizontal="center" vertical="center"/>
    </xf>
    <xf numFmtId="0" fontId="3" fillId="10" borderId="4" xfId="0" applyFont="1" applyFill="1" applyBorder="1">
      <alignment vertical="center"/>
    </xf>
    <xf numFmtId="0" fontId="7" fillId="0" borderId="4" xfId="0" applyFont="1" applyFill="1" applyBorder="1" applyAlignment="1">
      <alignment horizontal="right" vertical="center" wrapText="1"/>
    </xf>
    <xf numFmtId="178" fontId="3" fillId="10" borderId="4" xfId="0" applyNumberFormat="1" applyFont="1" applyFill="1" applyBorder="1">
      <alignment vertical="center"/>
    </xf>
    <xf numFmtId="177" fontId="3" fillId="10" borderId="7" xfId="0" applyNumberFormat="1" applyFont="1" applyFill="1" applyBorder="1">
      <alignment vertical="center"/>
    </xf>
    <xf numFmtId="0" fontId="0" fillId="25" borderId="1" xfId="0" applyFill="1" applyBorder="1">
      <alignment vertical="center"/>
    </xf>
    <xf numFmtId="196" fontId="7" fillId="0" borderId="1" xfId="0" applyNumberFormat="1" applyFont="1" applyFill="1" applyBorder="1" applyAlignment="1">
      <alignment horizontal="right" vertical="center" wrapText="1"/>
    </xf>
    <xf numFmtId="0" fontId="7" fillId="0" borderId="5" xfId="0" applyFont="1" applyFill="1" applyBorder="1" applyAlignment="1">
      <alignment horizontal="left" vertical="center"/>
    </xf>
    <xf numFmtId="0" fontId="9" fillId="0" borderId="0" xfId="0" applyFont="1" applyFill="1" applyBorder="1" applyAlignment="1">
      <alignment horizontal="center" vertical="center" wrapText="1"/>
    </xf>
    <xf numFmtId="49" fontId="9" fillId="35" borderId="1" xfId="0" applyNumberFormat="1" applyFont="1" applyFill="1" applyBorder="1" applyAlignment="1">
      <alignment horizontal="center" vertical="center"/>
    </xf>
    <xf numFmtId="184" fontId="0" fillId="0" borderId="29" xfId="0" applyNumberFormat="1" applyBorder="1" applyAlignment="1">
      <alignment horizontal="center" vertical="center"/>
    </xf>
    <xf numFmtId="184" fontId="0" fillId="0" borderId="1" xfId="0" applyNumberFormat="1" applyBorder="1" applyAlignment="1">
      <alignment horizontal="center" vertical="center"/>
    </xf>
    <xf numFmtId="0" fontId="25" fillId="0" borderId="0" xfId="0" applyFont="1" applyFill="1" applyBorder="1" applyAlignment="1">
      <alignment vertical="center" shrinkToFit="1"/>
    </xf>
    <xf numFmtId="0" fontId="8" fillId="0" borderId="0" xfId="0" applyFont="1" applyFill="1" applyBorder="1" applyAlignment="1">
      <alignment horizontal="center" vertical="top" wrapText="1"/>
    </xf>
    <xf numFmtId="0" fontId="11" fillId="0" borderId="0" xfId="0" applyFont="1" applyFill="1" applyBorder="1" applyAlignment="1">
      <alignment horizontal="center" vertical="top" wrapText="1"/>
    </xf>
    <xf numFmtId="0" fontId="0" fillId="25" borderId="0" xfId="0" applyFont="1" applyFill="1" applyBorder="1">
      <alignment vertical="center"/>
    </xf>
    <xf numFmtId="177" fontId="3" fillId="18" borderId="1" xfId="0" applyNumberFormat="1" applyFont="1" applyFill="1" applyBorder="1">
      <alignment vertical="center"/>
    </xf>
    <xf numFmtId="0" fontId="56" fillId="17" borderId="1" xfId="4" applyFont="1" applyFill="1" applyBorder="1" applyAlignment="1">
      <alignment horizontal="center" vertical="center" shrinkToFit="1"/>
    </xf>
    <xf numFmtId="0" fontId="7" fillId="17" borderId="1" xfId="0" applyFont="1" applyFill="1" applyBorder="1" applyAlignment="1">
      <alignment horizontal="center" vertical="top" shrinkToFit="1"/>
    </xf>
    <xf numFmtId="0" fontId="7" fillId="17" borderId="1" xfId="0" applyFont="1" applyFill="1" applyBorder="1" applyAlignment="1">
      <alignment horizontal="center" vertical="center" shrinkToFit="1"/>
    </xf>
    <xf numFmtId="0" fontId="56" fillId="4" borderId="1" xfId="4" applyFont="1" applyFill="1" applyBorder="1" applyAlignment="1">
      <alignment horizontal="center" vertical="center" shrinkToFit="1"/>
    </xf>
    <xf numFmtId="0" fontId="104" fillId="18" borderId="1" xfId="0" applyFont="1" applyFill="1" applyBorder="1" applyAlignment="1">
      <alignment horizontal="center" vertical="center"/>
    </xf>
    <xf numFmtId="56" fontId="7" fillId="0" borderId="32" xfId="0" applyNumberFormat="1" applyFont="1" applyFill="1" applyBorder="1" applyAlignment="1">
      <alignment horizontal="center" vertical="center" shrinkToFit="1"/>
    </xf>
    <xf numFmtId="0" fontId="3" fillId="14" borderId="48" xfId="0" applyFont="1" applyFill="1" applyBorder="1" applyAlignment="1">
      <alignment horizontal="center" vertical="center"/>
    </xf>
    <xf numFmtId="56" fontId="52" fillId="35" borderId="1" xfId="0" quotePrefix="1" applyNumberFormat="1" applyFont="1" applyFill="1" applyBorder="1" applyAlignment="1">
      <alignment horizontal="center" vertical="center"/>
    </xf>
    <xf numFmtId="56" fontId="56" fillId="4" borderId="1" xfId="4" applyNumberFormat="1" applyFont="1" applyFill="1" applyBorder="1" applyAlignment="1">
      <alignment horizontal="center" vertical="center" shrinkToFit="1"/>
    </xf>
    <xf numFmtId="0" fontId="7" fillId="0" borderId="6" xfId="0" applyFont="1" applyFill="1" applyBorder="1" applyAlignment="1">
      <alignment horizontal="center" vertical="center"/>
    </xf>
    <xf numFmtId="0" fontId="3" fillId="25" borderId="10" xfId="0" applyFont="1" applyFill="1" applyBorder="1" applyAlignment="1">
      <alignment horizontal="center" vertical="center"/>
    </xf>
    <xf numFmtId="0" fontId="3" fillId="6" borderId="8"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4" borderId="4" xfId="0" applyFont="1" applyFill="1" applyBorder="1" applyAlignment="1">
      <alignment horizontal="center" vertical="center"/>
    </xf>
    <xf numFmtId="0" fontId="28" fillId="16" borderId="1" xfId="0" applyFont="1" applyFill="1" applyBorder="1" applyAlignment="1">
      <alignment horizontal="center" vertical="center"/>
    </xf>
    <xf numFmtId="0" fontId="3" fillId="6" borderId="1" xfId="0" applyFont="1" applyFill="1" applyBorder="1" applyAlignment="1">
      <alignment horizontal="right" vertical="center"/>
    </xf>
    <xf numFmtId="176" fontId="3" fillId="6" borderId="1" xfId="0" applyNumberFormat="1" applyFont="1" applyFill="1" applyBorder="1" applyAlignment="1">
      <alignment horizontal="right" vertical="center"/>
    </xf>
    <xf numFmtId="196" fontId="7" fillId="0" borderId="4" xfId="0" applyNumberFormat="1" applyFont="1" applyFill="1" applyBorder="1" applyAlignment="1">
      <alignment horizontal="right" vertical="center" wrapText="1"/>
    </xf>
    <xf numFmtId="178" fontId="3" fillId="6" borderId="1" xfId="0" applyNumberFormat="1" applyFont="1" applyFill="1" applyBorder="1" applyAlignment="1">
      <alignment horizontal="right" vertical="center"/>
    </xf>
    <xf numFmtId="195" fontId="8" fillId="6" borderId="1" xfId="0" applyNumberFormat="1" applyFont="1" applyFill="1" applyBorder="1" applyAlignment="1">
      <alignment horizontal="right" vertical="center"/>
    </xf>
    <xf numFmtId="177" fontId="8" fillId="6" borderId="1" xfId="0" applyNumberFormat="1" applyFont="1" applyFill="1" applyBorder="1" applyAlignment="1">
      <alignment horizontal="right" vertical="center"/>
    </xf>
    <xf numFmtId="178" fontId="79" fillId="6" borderId="1" xfId="0" applyNumberFormat="1" applyFont="1" applyFill="1" applyBorder="1">
      <alignment vertical="center"/>
    </xf>
    <xf numFmtId="178" fontId="3" fillId="10" borderId="10" xfId="0" applyNumberFormat="1" applyFont="1" applyFill="1" applyBorder="1">
      <alignment vertical="center"/>
    </xf>
    <xf numFmtId="178" fontId="3" fillId="6" borderId="1" xfId="0" applyNumberFormat="1" applyFont="1" applyFill="1" applyBorder="1">
      <alignment vertical="center"/>
    </xf>
    <xf numFmtId="177" fontId="3" fillId="6" borderId="5" xfId="0" applyNumberFormat="1" applyFont="1" applyFill="1" applyBorder="1">
      <alignment vertical="center"/>
    </xf>
    <xf numFmtId="177" fontId="3" fillId="10" borderId="11" xfId="0" applyNumberFormat="1" applyFont="1" applyFill="1" applyBorder="1">
      <alignment vertical="center"/>
    </xf>
    <xf numFmtId="0" fontId="3" fillId="24" borderId="41" xfId="0" applyFont="1" applyFill="1" applyBorder="1" applyAlignment="1">
      <alignment horizontal="center" vertical="center"/>
    </xf>
    <xf numFmtId="0" fontId="3" fillId="3" borderId="48" xfId="0" applyFont="1" applyFill="1" applyBorder="1" applyAlignment="1">
      <alignment horizontal="center" vertical="center"/>
    </xf>
    <xf numFmtId="0" fontId="28" fillId="16" borderId="48" xfId="0" applyFont="1" applyFill="1" applyBorder="1" applyAlignment="1">
      <alignment horizontal="center" vertical="center"/>
    </xf>
    <xf numFmtId="0" fontId="3" fillId="25" borderId="37" xfId="0" applyFont="1" applyFill="1" applyBorder="1" applyAlignment="1">
      <alignment horizontal="center" vertical="center"/>
    </xf>
    <xf numFmtId="179" fontId="0" fillId="6" borderId="1" xfId="0" applyNumberFormat="1" applyFill="1" applyBorder="1" applyAlignment="1">
      <alignment horizontal="center" vertical="center" shrinkToFit="1"/>
    </xf>
    <xf numFmtId="179" fontId="0" fillId="0" borderId="10" xfId="0" applyNumberFormat="1" applyBorder="1" applyAlignment="1">
      <alignment horizontal="center" vertical="center" shrinkToFit="1"/>
    </xf>
    <xf numFmtId="179" fontId="0" fillId="6" borderId="1" xfId="0" applyNumberFormat="1" applyFill="1" applyBorder="1" applyAlignment="1">
      <alignment horizontal="center" vertical="center"/>
    </xf>
    <xf numFmtId="179" fontId="0" fillId="0" borderId="10" xfId="0" applyNumberFormat="1" applyBorder="1" applyAlignment="1">
      <alignment horizontal="center" vertical="center"/>
    </xf>
    <xf numFmtId="0" fontId="7" fillId="6" borderId="1" xfId="0" applyFont="1" applyFill="1" applyBorder="1">
      <alignment vertical="center"/>
    </xf>
    <xf numFmtId="0" fontId="7" fillId="0" borderId="10" xfId="0" applyFont="1" applyBorder="1">
      <alignment vertical="center"/>
    </xf>
    <xf numFmtId="179" fontId="0" fillId="0" borderId="46" xfId="0" applyNumberFormat="1" applyBorder="1" applyAlignment="1">
      <alignment horizontal="center" vertical="center" shrinkToFit="1"/>
    </xf>
    <xf numFmtId="179" fontId="0" fillId="0" borderId="46" xfId="0" applyNumberFormat="1" applyBorder="1" applyAlignment="1">
      <alignment horizontal="center" vertical="center"/>
    </xf>
    <xf numFmtId="0" fontId="7" fillId="0" borderId="46" xfId="0" applyFont="1" applyBorder="1">
      <alignment vertical="center"/>
    </xf>
    <xf numFmtId="0" fontId="9" fillId="0" borderId="26" xfId="0" applyFont="1" applyFill="1" applyBorder="1" applyAlignment="1">
      <alignment vertical="center"/>
    </xf>
    <xf numFmtId="56" fontId="9" fillId="0" borderId="26" xfId="0" quotePrefix="1" applyNumberFormat="1" applyFont="1" applyFill="1" applyBorder="1" applyAlignment="1">
      <alignment vertical="center" shrinkToFit="1"/>
    </xf>
    <xf numFmtId="0" fontId="0" fillId="3" borderId="0" xfId="0" applyFont="1" applyFill="1">
      <alignment vertical="center"/>
    </xf>
    <xf numFmtId="0" fontId="0" fillId="3" borderId="0" xfId="0" applyFont="1" applyFill="1" applyBorder="1">
      <alignment vertical="center"/>
    </xf>
    <xf numFmtId="193" fontId="0" fillId="3" borderId="0" xfId="0" applyNumberFormat="1" applyFont="1" applyFill="1">
      <alignment vertical="center"/>
    </xf>
    <xf numFmtId="0" fontId="0" fillId="0" borderId="6" xfId="0" applyFill="1" applyBorder="1">
      <alignment vertical="center"/>
    </xf>
    <xf numFmtId="0" fontId="7" fillId="0" borderId="0" xfId="0" applyFont="1" applyBorder="1" applyAlignment="1">
      <alignment vertical="center" shrinkToFit="1"/>
    </xf>
    <xf numFmtId="198" fontId="1" fillId="0" borderId="0" xfId="0" applyNumberFormat="1" applyFont="1" applyFill="1" applyBorder="1" applyAlignment="1">
      <alignment vertical="center" shrinkToFit="1"/>
    </xf>
    <xf numFmtId="195" fontId="1" fillId="0" borderId="0" xfId="0" applyNumberFormat="1" applyFont="1" applyFill="1" applyBorder="1" applyAlignment="1">
      <alignment vertical="center" shrinkToFit="1"/>
    </xf>
    <xf numFmtId="56" fontId="1" fillId="0" borderId="0" xfId="0" quotePrefix="1" applyNumberFormat="1" applyFont="1" applyFill="1" applyBorder="1" applyAlignment="1">
      <alignment horizontal="center" vertical="center" shrinkToFit="1"/>
    </xf>
    <xf numFmtId="0" fontId="7" fillId="0" borderId="0" xfId="0" quotePrefix="1" applyFont="1" applyFill="1" applyBorder="1" applyAlignment="1">
      <alignment horizontal="center" vertical="center" wrapText="1"/>
    </xf>
    <xf numFmtId="0" fontId="1" fillId="0" borderId="0" xfId="0" quotePrefix="1" applyFont="1" applyFill="1" applyBorder="1" applyAlignment="1">
      <alignment horizontal="center" vertical="center" shrinkToFit="1"/>
    </xf>
    <xf numFmtId="17" fontId="1" fillId="0" borderId="0" xfId="0" quotePrefix="1" applyNumberFormat="1" applyFont="1" applyFill="1" applyBorder="1" applyAlignment="1">
      <alignment horizontal="center" vertical="center" shrinkToFit="1"/>
    </xf>
    <xf numFmtId="0" fontId="0" fillId="3" borderId="0" xfId="0" applyFill="1">
      <alignment vertical="center"/>
    </xf>
    <xf numFmtId="0" fontId="3" fillId="0" borderId="5" xfId="0" applyFont="1" applyBorder="1">
      <alignment vertical="center"/>
    </xf>
    <xf numFmtId="0" fontId="3" fillId="0" borderId="11" xfId="0" applyFont="1" applyBorder="1">
      <alignment vertical="center"/>
    </xf>
    <xf numFmtId="185" fontId="0" fillId="15" borderId="1" xfId="0" applyNumberFormat="1" applyFill="1" applyBorder="1" applyAlignment="1">
      <alignment horizontal="center" vertical="center"/>
    </xf>
    <xf numFmtId="178" fontId="0" fillId="15" borderId="1" xfId="0" applyNumberFormat="1" applyFill="1" applyBorder="1" applyAlignment="1">
      <alignment horizontal="center" vertical="center"/>
    </xf>
    <xf numFmtId="177" fontId="0" fillId="15" borderId="1" xfId="0" applyNumberFormat="1" applyFill="1" applyBorder="1" applyAlignment="1">
      <alignment horizontal="center" vertical="center"/>
    </xf>
    <xf numFmtId="0" fontId="3" fillId="15" borderId="5" xfId="0" applyFont="1" applyFill="1" applyBorder="1">
      <alignment vertical="center"/>
    </xf>
    <xf numFmtId="179" fontId="0" fillId="15" borderId="1" xfId="0" applyNumberFormat="1" applyFill="1" applyBorder="1" applyAlignment="1">
      <alignment horizontal="center" vertical="center"/>
    </xf>
    <xf numFmtId="0" fontId="3" fillId="0" borderId="0" xfId="0" applyFont="1" applyFill="1" applyBorder="1" applyAlignment="1">
      <alignment horizontal="center" vertical="center"/>
    </xf>
    <xf numFmtId="0" fontId="3" fillId="35" borderId="0" xfId="0" applyFont="1" applyFill="1" applyBorder="1" applyAlignment="1">
      <alignment horizontal="center" vertical="center"/>
    </xf>
    <xf numFmtId="0" fontId="69" fillId="0" borderId="0" xfId="0" applyFont="1" applyFill="1" applyBorder="1" applyAlignment="1">
      <alignment horizontal="center" vertical="center" wrapText="1"/>
    </xf>
    <xf numFmtId="0" fontId="88" fillId="0" borderId="0" xfId="0" applyFont="1" applyFill="1" applyBorder="1" applyAlignment="1">
      <alignment horizontal="center" vertical="center" wrapText="1"/>
    </xf>
    <xf numFmtId="0" fontId="23" fillId="0" borderId="0" xfId="2" applyFont="1" applyFill="1" applyBorder="1" applyAlignment="1" applyProtection="1">
      <alignment horizontal="left" vertical="center" wrapText="1"/>
    </xf>
    <xf numFmtId="0" fontId="89" fillId="0" borderId="0" xfId="0" applyFont="1" applyFill="1" applyBorder="1" applyAlignment="1">
      <alignment horizontal="right" vertical="center" wrapText="1"/>
    </xf>
    <xf numFmtId="0" fontId="89" fillId="0" borderId="0" xfId="0" applyFont="1" applyFill="1" applyBorder="1" applyAlignment="1">
      <alignment horizontal="center" vertical="center" wrapText="1"/>
    </xf>
    <xf numFmtId="0" fontId="104" fillId="28" borderId="1" xfId="0" applyFont="1" applyFill="1" applyBorder="1" applyAlignment="1">
      <alignment horizontal="center" vertical="center"/>
    </xf>
    <xf numFmtId="2" fontId="0" fillId="3" borderId="0" xfId="0" applyNumberFormat="1" applyFont="1" applyFill="1">
      <alignment vertical="center"/>
    </xf>
    <xf numFmtId="0" fontId="9" fillId="0" borderId="0" xfId="0" applyFont="1" applyFill="1" applyBorder="1" applyAlignment="1">
      <alignment horizontal="center" vertical="center" wrapText="1"/>
    </xf>
    <xf numFmtId="196" fontId="0" fillId="4" borderId="0" xfId="0" applyNumberFormat="1" applyFont="1" applyFill="1">
      <alignment vertical="center"/>
    </xf>
    <xf numFmtId="0" fontId="117" fillId="0" borderId="1" xfId="0" applyFont="1" applyBorder="1" applyAlignment="1">
      <alignment vertical="center" shrinkToFit="1"/>
    </xf>
    <xf numFmtId="0" fontId="54" fillId="0"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99" fillId="0" borderId="32" xfId="0" applyFont="1" applyFill="1" applyBorder="1" applyAlignment="1">
      <alignment horizontal="center" vertical="center" shrinkToFit="1"/>
    </xf>
    <xf numFmtId="0" fontId="7" fillId="0" borderId="5" xfId="2" applyFont="1" applyFill="1" applyBorder="1" applyAlignment="1" applyProtection="1">
      <alignment horizontal="center" vertical="center" shrinkToFit="1"/>
    </xf>
    <xf numFmtId="0" fontId="3" fillId="0" borderId="8" xfId="0" applyFont="1" applyFill="1" applyBorder="1">
      <alignment vertical="center"/>
    </xf>
    <xf numFmtId="0" fontId="97" fillId="0" borderId="1" xfId="4" applyFont="1" applyFill="1" applyBorder="1" applyAlignment="1">
      <alignment horizontal="right" vertical="center"/>
    </xf>
    <xf numFmtId="0" fontId="104" fillId="0" borderId="1" xfId="0" applyFont="1" applyFill="1" applyBorder="1" applyAlignment="1">
      <alignment horizontal="center" vertical="top"/>
    </xf>
    <xf numFmtId="0" fontId="104" fillId="18" borderId="32" xfId="0" applyFont="1" applyFill="1" applyBorder="1" applyAlignment="1">
      <alignment vertical="center"/>
    </xf>
    <xf numFmtId="0" fontId="7" fillId="0" borderId="19" xfId="2" applyFont="1" applyFill="1" applyBorder="1" applyAlignment="1" applyProtection="1">
      <alignment horizontal="center" vertical="top" shrinkToFit="1"/>
    </xf>
    <xf numFmtId="0" fontId="7" fillId="0" borderId="8" xfId="0" applyFont="1" applyFill="1" applyBorder="1" applyAlignment="1">
      <alignment horizontal="right" vertical="center"/>
    </xf>
    <xf numFmtId="0" fontId="7" fillId="0" borderId="1" xfId="0" applyFont="1" applyFill="1" applyBorder="1" applyAlignment="1">
      <alignment horizontal="right" vertical="center"/>
    </xf>
    <xf numFmtId="0" fontId="38" fillId="0" borderId="1" xfId="4" applyFont="1" applyFill="1" applyBorder="1" applyAlignment="1">
      <alignment horizontal="center" vertical="center" shrinkToFit="1"/>
    </xf>
    <xf numFmtId="20" fontId="9" fillId="0" borderId="1" xfId="0" applyNumberFormat="1" applyFont="1" applyFill="1" applyBorder="1" applyAlignment="1">
      <alignment horizontal="center" vertical="center"/>
    </xf>
    <xf numFmtId="0" fontId="118" fillId="0" borderId="1" xfId="0" applyFont="1" applyFill="1" applyBorder="1" applyAlignment="1">
      <alignment horizontal="center" vertical="center" shrinkToFit="1"/>
    </xf>
    <xf numFmtId="0" fontId="9" fillId="0" borderId="1" xfId="0" applyFont="1" applyFill="1" applyBorder="1" applyAlignment="1">
      <alignment horizontal="center" vertical="center" wrapText="1"/>
    </xf>
    <xf numFmtId="20" fontId="7" fillId="0" borderId="1" xfId="0" applyNumberFormat="1" applyFont="1" applyFill="1" applyBorder="1" applyAlignment="1">
      <alignment horizontal="center" vertical="center"/>
    </xf>
    <xf numFmtId="20" fontId="7" fillId="0" borderId="1" xfId="0" applyNumberFormat="1" applyFont="1" applyFill="1" applyBorder="1" applyAlignment="1">
      <alignment horizontal="center" vertical="top"/>
    </xf>
    <xf numFmtId="0" fontId="11" fillId="0" borderId="1" xfId="0" applyFont="1" applyFill="1" applyBorder="1" applyAlignment="1">
      <alignment horizontal="center" vertical="center" shrinkToFit="1"/>
    </xf>
    <xf numFmtId="0" fontId="7" fillId="28" borderId="19" xfId="2" applyFont="1" applyFill="1" applyBorder="1" applyAlignment="1" applyProtection="1">
      <alignment horizontal="center" vertical="top" shrinkToFit="1"/>
    </xf>
    <xf numFmtId="0" fontId="7" fillId="28" borderId="19" xfId="0" applyFont="1" applyFill="1" applyBorder="1" applyAlignment="1">
      <alignment horizontal="center" vertical="top"/>
    </xf>
    <xf numFmtId="0" fontId="9" fillId="28" borderId="1" xfId="0" applyFont="1" applyFill="1" applyBorder="1" applyAlignment="1">
      <alignment horizontal="center" vertical="center" wrapText="1"/>
    </xf>
    <xf numFmtId="0" fontId="9" fillId="28" borderId="1" xfId="0" applyFont="1" applyFill="1" applyBorder="1" applyAlignment="1">
      <alignment horizontal="center" vertical="center" shrinkToFit="1"/>
    </xf>
    <xf numFmtId="0" fontId="119" fillId="28" borderId="1" xfId="0" applyFont="1" applyFill="1" applyBorder="1" applyAlignment="1">
      <alignment horizontal="center" vertical="center"/>
    </xf>
    <xf numFmtId="0" fontId="119" fillId="28" borderId="32" xfId="0" applyFont="1" applyFill="1" applyBorder="1" applyAlignment="1">
      <alignment vertical="center"/>
    </xf>
    <xf numFmtId="0" fontId="7" fillId="28" borderId="1" xfId="0" applyFont="1" applyFill="1" applyBorder="1" applyAlignment="1">
      <alignment horizontal="center" vertical="center" wrapText="1"/>
    </xf>
    <xf numFmtId="0" fontId="54" fillId="28" borderId="1" xfId="0" applyFont="1" applyFill="1" applyBorder="1" applyAlignment="1">
      <alignment horizontal="center" vertical="center" wrapText="1"/>
    </xf>
    <xf numFmtId="0" fontId="7" fillId="28" borderId="32" xfId="0" applyFont="1" applyFill="1" applyBorder="1" applyAlignment="1">
      <alignment horizontal="center" vertical="center" shrinkToFit="1"/>
    </xf>
    <xf numFmtId="0" fontId="11" fillId="17" borderId="1" xfId="0" applyFont="1" applyFill="1" applyBorder="1" applyAlignment="1">
      <alignment horizontal="center" vertical="center" shrinkToFit="1"/>
    </xf>
    <xf numFmtId="0" fontId="11" fillId="4" borderId="1" xfId="0" applyFont="1" applyFill="1" applyBorder="1" applyAlignment="1">
      <alignment horizontal="center" vertical="center" shrinkToFit="1"/>
    </xf>
    <xf numFmtId="0" fontId="11" fillId="0" borderId="5" xfId="2" applyFont="1" applyFill="1" applyBorder="1" applyAlignment="1" applyProtection="1">
      <alignment horizontal="center" vertical="center" shrinkToFit="1"/>
    </xf>
    <xf numFmtId="0" fontId="11" fillId="0" borderId="1" xfId="0" applyFont="1" applyFill="1" applyBorder="1" applyAlignment="1">
      <alignment horizontal="center" vertical="top"/>
    </xf>
    <xf numFmtId="0" fontId="8" fillId="28" borderId="19" xfId="0" applyFont="1" applyFill="1" applyBorder="1" applyAlignment="1">
      <alignment horizontal="center" vertical="top"/>
    </xf>
    <xf numFmtId="0" fontId="104" fillId="28" borderId="32" xfId="0" applyFont="1" applyFill="1" applyBorder="1" applyAlignment="1">
      <alignment vertical="center"/>
    </xf>
    <xf numFmtId="0" fontId="7" fillId="28" borderId="75" xfId="0" applyFont="1" applyFill="1" applyBorder="1" applyAlignment="1">
      <alignment horizontal="center" vertical="center" shrinkToFit="1"/>
    </xf>
    <xf numFmtId="0" fontId="99" fillId="28" borderId="35" xfId="0" applyFont="1" applyFill="1" applyBorder="1" applyAlignment="1">
      <alignment horizontal="center" vertical="center" shrinkToFit="1"/>
    </xf>
    <xf numFmtId="0" fontId="99" fillId="28" borderId="32" xfId="0" applyFont="1" applyFill="1" applyBorder="1" applyAlignment="1">
      <alignment horizontal="center" vertical="center" shrinkToFit="1"/>
    </xf>
    <xf numFmtId="0" fontId="78" fillId="28" borderId="32" xfId="0" applyFont="1" applyFill="1" applyBorder="1" applyAlignment="1">
      <alignment horizontal="center" vertical="center" shrinkToFit="1"/>
    </xf>
    <xf numFmtId="0" fontId="78" fillId="28" borderId="35" xfId="0" applyFont="1" applyFill="1" applyBorder="1" applyAlignment="1">
      <alignment horizontal="center" vertical="center" shrinkToFit="1"/>
    </xf>
    <xf numFmtId="0" fontId="76" fillId="0" borderId="1" xfId="0" applyFont="1" applyFill="1" applyBorder="1" applyAlignment="1">
      <alignment horizontal="center" vertical="top"/>
    </xf>
    <xf numFmtId="0" fontId="42" fillId="0" borderId="1" xfId="0" applyFont="1" applyFill="1" applyBorder="1" applyAlignment="1">
      <alignment horizontal="center" vertical="top"/>
    </xf>
    <xf numFmtId="0" fontId="45" fillId="0" borderId="1" xfId="0" applyFont="1" applyFill="1" applyBorder="1" applyAlignment="1">
      <alignment horizontal="center" vertical="top"/>
    </xf>
    <xf numFmtId="0" fontId="45" fillId="28" borderId="1" xfId="0" applyFont="1" applyFill="1" applyBorder="1" applyAlignment="1">
      <alignment horizontal="center" vertical="top"/>
    </xf>
    <xf numFmtId="0" fontId="30" fillId="0" borderId="1" xfId="0" applyFont="1" applyFill="1" applyBorder="1" applyAlignment="1">
      <alignment horizontal="center" vertical="top"/>
    </xf>
    <xf numFmtId="0" fontId="42" fillId="28" borderId="1" xfId="0" applyFont="1" applyFill="1" applyBorder="1" applyAlignment="1">
      <alignment horizontal="center" vertical="top"/>
    </xf>
    <xf numFmtId="0" fontId="123" fillId="28" borderId="1" xfId="0" applyFont="1" applyFill="1" applyBorder="1" applyAlignment="1">
      <alignment horizontal="center" vertical="top"/>
    </xf>
    <xf numFmtId="0" fontId="78" fillId="28" borderId="40" xfId="0" applyFont="1" applyFill="1" applyBorder="1" applyAlignment="1">
      <alignment horizontal="center" vertical="center" shrinkToFit="1"/>
    </xf>
    <xf numFmtId="0" fontId="78" fillId="28" borderId="33" xfId="0" applyFont="1" applyFill="1" applyBorder="1" applyAlignment="1">
      <alignment horizontal="center" vertical="center" shrinkToFit="1"/>
    </xf>
    <xf numFmtId="0" fontId="7" fillId="28" borderId="35" xfId="0" applyFont="1" applyFill="1" applyBorder="1" applyAlignment="1">
      <alignment horizontal="center" vertical="center" shrinkToFit="1"/>
    </xf>
    <xf numFmtId="0" fontId="78" fillId="28" borderId="1" xfId="0" applyFont="1" applyFill="1" applyBorder="1" applyAlignment="1">
      <alignment horizontal="center" vertical="center" shrinkToFit="1"/>
    </xf>
    <xf numFmtId="0" fontId="78" fillId="10" borderId="77" xfId="0" applyFont="1" applyFill="1" applyBorder="1" applyAlignment="1">
      <alignment horizontal="center" vertical="center" shrinkToFit="1"/>
    </xf>
    <xf numFmtId="0" fontId="78" fillId="10" borderId="62" xfId="0" applyFont="1" applyFill="1" applyBorder="1" applyAlignment="1">
      <alignment horizontal="center" vertical="center" shrinkToFit="1"/>
    </xf>
    <xf numFmtId="0" fontId="78" fillId="10" borderId="78" xfId="0" applyFont="1" applyFill="1" applyBorder="1" applyAlignment="1">
      <alignment horizontal="center" vertical="center" shrinkToFit="1"/>
    </xf>
    <xf numFmtId="0" fontId="78" fillId="10" borderId="72" xfId="0" applyFont="1" applyFill="1" applyBorder="1" applyAlignment="1">
      <alignment horizontal="center" vertical="center" shrinkToFit="1"/>
    </xf>
    <xf numFmtId="0" fontId="78" fillId="10" borderId="79" xfId="0" applyFont="1" applyFill="1" applyBorder="1" applyAlignment="1">
      <alignment horizontal="center" vertical="center" shrinkToFit="1"/>
    </xf>
    <xf numFmtId="0" fontId="124" fillId="10" borderId="61" xfId="0" applyFont="1" applyFill="1" applyBorder="1" applyAlignment="1">
      <alignment horizontal="center" vertical="center" shrinkToFit="1"/>
    </xf>
    <xf numFmtId="0" fontId="78" fillId="10" borderId="35" xfId="0" applyFont="1" applyFill="1" applyBorder="1" applyAlignment="1">
      <alignment horizontal="center" vertical="center" shrinkToFit="1"/>
    </xf>
    <xf numFmtId="0" fontId="78" fillId="10" borderId="32" xfId="0" applyFont="1" applyFill="1" applyBorder="1" applyAlignment="1">
      <alignment horizontal="center" vertical="center" shrinkToFit="1"/>
    </xf>
    <xf numFmtId="0" fontId="65" fillId="0" borderId="34" xfId="2" applyFont="1" applyFill="1" applyBorder="1" applyAlignment="1" applyProtection="1">
      <alignment horizontal="center" vertical="center"/>
    </xf>
    <xf numFmtId="0" fontId="96" fillId="0" borderId="1" xfId="0" applyFont="1" applyFill="1" applyBorder="1" applyAlignment="1">
      <alignment horizontal="center" vertical="center"/>
    </xf>
    <xf numFmtId="0" fontId="96" fillId="0" borderId="1" xfId="0" applyFont="1" applyFill="1" applyBorder="1" applyAlignment="1">
      <alignment horizontal="center" vertical="top"/>
    </xf>
    <xf numFmtId="0" fontId="125" fillId="0" borderId="1" xfId="0" applyFont="1" applyFill="1" applyBorder="1" applyAlignment="1">
      <alignment horizontal="center" vertical="center" shrinkToFit="1"/>
    </xf>
    <xf numFmtId="0" fontId="125" fillId="0" borderId="6" xfId="0" applyFont="1" applyFill="1" applyBorder="1" applyAlignment="1">
      <alignment horizontal="center" vertical="center" shrinkToFit="1"/>
    </xf>
    <xf numFmtId="0" fontId="125" fillId="0" borderId="6" xfId="0" applyFont="1" applyFill="1" applyBorder="1" applyAlignment="1">
      <alignment vertical="center" shrinkToFit="1"/>
    </xf>
    <xf numFmtId="0" fontId="125" fillId="0" borderId="1" xfId="0" applyFont="1" applyFill="1" applyBorder="1" applyAlignment="1">
      <alignment vertical="center" shrinkToFit="1"/>
    </xf>
    <xf numFmtId="0" fontId="60" fillId="0" borderId="34" xfId="2" applyFont="1" applyFill="1" applyBorder="1" applyAlignment="1" applyProtection="1">
      <alignment horizontal="center" vertical="center"/>
    </xf>
    <xf numFmtId="0" fontId="9" fillId="0" borderId="8" xfId="0" applyFont="1" applyFill="1" applyBorder="1" applyAlignment="1">
      <alignment horizontal="center" vertical="center" shrinkToFit="1"/>
    </xf>
    <xf numFmtId="0" fontId="9" fillId="0" borderId="8" xfId="0" applyFont="1" applyFill="1" applyBorder="1" applyAlignment="1">
      <alignment horizontal="center" vertical="top" shrinkToFit="1"/>
    </xf>
    <xf numFmtId="0" fontId="9" fillId="0" borderId="21" xfId="0" applyFont="1" applyFill="1" applyBorder="1" applyAlignment="1">
      <alignment horizontal="center" vertical="center" shrinkToFit="1"/>
    </xf>
    <xf numFmtId="0" fontId="125" fillId="28" borderId="1" xfId="0" applyFont="1" applyFill="1" applyBorder="1" applyAlignment="1">
      <alignment horizontal="center" vertical="center" shrinkToFit="1"/>
    </xf>
    <xf numFmtId="0" fontId="96" fillId="28" borderId="1" xfId="0" applyFont="1" applyFill="1" applyBorder="1" applyAlignment="1">
      <alignment horizontal="center" vertical="top"/>
    </xf>
    <xf numFmtId="0" fontId="7" fillId="28" borderId="1" xfId="0" applyFont="1" applyFill="1" applyBorder="1" applyAlignment="1">
      <alignment horizontal="center" vertical="top" shrinkToFit="1"/>
    </xf>
    <xf numFmtId="0" fontId="56" fillId="28" borderId="1" xfId="4" applyFont="1" applyFill="1" applyBorder="1" applyAlignment="1">
      <alignment horizontal="center" vertical="center" shrinkToFit="1"/>
    </xf>
    <xf numFmtId="0" fontId="56" fillId="28" borderId="1" xfId="4" applyFont="1" applyFill="1" applyBorder="1" applyAlignment="1">
      <alignment horizontal="center" vertical="center"/>
    </xf>
    <xf numFmtId="0" fontId="56" fillId="28" borderId="5" xfId="4" applyFont="1" applyFill="1" applyBorder="1" applyAlignment="1">
      <alignment horizontal="left" vertical="center"/>
    </xf>
    <xf numFmtId="0" fontId="56" fillId="28" borderId="5" xfId="4" applyFont="1" applyFill="1" applyBorder="1" applyAlignment="1">
      <alignment horizontal="left" vertical="center" shrinkToFit="1"/>
    </xf>
    <xf numFmtId="0" fontId="60" fillId="28" borderId="34" xfId="2" applyFont="1" applyFill="1" applyBorder="1" applyAlignment="1" applyProtection="1">
      <alignment horizontal="center" vertical="center"/>
    </xf>
    <xf numFmtId="0" fontId="11" fillId="28" borderId="1" xfId="0" applyFont="1" applyFill="1" applyBorder="1" applyAlignment="1">
      <alignment horizontal="center" vertical="center"/>
    </xf>
    <xf numFmtId="0" fontId="11" fillId="28" borderId="1" xfId="0" applyFont="1" applyFill="1" applyBorder="1" applyAlignment="1">
      <alignment horizontal="center" vertical="center" shrinkToFit="1"/>
    </xf>
    <xf numFmtId="0" fontId="11" fillId="28" borderId="5" xfId="2" applyFont="1" applyFill="1" applyBorder="1" applyAlignment="1" applyProtection="1">
      <alignment horizontal="center" vertical="center" shrinkToFit="1"/>
    </xf>
    <xf numFmtId="0" fontId="11" fillId="28" borderId="19" xfId="0" applyFont="1" applyFill="1" applyBorder="1" applyAlignment="1">
      <alignment horizontal="center" vertical="top"/>
    </xf>
    <xf numFmtId="0" fontId="11" fillId="28" borderId="1" xfId="0" applyFont="1" applyFill="1" applyBorder="1" applyAlignment="1">
      <alignment horizontal="center" vertical="center" wrapText="1"/>
    </xf>
    <xf numFmtId="0" fontId="120" fillId="28" borderId="1" xfId="0" applyFont="1" applyFill="1" applyBorder="1" applyAlignment="1">
      <alignment horizontal="center" vertical="center"/>
    </xf>
    <xf numFmtId="0" fontId="120" fillId="28" borderId="32" xfId="0" applyFont="1" applyFill="1" applyBorder="1" applyAlignment="1">
      <alignment horizontal="center" vertical="center"/>
    </xf>
    <xf numFmtId="0" fontId="121" fillId="28" borderId="1" xfId="0" applyFont="1" applyFill="1" applyBorder="1" applyAlignment="1">
      <alignment horizontal="center" vertical="center" wrapText="1"/>
    </xf>
    <xf numFmtId="0" fontId="11" fillId="28" borderId="32" xfId="0" applyFont="1" applyFill="1" applyBorder="1" applyAlignment="1">
      <alignment horizontal="center" vertical="center" shrinkToFit="1"/>
    </xf>
    <xf numFmtId="0" fontId="11" fillId="28" borderId="75" xfId="0" applyFont="1" applyFill="1" applyBorder="1" applyAlignment="1">
      <alignment horizontal="center" vertical="center" shrinkToFit="1"/>
    </xf>
    <xf numFmtId="0" fontId="122" fillId="28" borderId="35" xfId="0" applyFont="1" applyFill="1" applyBorder="1" applyAlignment="1">
      <alignment horizontal="center" vertical="center" shrinkToFit="1"/>
    </xf>
    <xf numFmtId="0" fontId="122" fillId="28" borderId="32" xfId="0" applyFont="1" applyFill="1" applyBorder="1" applyAlignment="1">
      <alignment horizontal="center" vertical="center" shrinkToFit="1"/>
    </xf>
    <xf numFmtId="0" fontId="110" fillId="0" borderId="48" xfId="0" applyFont="1" applyFill="1" applyBorder="1" applyAlignment="1">
      <alignment horizontal="center" vertical="center" shrinkToFit="1"/>
    </xf>
    <xf numFmtId="0" fontId="0" fillId="28" borderId="0" xfId="0" applyFont="1" applyFill="1">
      <alignment vertical="center"/>
    </xf>
    <xf numFmtId="0" fontId="7" fillId="28" borderId="0" xfId="0" applyFont="1" applyFill="1" applyAlignment="1">
      <alignment horizontal="center" vertical="center"/>
    </xf>
    <xf numFmtId="0" fontId="7" fillId="28" borderId="32" xfId="0" applyFont="1" applyFill="1" applyBorder="1" applyAlignment="1">
      <alignment horizontal="center" vertical="center"/>
    </xf>
    <xf numFmtId="0" fontId="7" fillId="28" borderId="74" xfId="0" applyFont="1" applyFill="1" applyBorder="1" applyAlignment="1">
      <alignment horizontal="center" vertical="center"/>
    </xf>
    <xf numFmtId="0" fontId="7" fillId="28" borderId="35" xfId="0" applyFont="1" applyFill="1" applyBorder="1" applyAlignment="1">
      <alignment horizontal="center" vertical="center"/>
    </xf>
    <xf numFmtId="0" fontId="7" fillId="28" borderId="19" xfId="0" applyFont="1" applyFill="1" applyBorder="1" applyAlignment="1">
      <alignment horizontal="center" vertical="center"/>
    </xf>
    <xf numFmtId="0" fontId="8" fillId="12" borderId="0" xfId="0" applyFont="1" applyFill="1" applyAlignment="1">
      <alignment horizontal="center" vertical="top"/>
    </xf>
    <xf numFmtId="0" fontId="8" fillId="12" borderId="46" xfId="0" applyFont="1" applyFill="1" applyBorder="1" applyAlignment="1">
      <alignment horizontal="center" vertical="top" shrinkToFit="1"/>
    </xf>
    <xf numFmtId="0" fontId="8" fillId="0" borderId="46" xfId="0" applyFont="1" applyFill="1" applyBorder="1" applyAlignment="1">
      <alignment horizontal="center" vertical="top" shrinkToFit="1"/>
    </xf>
    <xf numFmtId="0" fontId="54" fillId="28" borderId="1" xfId="0" applyFont="1" applyFill="1" applyBorder="1" applyAlignment="1">
      <alignment horizontal="center" vertical="center"/>
    </xf>
    <xf numFmtId="0" fontId="8" fillId="0" borderId="51" xfId="0" applyFont="1" applyFill="1" applyBorder="1" applyAlignment="1">
      <alignment horizontal="center" vertical="top" textRotation="255"/>
    </xf>
    <xf numFmtId="0" fontId="8" fillId="0" borderId="16"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4" xfId="0" applyFont="1" applyFill="1" applyBorder="1" applyAlignment="1">
      <alignment horizontal="center" vertical="center" shrinkToFit="1"/>
    </xf>
    <xf numFmtId="0" fontId="8" fillId="0" borderId="14" xfId="0" applyFont="1" applyFill="1" applyBorder="1" applyAlignment="1">
      <alignment horizontal="center" vertical="top" textRotation="255"/>
    </xf>
    <xf numFmtId="0" fontId="8" fillId="0" borderId="15" xfId="0" applyFont="1" applyFill="1" applyBorder="1" applyAlignment="1">
      <alignment horizontal="center" vertical="top" textRotation="255"/>
    </xf>
    <xf numFmtId="0" fontId="8" fillId="0" borderId="14" xfId="0" applyFont="1" applyFill="1" applyBorder="1" applyAlignment="1">
      <alignment horizontal="center" vertical="top"/>
    </xf>
    <xf numFmtId="0" fontId="8" fillId="0" borderId="14" xfId="0" applyFont="1" applyFill="1" applyBorder="1" applyAlignment="1">
      <alignment horizontal="center" vertical="top" shrinkToFit="1"/>
    </xf>
    <xf numFmtId="0" fontId="8" fillId="12" borderId="14" xfId="0" applyFont="1" applyFill="1" applyBorder="1" applyAlignment="1">
      <alignment horizontal="center" vertical="top"/>
    </xf>
    <xf numFmtId="0" fontId="8" fillId="28" borderId="14" xfId="0" applyFont="1" applyFill="1" applyBorder="1" applyAlignment="1">
      <alignment horizontal="center" vertical="top"/>
    </xf>
    <xf numFmtId="0" fontId="8" fillId="28" borderId="14" xfId="0" applyFont="1" applyFill="1" applyBorder="1" applyAlignment="1">
      <alignment horizontal="center" vertical="top" textRotation="255"/>
    </xf>
    <xf numFmtId="0" fontId="7" fillId="28" borderId="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28" borderId="5" xfId="0" applyFont="1" applyFill="1" applyBorder="1" applyAlignment="1">
      <alignment horizontal="center" vertical="center" shrinkToFit="1"/>
    </xf>
    <xf numFmtId="0" fontId="7" fillId="28" borderId="5" xfId="0" applyFont="1" applyFill="1" applyBorder="1" applyAlignment="1">
      <alignment horizontal="center" vertical="center"/>
    </xf>
    <xf numFmtId="0" fontId="7" fillId="0" borderId="5" xfId="0" applyFont="1" applyFill="1" applyBorder="1" applyAlignment="1">
      <alignment horizontal="center" vertical="center"/>
    </xf>
    <xf numFmtId="0" fontId="7" fillId="28" borderId="10" xfId="0" applyFont="1" applyFill="1" applyBorder="1" applyAlignment="1">
      <alignment horizontal="center" vertical="center"/>
    </xf>
    <xf numFmtId="0" fontId="7" fillId="28" borderId="11" xfId="0" applyFont="1" applyFill="1" applyBorder="1" applyAlignment="1">
      <alignment horizontal="center" vertical="center"/>
    </xf>
    <xf numFmtId="49" fontId="8" fillId="12" borderId="14" xfId="0" applyNumberFormat="1" applyFont="1" applyFill="1" applyBorder="1" applyAlignment="1">
      <alignment horizontal="center" vertical="top"/>
    </xf>
    <xf numFmtId="0" fontId="8" fillId="12" borderId="15" xfId="0" applyFont="1" applyFill="1" applyBorder="1" applyAlignment="1">
      <alignment horizontal="center" vertical="top" shrinkToFit="1"/>
    </xf>
    <xf numFmtId="0" fontId="90" fillId="0" borderId="39" xfId="0" applyFont="1" applyFill="1" applyBorder="1" applyAlignment="1">
      <alignment vertical="center" wrapText="1" shrinkToFit="1"/>
    </xf>
    <xf numFmtId="0" fontId="90" fillId="0" borderId="41" xfId="0" applyFont="1" applyFill="1" applyBorder="1" applyAlignment="1">
      <alignment vertical="center" wrapText="1" shrinkToFit="1"/>
    </xf>
    <xf numFmtId="0" fontId="0" fillId="0" borderId="0" xfId="0" applyFont="1" applyFill="1" applyAlignment="1">
      <alignment vertical="top"/>
    </xf>
    <xf numFmtId="0" fontId="0" fillId="0" borderId="5" xfId="0" applyFont="1" applyFill="1" applyBorder="1" applyAlignment="1">
      <alignment horizontal="center" vertical="center"/>
    </xf>
    <xf numFmtId="0" fontId="0" fillId="28" borderId="1" xfId="0" applyFont="1" applyFill="1" applyBorder="1">
      <alignment vertical="center"/>
    </xf>
    <xf numFmtId="0" fontId="0" fillId="28" borderId="5" xfId="0" applyFont="1" applyFill="1" applyBorder="1" applyAlignment="1">
      <alignment horizontal="center" vertical="center"/>
    </xf>
    <xf numFmtId="56" fontId="90" fillId="0" borderId="48" xfId="0" applyNumberFormat="1" applyFont="1" applyFill="1" applyBorder="1" applyAlignment="1">
      <alignment vertical="center" shrinkToFit="1"/>
    </xf>
    <xf numFmtId="0" fontId="101" fillId="0" borderId="48" xfId="0" applyFont="1" applyFill="1" applyBorder="1" applyAlignment="1">
      <alignment vertical="center" shrinkToFit="1"/>
    </xf>
    <xf numFmtId="0" fontId="0" fillId="20" borderId="1" xfId="0" applyFont="1" applyFill="1" applyBorder="1" applyAlignment="1">
      <alignment horizontal="center" vertical="center"/>
    </xf>
    <xf numFmtId="0" fontId="52" fillId="0" borderId="0" xfId="0" applyFont="1" applyFill="1">
      <alignment vertical="center"/>
    </xf>
    <xf numFmtId="0" fontId="0" fillId="0" borderId="8" xfId="0" applyFill="1" applyBorder="1">
      <alignment vertical="center"/>
    </xf>
    <xf numFmtId="0" fontId="3" fillId="28" borderId="4" xfId="0" applyFont="1" applyFill="1" applyBorder="1" applyAlignment="1">
      <alignment horizontal="center" vertical="top"/>
    </xf>
    <xf numFmtId="0" fontId="0" fillId="0" borderId="35" xfId="0" applyFill="1" applyBorder="1">
      <alignment vertical="center"/>
    </xf>
    <xf numFmtId="0" fontId="78" fillId="28" borderId="5" xfId="0" applyFont="1" applyFill="1" applyBorder="1" applyAlignment="1">
      <alignment horizontal="center" vertical="center" shrinkToFit="1"/>
    </xf>
    <xf numFmtId="0" fontId="0" fillId="0" borderId="51" xfId="0" applyFill="1" applyBorder="1" applyAlignment="1">
      <alignment horizontal="center" vertical="top"/>
    </xf>
    <xf numFmtId="0" fontId="3" fillId="18" borderId="0" xfId="2" applyFont="1" applyFill="1" applyBorder="1" applyAlignment="1" applyProtection="1">
      <alignment horizontal="left" vertical="center" wrapText="1"/>
    </xf>
    <xf numFmtId="0" fontId="9" fillId="0" borderId="0" xfId="0"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34" fillId="21" borderId="0" xfId="0" applyFont="1" applyFill="1" applyAlignment="1">
      <alignment vertical="center" shrinkToFit="1"/>
    </xf>
    <xf numFmtId="0" fontId="9" fillId="0" borderId="0" xfId="0" applyFont="1" applyFill="1" applyBorder="1" applyAlignment="1">
      <alignment horizontal="center" vertical="center" shrinkToFit="1"/>
    </xf>
    <xf numFmtId="0" fontId="105" fillId="0" borderId="0" xfId="0" applyFont="1" applyFill="1" applyBorder="1" applyAlignment="1">
      <alignment horizontal="center" vertical="center" shrinkToFit="1"/>
    </xf>
    <xf numFmtId="0" fontId="106" fillId="0" borderId="0" xfId="0" applyFont="1" applyFill="1" applyBorder="1" applyAlignment="1">
      <alignment horizontal="center" vertical="center" shrinkToFit="1"/>
    </xf>
    <xf numFmtId="0" fontId="0" fillId="2" borderId="0" xfId="0" applyFont="1" applyFill="1" applyBorder="1" applyAlignment="1">
      <alignment vertical="center" shrinkToFit="1"/>
    </xf>
    <xf numFmtId="0" fontId="3" fillId="2" borderId="0" xfId="0" applyFont="1" applyFill="1" applyBorder="1" applyAlignment="1">
      <alignment vertical="top" shrinkToFit="1"/>
    </xf>
    <xf numFmtId="0" fontId="0" fillId="36" borderId="0" xfId="0" applyFont="1" applyFill="1" applyBorder="1" applyAlignment="1">
      <alignment vertical="top" shrinkToFit="1"/>
    </xf>
    <xf numFmtId="0" fontId="0" fillId="36" borderId="0" xfId="0" applyFont="1" applyFill="1" applyBorder="1" applyAlignment="1">
      <alignment vertical="center" shrinkToFit="1"/>
    </xf>
    <xf numFmtId="177" fontId="0" fillId="0" borderId="5" xfId="0" applyNumberFormat="1" applyFont="1" applyFill="1" applyBorder="1">
      <alignment vertical="center"/>
    </xf>
    <xf numFmtId="176" fontId="3" fillId="37" borderId="1" xfId="0" applyNumberFormat="1" applyFont="1" applyFill="1" applyBorder="1">
      <alignment vertical="center"/>
    </xf>
    <xf numFmtId="0" fontId="8" fillId="18" borderId="2" xfId="0" applyFont="1" applyFill="1" applyBorder="1" applyAlignment="1">
      <alignment horizontal="center" vertical="center" shrinkToFit="1"/>
    </xf>
    <xf numFmtId="0" fontId="7" fillId="0" borderId="17" xfId="0" applyFont="1" applyFill="1" applyBorder="1">
      <alignment vertical="center"/>
    </xf>
    <xf numFmtId="49" fontId="3" fillId="11" borderId="10" xfId="0" applyNumberFormat="1" applyFont="1" applyFill="1" applyBorder="1" applyAlignment="1">
      <alignment horizontal="right" vertical="center"/>
    </xf>
    <xf numFmtId="0" fontId="7" fillId="0" borderId="35" xfId="0" applyFont="1" applyFill="1" applyBorder="1" applyAlignment="1">
      <alignment horizontal="center" vertical="top" shrinkToFit="1"/>
    </xf>
    <xf numFmtId="0" fontId="5" fillId="0" borderId="35" xfId="0" applyFont="1" applyFill="1" applyBorder="1" applyAlignment="1">
      <alignment horizontal="center" vertical="top"/>
    </xf>
    <xf numFmtId="0" fontId="0" fillId="0" borderId="35" xfId="0" applyFont="1" applyFill="1" applyBorder="1" applyAlignment="1">
      <alignment horizontal="center" vertical="top"/>
    </xf>
    <xf numFmtId="0" fontId="91" fillId="0" borderId="1" xfId="4"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77" fillId="0" borderId="1" xfId="0" applyFont="1" applyFill="1" applyBorder="1" applyAlignment="1">
      <alignment horizontal="center" vertical="center" wrapText="1"/>
    </xf>
    <xf numFmtId="0" fontId="8" fillId="0" borderId="19" xfId="2" applyFont="1" applyFill="1" applyBorder="1" applyAlignment="1" applyProtection="1">
      <alignment horizontal="center" vertical="top" shrinkToFit="1"/>
    </xf>
    <xf numFmtId="0" fontId="76" fillId="28" borderId="1" xfId="0" applyFont="1" applyFill="1" applyBorder="1" applyAlignment="1">
      <alignment horizontal="center" vertical="top"/>
    </xf>
    <xf numFmtId="0" fontId="30" fillId="28" borderId="1" xfId="0" applyFont="1" applyFill="1" applyBorder="1" applyAlignment="1">
      <alignment horizontal="center" vertical="top"/>
    </xf>
    <xf numFmtId="0" fontId="0" fillId="4" borderId="8" xfId="0" applyFont="1" applyFill="1" applyBorder="1">
      <alignment vertical="center"/>
    </xf>
    <xf numFmtId="0" fontId="31" fillId="4" borderId="1" xfId="4" applyFont="1" applyFill="1" applyBorder="1" applyAlignment="1">
      <alignment horizontal="right" vertical="center"/>
    </xf>
    <xf numFmtId="0" fontId="7" fillId="4" borderId="1" xfId="0" applyFont="1" applyFill="1" applyBorder="1" applyAlignment="1">
      <alignment horizontal="center" vertical="top"/>
    </xf>
    <xf numFmtId="176" fontId="3" fillId="15" borderId="1" xfId="0" applyNumberFormat="1" applyFont="1" applyFill="1" applyBorder="1" applyAlignment="1">
      <alignment vertical="center" shrinkToFit="1"/>
    </xf>
    <xf numFmtId="9" fontId="9" fillId="4" borderId="0" xfId="0" applyNumberFormat="1" applyFont="1" applyFill="1" applyBorder="1" applyAlignment="1">
      <alignment horizontal="center" vertical="center"/>
    </xf>
    <xf numFmtId="0" fontId="9" fillId="4" borderId="0" xfId="0" applyFont="1" applyFill="1" applyBorder="1" applyAlignment="1">
      <alignment horizontal="center" vertical="center"/>
    </xf>
    <xf numFmtId="0" fontId="0" fillId="0" borderId="1" xfId="0" applyBorder="1" applyAlignment="1">
      <alignment horizontal="right" vertical="center"/>
    </xf>
    <xf numFmtId="0" fontId="3" fillId="21" borderId="2" xfId="0" applyFont="1" applyFill="1" applyBorder="1" applyAlignment="1">
      <alignment horizontal="left" vertical="center"/>
    </xf>
    <xf numFmtId="0" fontId="0" fillId="4" borderId="0" xfId="0" applyFill="1" applyAlignment="1">
      <alignment horizontal="center" vertical="center"/>
    </xf>
    <xf numFmtId="0" fontId="3" fillId="0" borderId="45" xfId="0" applyFont="1" applyFill="1" applyBorder="1" applyAlignment="1">
      <alignment horizontal="center" vertical="center"/>
    </xf>
    <xf numFmtId="0" fontId="0" fillId="0" borderId="17" xfId="0" applyFill="1" applyBorder="1">
      <alignment vertical="center"/>
    </xf>
    <xf numFmtId="177" fontId="0" fillId="0" borderId="70" xfId="0" applyNumberFormat="1" applyBorder="1">
      <alignment vertical="center"/>
    </xf>
    <xf numFmtId="0" fontId="3" fillId="0" borderId="8" xfId="0" quotePrefix="1" applyFont="1" applyFill="1" applyBorder="1" applyAlignment="1">
      <alignment horizontal="center" vertical="center"/>
    </xf>
    <xf numFmtId="0" fontId="0" fillId="28" borderId="1" xfId="0" applyFill="1" applyBorder="1" applyAlignment="1">
      <alignment horizontal="center" vertical="center"/>
    </xf>
    <xf numFmtId="0" fontId="3" fillId="5" borderId="1" xfId="0" applyFont="1" applyFill="1" applyBorder="1" applyAlignment="1">
      <alignment horizontal="center" vertical="center" shrinkToFit="1"/>
    </xf>
    <xf numFmtId="0" fontId="0" fillId="5" borderId="1" xfId="0" applyFont="1" applyFill="1" applyBorder="1" applyAlignment="1">
      <alignment horizontal="center" vertical="center"/>
    </xf>
    <xf numFmtId="0" fontId="7" fillId="6" borderId="1" xfId="0" applyFont="1" applyFill="1" applyBorder="1" applyAlignment="1">
      <alignment horizontal="center" vertical="center"/>
    </xf>
    <xf numFmtId="0" fontId="7" fillId="4" borderId="1" xfId="0" applyFont="1" applyFill="1" applyBorder="1" applyAlignment="1">
      <alignment horizontal="center" vertical="center"/>
    </xf>
    <xf numFmtId="0" fontId="0" fillId="0" borderId="8" xfId="0" applyFont="1" applyFill="1" applyBorder="1" applyAlignment="1">
      <alignment horizontal="left" vertical="center"/>
    </xf>
    <xf numFmtId="0" fontId="0" fillId="0" borderId="21" xfId="0" applyFont="1" applyFill="1" applyBorder="1" applyAlignment="1">
      <alignment horizontal="left" vertical="center"/>
    </xf>
    <xf numFmtId="0" fontId="0" fillId="0" borderId="6" xfId="0" applyFont="1" applyFill="1" applyBorder="1" applyAlignment="1">
      <alignment horizontal="right" vertical="top"/>
    </xf>
    <xf numFmtId="0" fontId="7" fillId="0" borderId="6" xfId="0" applyFont="1" applyFill="1" applyBorder="1" applyAlignment="1">
      <alignment horizontal="center" vertical="top"/>
    </xf>
    <xf numFmtId="0" fontId="0" fillId="0" borderId="6" xfId="0" applyFont="1" applyFill="1" applyBorder="1" applyAlignment="1">
      <alignment horizontal="center" vertical="top" shrinkToFit="1"/>
    </xf>
    <xf numFmtId="0" fontId="0" fillId="0" borderId="6" xfId="0" applyFont="1" applyFill="1" applyBorder="1" applyAlignment="1">
      <alignment horizontal="center" vertical="top"/>
    </xf>
    <xf numFmtId="0" fontId="3"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9" fillId="0" borderId="6" xfId="0" applyFont="1" applyFill="1" applyBorder="1" applyAlignment="1">
      <alignment horizontal="center" vertical="top"/>
    </xf>
    <xf numFmtId="20" fontId="7" fillId="0" borderId="6" xfId="0" applyNumberFormat="1" applyFont="1" applyFill="1" applyBorder="1" applyAlignment="1">
      <alignment horizontal="center" vertical="center"/>
    </xf>
    <xf numFmtId="0" fontId="9" fillId="0" borderId="6" xfId="0" applyFont="1" applyFill="1" applyBorder="1" applyAlignment="1">
      <alignment horizontal="center" vertical="center" shrinkToFit="1"/>
    </xf>
    <xf numFmtId="0" fontId="104" fillId="0" borderId="6" xfId="0" applyFont="1" applyFill="1" applyBorder="1" applyAlignment="1">
      <alignment horizontal="center" vertical="top"/>
    </xf>
    <xf numFmtId="0" fontId="5" fillId="0" borderId="6" xfId="0" applyFont="1" applyFill="1" applyBorder="1" applyAlignment="1">
      <alignment horizontal="center" vertical="center"/>
    </xf>
    <xf numFmtId="0" fontId="9" fillId="0" borderId="6" xfId="0" applyFont="1" applyFill="1" applyBorder="1" applyAlignment="1">
      <alignment horizontal="center" vertical="center"/>
    </xf>
    <xf numFmtId="0" fontId="7" fillId="0" borderId="6" xfId="0" applyFont="1" applyFill="1" applyBorder="1" applyAlignment="1">
      <alignment horizontal="center" vertical="center" shrinkToFit="1"/>
    </xf>
    <xf numFmtId="0" fontId="7" fillId="0" borderId="33" xfId="0" applyFont="1" applyFill="1" applyBorder="1" applyAlignment="1">
      <alignment horizontal="center" vertical="center" shrinkToFit="1"/>
    </xf>
    <xf numFmtId="0" fontId="7" fillId="0" borderId="80" xfId="0" applyFont="1" applyFill="1" applyBorder="1" applyAlignment="1">
      <alignment horizontal="center" vertical="center" shrinkToFit="1"/>
    </xf>
    <xf numFmtId="0" fontId="78" fillId="0" borderId="40" xfId="0" applyFont="1" applyFill="1" applyBorder="1" applyAlignment="1">
      <alignment horizontal="center" vertical="center" shrinkToFit="1"/>
    </xf>
    <xf numFmtId="0" fontId="78" fillId="0" borderId="33" xfId="0" applyFont="1" applyFill="1" applyBorder="1" applyAlignment="1">
      <alignment horizontal="center" vertical="center" shrinkToFit="1"/>
    </xf>
    <xf numFmtId="0" fontId="7" fillId="0" borderId="21" xfId="0" applyFont="1" applyFill="1" applyBorder="1" applyAlignment="1">
      <alignment horizontal="center" vertical="top" shrinkToFit="1"/>
    </xf>
    <xf numFmtId="0" fontId="7" fillId="0" borderId="6" xfId="0" applyFont="1" applyFill="1" applyBorder="1" applyAlignment="1">
      <alignment horizontal="center" vertical="top" shrinkToFit="1"/>
    </xf>
    <xf numFmtId="0" fontId="7" fillId="0" borderId="22" xfId="2" applyFont="1" applyFill="1" applyBorder="1" applyAlignment="1" applyProtection="1">
      <alignment horizontal="left" vertical="top" shrinkToFit="1"/>
    </xf>
    <xf numFmtId="0" fontId="11" fillId="0" borderId="19" xfId="0" applyFont="1" applyFill="1" applyBorder="1" applyAlignment="1">
      <alignment horizontal="center" vertical="center"/>
    </xf>
    <xf numFmtId="0" fontId="8" fillId="0" borderId="19" xfId="0" applyFont="1" applyFill="1" applyBorder="1" applyAlignment="1">
      <alignment horizontal="center" vertical="center"/>
    </xf>
    <xf numFmtId="0" fontId="11" fillId="0" borderId="19" xfId="0" applyFont="1" applyFill="1" applyBorder="1" applyAlignment="1">
      <alignment horizontal="center" vertical="center" shrinkToFit="1"/>
    </xf>
    <xf numFmtId="0" fontId="11" fillId="17" borderId="19" xfId="0" applyFont="1" applyFill="1" applyBorder="1" applyAlignment="1">
      <alignment horizontal="center" vertical="center" shrinkToFit="1"/>
    </xf>
    <xf numFmtId="0" fontId="11" fillId="4" borderId="19" xfId="0" applyFont="1" applyFill="1" applyBorder="1" applyAlignment="1">
      <alignment horizontal="center" vertical="center" shrinkToFit="1"/>
    </xf>
    <xf numFmtId="0" fontId="11" fillId="0" borderId="20" xfId="2" applyFont="1" applyFill="1" applyBorder="1" applyAlignment="1" applyProtection="1">
      <alignment horizontal="center" vertical="center" shrinkToFit="1"/>
    </xf>
    <xf numFmtId="0" fontId="0" fillId="0" borderId="14" xfId="0" applyFont="1" applyFill="1" applyBorder="1" applyAlignment="1">
      <alignment horizontal="right" vertical="top"/>
    </xf>
    <xf numFmtId="0" fontId="7" fillId="0" borderId="14" xfId="0" applyFont="1" applyFill="1" applyBorder="1" applyAlignment="1">
      <alignment horizontal="center" vertical="top"/>
    </xf>
    <xf numFmtId="0" fontId="0" fillId="0" borderId="14" xfId="0" applyFont="1" applyFill="1" applyBorder="1" applyAlignment="1">
      <alignment horizontal="center" vertical="top" shrinkToFit="1"/>
    </xf>
    <xf numFmtId="0" fontId="0" fillId="0" borderId="14" xfId="0" applyFont="1" applyFill="1" applyBorder="1" applyAlignment="1">
      <alignment horizontal="center" vertical="top"/>
    </xf>
    <xf numFmtId="0" fontId="3" fillId="0" borderId="14" xfId="0" applyFont="1" applyFill="1" applyBorder="1" applyAlignment="1">
      <alignment horizontal="center" vertical="center"/>
    </xf>
    <xf numFmtId="0" fontId="0" fillId="0" borderId="14" xfId="0" applyFont="1" applyFill="1" applyBorder="1" applyAlignment="1">
      <alignment horizontal="center" vertical="center"/>
    </xf>
    <xf numFmtId="0" fontId="7" fillId="0" borderId="14" xfId="0" applyFont="1" applyFill="1" applyBorder="1" applyAlignment="1">
      <alignment horizontal="center" vertical="center"/>
    </xf>
    <xf numFmtId="0" fontId="38" fillId="0" borderId="14" xfId="4" applyFont="1" applyFill="1" applyBorder="1" applyAlignment="1">
      <alignment horizontal="center" vertical="center" shrinkToFit="1"/>
    </xf>
    <xf numFmtId="20" fontId="7" fillId="0" borderId="14" xfId="0" applyNumberFormat="1" applyFont="1" applyFill="1" applyBorder="1" applyAlignment="1">
      <alignment horizontal="center" vertical="center"/>
    </xf>
    <xf numFmtId="0" fontId="9" fillId="0" borderId="14" xfId="0" applyFont="1" applyFill="1" applyBorder="1" applyAlignment="1">
      <alignment horizontal="center" vertical="center" shrinkToFit="1"/>
    </xf>
    <xf numFmtId="0" fontId="104" fillId="0" borderId="14" xfId="0" applyFont="1" applyFill="1" applyBorder="1" applyAlignment="1">
      <alignment horizontal="center" vertical="top"/>
    </xf>
    <xf numFmtId="0" fontId="5" fillId="0" borderId="14" xfId="0" applyFont="1" applyFill="1" applyBorder="1" applyAlignment="1">
      <alignment horizontal="center" vertical="center"/>
    </xf>
    <xf numFmtId="0" fontId="7" fillId="0" borderId="14"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7" fillId="0" borderId="82" xfId="0" applyFont="1" applyFill="1" applyBorder="1" applyAlignment="1">
      <alignment horizontal="center" vertical="center" shrinkToFit="1"/>
    </xf>
    <xf numFmtId="0" fontId="78" fillId="0" borderId="83" xfId="0" applyFont="1" applyFill="1" applyBorder="1" applyAlignment="1">
      <alignment horizontal="center" vertical="center" shrinkToFit="1"/>
    </xf>
    <xf numFmtId="0" fontId="78" fillId="0" borderId="57" xfId="0" applyFont="1" applyFill="1" applyBorder="1" applyAlignment="1">
      <alignment horizontal="center" vertical="center" shrinkToFit="1"/>
    </xf>
    <xf numFmtId="0" fontId="26" fillId="0" borderId="16" xfId="2" applyFont="1" applyFill="1" applyBorder="1" applyAlignment="1" applyProtection="1">
      <alignment horizontal="left" vertical="top"/>
    </xf>
    <xf numFmtId="0" fontId="7" fillId="0" borderId="14" xfId="0" applyFont="1" applyFill="1" applyBorder="1" applyAlignment="1">
      <alignment horizontal="center" vertical="top" shrinkToFit="1"/>
    </xf>
    <xf numFmtId="0" fontId="7" fillId="0" borderId="15" xfId="2" applyFont="1" applyFill="1" applyBorder="1" applyAlignment="1" applyProtection="1">
      <alignment horizontal="left" vertical="top" shrinkToFit="1"/>
    </xf>
    <xf numFmtId="0" fontId="7" fillId="0" borderId="18" xfId="0" applyFont="1" applyFill="1" applyBorder="1" applyAlignment="1">
      <alignment horizontal="right" vertical="center"/>
    </xf>
    <xf numFmtId="0" fontId="7" fillId="0" borderId="19" xfId="0" applyFont="1" applyFill="1" applyBorder="1" applyAlignment="1">
      <alignment horizontal="right" vertical="center"/>
    </xf>
    <xf numFmtId="0" fontId="8" fillId="28" borderId="19" xfId="0" applyFont="1" applyFill="1" applyBorder="1" applyAlignment="1">
      <alignment horizontal="center" vertical="center"/>
    </xf>
    <xf numFmtId="0" fontId="11" fillId="28" borderId="19" xfId="0" applyFont="1" applyFill="1" applyBorder="1" applyAlignment="1">
      <alignment horizontal="center" vertical="center" wrapText="1"/>
    </xf>
    <xf numFmtId="0" fontId="11" fillId="28" borderId="19" xfId="0" applyFont="1" applyFill="1" applyBorder="1" applyAlignment="1">
      <alignment horizontal="center" vertical="center" shrinkToFit="1"/>
    </xf>
    <xf numFmtId="0" fontId="120" fillId="28" borderId="19" xfId="0" applyFont="1" applyFill="1" applyBorder="1" applyAlignment="1">
      <alignment horizontal="center" vertical="center"/>
    </xf>
    <xf numFmtId="0" fontId="120" fillId="28" borderId="31" xfId="0" applyFont="1" applyFill="1" applyBorder="1" applyAlignment="1">
      <alignment horizontal="center" vertical="center"/>
    </xf>
    <xf numFmtId="0" fontId="121" fillId="28" borderId="19" xfId="0" applyFont="1" applyFill="1" applyBorder="1" applyAlignment="1">
      <alignment horizontal="center" vertical="center" wrapText="1"/>
    </xf>
    <xf numFmtId="0" fontId="11" fillId="28" borderId="19" xfId="0" applyFont="1" applyFill="1" applyBorder="1" applyAlignment="1">
      <alignment horizontal="center" vertical="center"/>
    </xf>
    <xf numFmtId="0" fontId="11" fillId="28" borderId="31" xfId="0" applyFont="1" applyFill="1" applyBorder="1" applyAlignment="1">
      <alignment horizontal="center" vertical="center" shrinkToFit="1"/>
    </xf>
    <xf numFmtId="0" fontId="11" fillId="28" borderId="81" xfId="0" applyFont="1" applyFill="1" applyBorder="1" applyAlignment="1">
      <alignment horizontal="center" vertical="center" shrinkToFit="1"/>
    </xf>
    <xf numFmtId="0" fontId="122" fillId="28" borderId="38" xfId="0" applyFont="1" applyFill="1" applyBorder="1" applyAlignment="1">
      <alignment horizontal="center" vertical="center" shrinkToFit="1"/>
    </xf>
    <xf numFmtId="0" fontId="122" fillId="28" borderId="31" xfId="0" applyFont="1" applyFill="1" applyBorder="1" applyAlignment="1">
      <alignment horizontal="center" vertical="center" shrinkToFit="1"/>
    </xf>
    <xf numFmtId="0" fontId="3" fillId="6" borderId="19" xfId="0" applyFont="1" applyFill="1" applyBorder="1" applyAlignment="1">
      <alignment horizontal="center" vertical="center"/>
    </xf>
    <xf numFmtId="0" fontId="11" fillId="0" borderId="14" xfId="0" applyFont="1" applyFill="1" applyBorder="1" applyAlignment="1">
      <alignment horizontal="center" vertical="top"/>
    </xf>
    <xf numFmtId="0" fontId="3" fillId="5" borderId="59" xfId="0" applyFont="1" applyFill="1" applyBorder="1" applyAlignment="1">
      <alignment horizontal="center" vertical="center"/>
    </xf>
    <xf numFmtId="0" fontId="0" fillId="5" borderId="29" xfId="0" applyFill="1" applyBorder="1" applyAlignment="1">
      <alignment horizontal="left" vertical="center" wrapText="1"/>
    </xf>
    <xf numFmtId="0" fontId="3" fillId="5" borderId="29" xfId="0" applyFont="1" applyFill="1" applyBorder="1">
      <alignment vertical="center"/>
    </xf>
    <xf numFmtId="0" fontId="3" fillId="5" borderId="29" xfId="0" applyFont="1" applyFill="1" applyBorder="1" applyAlignment="1">
      <alignment horizontal="center" vertical="center"/>
    </xf>
    <xf numFmtId="0" fontId="0" fillId="5" borderId="29" xfId="0" applyFill="1" applyBorder="1" applyAlignment="1">
      <alignment horizontal="center" vertical="center"/>
    </xf>
    <xf numFmtId="0" fontId="9" fillId="5" borderId="29" xfId="0" applyFont="1" applyFill="1" applyBorder="1" applyAlignment="1">
      <alignment horizontal="center" vertical="center" wrapText="1" shrinkToFit="1"/>
    </xf>
    <xf numFmtId="0" fontId="0" fillId="5" borderId="30" xfId="0" applyFill="1" applyBorder="1" applyAlignment="1">
      <alignment horizontal="left" vertical="center"/>
    </xf>
    <xf numFmtId="38" fontId="27" fillId="4" borderId="1" xfId="3" applyFont="1" applyFill="1" applyBorder="1" applyAlignment="1">
      <alignment vertical="top" shrinkToFit="1"/>
    </xf>
    <xf numFmtId="38" fontId="27" fillId="4" borderId="1" xfId="3" applyFont="1" applyFill="1" applyBorder="1" applyAlignment="1">
      <alignment horizontal="right" vertical="center" shrinkToFit="1"/>
    </xf>
    <xf numFmtId="38" fontId="26" fillId="4" borderId="1" xfId="3" applyFont="1" applyFill="1" applyBorder="1" applyAlignment="1">
      <alignment horizontal="right" vertical="center" shrinkToFit="1"/>
    </xf>
    <xf numFmtId="0" fontId="0" fillId="0" borderId="5" xfId="0" applyFont="1" applyFill="1" applyBorder="1">
      <alignment vertical="center"/>
    </xf>
    <xf numFmtId="0" fontId="0" fillId="0" borderId="18" xfId="0" applyFont="1" applyFill="1" applyBorder="1">
      <alignment vertical="center"/>
    </xf>
    <xf numFmtId="0" fontId="0" fillId="0" borderId="20" xfId="0" applyFont="1" applyFill="1" applyBorder="1">
      <alignment vertical="center"/>
    </xf>
    <xf numFmtId="0" fontId="0" fillId="0" borderId="16" xfId="0" applyFont="1" applyFill="1" applyBorder="1" applyAlignment="1">
      <alignment horizontal="center" vertical="top" wrapText="1"/>
    </xf>
    <xf numFmtId="0" fontId="0" fillId="0" borderId="15" xfId="0" applyFont="1" applyFill="1" applyBorder="1" applyAlignment="1">
      <alignment horizontal="center" vertical="top" wrapText="1"/>
    </xf>
    <xf numFmtId="0" fontId="0" fillId="6" borderId="8" xfId="0" applyFont="1" applyFill="1" applyBorder="1">
      <alignment vertical="center"/>
    </xf>
    <xf numFmtId="0" fontId="0" fillId="10" borderId="5" xfId="0" applyFont="1" applyFill="1" applyBorder="1">
      <alignment vertical="center"/>
    </xf>
    <xf numFmtId="0" fontId="0" fillId="0" borderId="84" xfId="0" applyFont="1" applyFill="1" applyBorder="1">
      <alignment vertical="center"/>
    </xf>
    <xf numFmtId="0" fontId="3" fillId="0" borderId="29" xfId="0" applyFont="1" applyBorder="1">
      <alignment vertical="center"/>
    </xf>
    <xf numFmtId="0" fontId="8" fillId="0" borderId="18" xfId="0" applyFont="1" applyFill="1" applyBorder="1" applyAlignment="1">
      <alignment horizontal="center" vertical="center"/>
    </xf>
    <xf numFmtId="0" fontId="7" fillId="0" borderId="19" xfId="0" applyFont="1" applyFill="1" applyBorder="1">
      <alignment vertical="center"/>
    </xf>
    <xf numFmtId="0" fontId="0" fillId="5" borderId="19" xfId="0" applyFill="1" applyBorder="1">
      <alignment vertical="center"/>
    </xf>
    <xf numFmtId="177" fontId="3" fillId="18" borderId="19" xfId="0" applyNumberFormat="1" applyFont="1" applyFill="1" applyBorder="1">
      <alignment vertical="center"/>
    </xf>
    <xf numFmtId="0" fontId="0" fillId="2" borderId="19" xfId="0" applyFill="1" applyBorder="1">
      <alignment vertical="center"/>
    </xf>
    <xf numFmtId="0" fontId="0" fillId="12" borderId="19" xfId="0" applyFill="1" applyBorder="1">
      <alignment vertical="center"/>
    </xf>
    <xf numFmtId="0" fontId="0" fillId="25" borderId="19" xfId="0" applyFill="1" applyBorder="1">
      <alignment vertical="center"/>
    </xf>
    <xf numFmtId="2" fontId="0" fillId="6" borderId="19" xfId="0" applyNumberFormat="1" applyFont="1" applyFill="1" applyBorder="1">
      <alignment vertical="center"/>
    </xf>
    <xf numFmtId="2" fontId="0" fillId="0" borderId="19" xfId="0" applyNumberFormat="1" applyFont="1" applyBorder="1">
      <alignment vertical="center"/>
    </xf>
    <xf numFmtId="2" fontId="0" fillId="17" borderId="19" xfId="0" applyNumberFormat="1" applyFont="1" applyFill="1" applyBorder="1">
      <alignment vertical="center"/>
    </xf>
    <xf numFmtId="177" fontId="0" fillId="0" borderId="19" xfId="0" applyNumberFormat="1" applyFont="1" applyBorder="1">
      <alignment vertical="center"/>
    </xf>
    <xf numFmtId="9" fontId="0" fillId="0" borderId="19" xfId="0" applyNumberFormat="1" applyFont="1" applyBorder="1">
      <alignment vertical="center"/>
    </xf>
    <xf numFmtId="0" fontId="0" fillId="0" borderId="19" xfId="0" applyFont="1" applyBorder="1" applyAlignment="1">
      <alignment horizontal="center" vertical="center"/>
    </xf>
    <xf numFmtId="49" fontId="9" fillId="0" borderId="19" xfId="0" applyNumberFormat="1" applyFont="1" applyBorder="1" applyAlignment="1">
      <alignment horizontal="center" vertical="center"/>
    </xf>
    <xf numFmtId="0" fontId="0" fillId="0" borderId="19" xfId="0" applyFont="1" applyBorder="1">
      <alignment vertical="center"/>
    </xf>
    <xf numFmtId="178" fontId="0" fillId="0" borderId="20" xfId="0" applyNumberFormat="1" applyFont="1" applyBorder="1">
      <alignment vertical="center"/>
    </xf>
    <xf numFmtId="0" fontId="7" fillId="0" borderId="57" xfId="0" applyFont="1" applyBorder="1" applyAlignment="1">
      <alignment horizontal="center" vertical="top"/>
    </xf>
    <xf numFmtId="196" fontId="0" fillId="0" borderId="31" xfId="0" applyNumberFormat="1" applyBorder="1" applyAlignment="1">
      <alignment horizontal="center" vertical="center"/>
    </xf>
    <xf numFmtId="196" fontId="0" fillId="0" borderId="32" xfId="0" applyNumberFormat="1" applyBorder="1" applyAlignment="1">
      <alignment horizontal="center" vertical="center"/>
    </xf>
    <xf numFmtId="196" fontId="0" fillId="0" borderId="68" xfId="0" applyNumberFormat="1" applyBorder="1" applyAlignment="1">
      <alignment horizontal="center" vertical="center"/>
    </xf>
    <xf numFmtId="0" fontId="3" fillId="0" borderId="64" xfId="0" applyFont="1" applyBorder="1">
      <alignment vertical="center"/>
    </xf>
    <xf numFmtId="9" fontId="7" fillId="0" borderId="34" xfId="0" applyNumberFormat="1" applyFont="1" applyBorder="1" applyAlignment="1">
      <alignment horizontal="center" vertical="top"/>
    </xf>
    <xf numFmtId="0" fontId="7" fillId="0" borderId="0" xfId="0" applyFont="1" applyBorder="1" applyAlignment="1">
      <alignment horizontal="center" vertical="top"/>
    </xf>
    <xf numFmtId="9" fontId="0" fillId="0" borderId="34" xfId="0" applyNumberFormat="1" applyBorder="1">
      <alignment vertical="center"/>
    </xf>
    <xf numFmtId="9" fontId="3" fillId="0" borderId="34" xfId="0" applyNumberFormat="1" applyFont="1" applyBorder="1">
      <alignment vertical="center"/>
    </xf>
    <xf numFmtId="0" fontId="3" fillId="0" borderId="0" xfId="0" applyFont="1" applyBorder="1">
      <alignment vertical="center"/>
    </xf>
    <xf numFmtId="0" fontId="7" fillId="0" borderId="54" xfId="0" applyFont="1" applyBorder="1" applyAlignment="1">
      <alignment horizontal="center" vertical="top"/>
    </xf>
    <xf numFmtId="177" fontId="0" fillId="0" borderId="66" xfId="0" applyNumberFormat="1" applyFont="1" applyBorder="1">
      <alignment vertical="center"/>
    </xf>
    <xf numFmtId="177" fontId="0" fillId="0" borderId="63" xfId="0" applyNumberFormat="1" applyFont="1" applyBorder="1">
      <alignment vertical="center"/>
    </xf>
    <xf numFmtId="177" fontId="0" fillId="0" borderId="67" xfId="0" applyNumberFormat="1" applyFont="1" applyBorder="1">
      <alignment vertical="center"/>
    </xf>
    <xf numFmtId="0" fontId="0" fillId="0" borderId="69" xfId="0" applyFont="1" applyBorder="1">
      <alignment vertical="center"/>
    </xf>
    <xf numFmtId="9" fontId="7" fillId="0" borderId="83" xfId="0" applyNumberFormat="1" applyFont="1" applyBorder="1" applyAlignment="1">
      <alignment horizontal="center" vertical="top"/>
    </xf>
    <xf numFmtId="9" fontId="0" fillId="0" borderId="38" xfId="0" applyNumberFormat="1" applyBorder="1">
      <alignment vertical="center"/>
    </xf>
    <xf numFmtId="9" fontId="0" fillId="0" borderId="35" xfId="0" applyNumberFormat="1" applyBorder="1">
      <alignment vertical="center"/>
    </xf>
    <xf numFmtId="9" fontId="3" fillId="0" borderId="60" xfId="0" applyNumberFormat="1" applyFont="1" applyBorder="1">
      <alignment vertical="center"/>
    </xf>
    <xf numFmtId="0" fontId="9" fillId="0" borderId="16" xfId="0" applyFont="1" applyBorder="1" applyAlignment="1">
      <alignment horizontal="center" vertical="top" wrapText="1"/>
    </xf>
    <xf numFmtId="0" fontId="9" fillId="0" borderId="15" xfId="0" applyFont="1" applyBorder="1" applyAlignment="1">
      <alignment horizontal="center" vertical="top" wrapText="1"/>
    </xf>
    <xf numFmtId="0" fontId="0" fillId="6" borderId="8" xfId="0" applyFill="1" applyBorder="1">
      <alignment vertical="center"/>
    </xf>
    <xf numFmtId="0" fontId="0" fillId="0" borderId="11" xfId="0" applyFill="1" applyBorder="1">
      <alignment vertical="center"/>
    </xf>
    <xf numFmtId="0" fontId="0" fillId="10" borderId="5" xfId="0" applyFill="1" applyBorder="1">
      <alignment vertical="center"/>
    </xf>
    <xf numFmtId="0" fontId="3" fillId="6" borderId="18" xfId="0" applyFont="1" applyFill="1" applyBorder="1">
      <alignment vertical="center"/>
    </xf>
    <xf numFmtId="0" fontId="3" fillId="6" borderId="8" xfId="0" applyFont="1" applyFill="1" applyBorder="1">
      <alignment vertical="center"/>
    </xf>
    <xf numFmtId="0" fontId="3" fillId="10" borderId="5" xfId="0" applyFont="1" applyFill="1" applyBorder="1">
      <alignment vertical="center"/>
    </xf>
    <xf numFmtId="0" fontId="3" fillId="0" borderId="5" xfId="0" applyFont="1" applyFill="1" applyBorder="1">
      <alignment vertical="center"/>
    </xf>
    <xf numFmtId="0" fontId="11" fillId="6" borderId="59" xfId="0" applyFont="1" applyFill="1" applyBorder="1">
      <alignment vertical="center"/>
    </xf>
    <xf numFmtId="0" fontId="11" fillId="10" borderId="30" xfId="0" applyFont="1" applyFill="1" applyBorder="1">
      <alignment vertical="center"/>
    </xf>
    <xf numFmtId="0" fontId="0" fillId="29" borderId="32" xfId="0" applyFill="1" applyBorder="1">
      <alignment vertical="center"/>
    </xf>
    <xf numFmtId="0" fontId="11" fillId="10" borderId="58" xfId="0" applyFont="1" applyFill="1" applyBorder="1">
      <alignment vertical="center"/>
    </xf>
    <xf numFmtId="0" fontId="11" fillId="6" borderId="16" xfId="0" applyFont="1" applyFill="1" applyBorder="1">
      <alignment vertical="center"/>
    </xf>
    <xf numFmtId="0" fontId="17" fillId="0" borderId="1" xfId="0" applyFont="1" applyBorder="1" applyAlignment="1">
      <alignment vertical="center" shrinkToFit="1"/>
    </xf>
    <xf numFmtId="0" fontId="17" fillId="0" borderId="8" xfId="0" applyFont="1" applyBorder="1" applyAlignment="1">
      <alignment horizontal="center" vertical="center" shrinkToFit="1"/>
    </xf>
    <xf numFmtId="0" fontId="127" fillId="4" borderId="4" xfId="0" applyFont="1" applyFill="1" applyBorder="1" applyAlignment="1">
      <alignment horizontal="center" vertical="center"/>
    </xf>
    <xf numFmtId="193" fontId="127" fillId="0" borderId="1" xfId="4" applyNumberFormat="1" applyFont="1" applyBorder="1" applyAlignment="1">
      <alignment horizontal="center" vertical="center"/>
    </xf>
    <xf numFmtId="0" fontId="127" fillId="0" borderId="0" xfId="0" applyFont="1" applyAlignment="1">
      <alignment horizontal="center" vertical="center"/>
    </xf>
    <xf numFmtId="14" fontId="9" fillId="4" borderId="1" xfId="0" applyNumberFormat="1" applyFont="1" applyFill="1" applyBorder="1" applyAlignment="1">
      <alignment horizontal="center" vertical="center"/>
    </xf>
    <xf numFmtId="38" fontId="76" fillId="0" borderId="1" xfId="3" applyFont="1" applyBorder="1" applyAlignment="1">
      <alignment horizontal="center" vertical="top" shrinkToFit="1"/>
    </xf>
    <xf numFmtId="38" fontId="30" fillId="4" borderId="1" xfId="3" applyFont="1" applyFill="1" applyBorder="1" applyAlignment="1">
      <alignment horizontal="center" vertical="center" shrinkToFit="1"/>
    </xf>
    <xf numFmtId="38" fontId="8" fillId="4" borderId="1" xfId="3" applyFont="1" applyFill="1" applyBorder="1" applyAlignment="1">
      <alignment horizontal="right" vertical="center" shrinkToFit="1"/>
    </xf>
    <xf numFmtId="38" fontId="76" fillId="4" borderId="1" xfId="3" applyFont="1" applyFill="1" applyBorder="1" applyAlignment="1">
      <alignment horizontal="center" vertical="center" shrinkToFit="1"/>
    </xf>
    <xf numFmtId="38" fontId="128" fillId="4" borderId="1" xfId="3" applyFont="1" applyFill="1" applyBorder="1" applyAlignment="1">
      <alignment horizontal="center" vertical="center" shrinkToFit="1"/>
    </xf>
    <xf numFmtId="38" fontId="128" fillId="4" borderId="1" xfId="3" applyFont="1" applyFill="1" applyBorder="1" applyAlignment="1">
      <alignment horizontal="right" vertical="center" shrinkToFit="1"/>
    </xf>
    <xf numFmtId="38" fontId="30" fillId="4" borderId="1" xfId="3" applyFont="1" applyFill="1" applyBorder="1" applyAlignment="1">
      <alignment horizontal="right" vertical="center" shrinkToFit="1"/>
    </xf>
    <xf numFmtId="38" fontId="76" fillId="4" borderId="1" xfId="3" applyFont="1" applyFill="1" applyBorder="1" applyAlignment="1">
      <alignment horizontal="right" vertical="center" shrinkToFit="1"/>
    </xf>
    <xf numFmtId="177" fontId="8" fillId="0" borderId="1" xfId="0" applyNumberFormat="1" applyFont="1" applyBorder="1" applyAlignment="1">
      <alignment vertical="center" shrinkToFit="1"/>
    </xf>
    <xf numFmtId="177" fontId="8" fillId="15" borderId="1" xfId="0" applyNumberFormat="1" applyFont="1" applyFill="1" applyBorder="1" applyAlignment="1">
      <alignment vertical="center" shrinkToFit="1"/>
    </xf>
    <xf numFmtId="177" fontId="8" fillId="7" borderId="1" xfId="0" applyNumberFormat="1" applyFont="1" applyFill="1" applyBorder="1" applyAlignment="1">
      <alignment vertical="center" shrinkToFit="1"/>
    </xf>
    <xf numFmtId="14" fontId="11" fillId="3" borderId="1" xfId="0" applyNumberFormat="1" applyFont="1" applyFill="1" applyBorder="1" applyAlignment="1">
      <alignment horizontal="center" vertical="top"/>
    </xf>
    <xf numFmtId="14" fontId="0" fillId="4" borderId="1" xfId="0" applyNumberFormat="1" applyFont="1" applyFill="1" applyBorder="1" applyAlignment="1">
      <alignment horizontal="center" vertical="center"/>
    </xf>
    <xf numFmtId="49" fontId="3" fillId="10" borderId="1" xfId="0" quotePrefix="1" applyNumberFormat="1" applyFont="1" applyFill="1" applyBorder="1" applyAlignment="1">
      <alignment horizontal="center" vertical="center"/>
    </xf>
    <xf numFmtId="0" fontId="3" fillId="17" borderId="1" xfId="0" applyFont="1" applyFill="1" applyBorder="1" applyAlignment="1">
      <alignment horizontal="center" vertical="center"/>
    </xf>
    <xf numFmtId="0" fontId="3" fillId="0" borderId="1" xfId="0" applyFont="1" applyFill="1" applyBorder="1" applyAlignment="1">
      <alignment horizontal="center" vertical="top"/>
    </xf>
    <xf numFmtId="0" fontId="3" fillId="38" borderId="1" xfId="0" applyFont="1" applyFill="1" applyBorder="1" applyAlignment="1">
      <alignment vertical="center" shrinkToFit="1"/>
    </xf>
    <xf numFmtId="0" fontId="129" fillId="0" borderId="0" xfId="0" applyFont="1" applyAlignment="1">
      <alignment horizontal="center" vertical="center" wrapText="1"/>
    </xf>
    <xf numFmtId="0" fontId="130" fillId="0" borderId="0" xfId="0" applyFont="1" applyAlignment="1">
      <alignment horizontal="left" vertical="center" wrapText="1"/>
    </xf>
    <xf numFmtId="0" fontId="130" fillId="0" borderId="0" xfId="0" applyFont="1" applyAlignment="1">
      <alignment horizontal="left" vertical="center"/>
    </xf>
    <xf numFmtId="0" fontId="27" fillId="5" borderId="19" xfId="0" applyFont="1" applyFill="1" applyBorder="1" applyAlignment="1">
      <alignment horizontal="center" vertical="center"/>
    </xf>
    <xf numFmtId="177" fontId="27" fillId="5" borderId="30" xfId="0" applyNumberFormat="1" applyFont="1" applyFill="1" applyBorder="1" applyAlignment="1">
      <alignment horizontal="right" vertical="center"/>
    </xf>
    <xf numFmtId="0" fontId="27" fillId="5" borderId="29" xfId="0" applyFont="1" applyFill="1" applyBorder="1" applyAlignment="1">
      <alignment horizontal="center" vertical="center"/>
    </xf>
    <xf numFmtId="0" fontId="0" fillId="34" borderId="29" xfId="0" applyNumberFormat="1" applyFill="1" applyBorder="1" applyAlignment="1">
      <alignment horizontal="right" vertical="center" shrinkToFit="1"/>
    </xf>
    <xf numFmtId="0" fontId="0" fillId="4" borderId="14" xfId="0" applyFill="1" applyBorder="1" applyAlignment="1">
      <alignment horizontal="center" vertical="center" shrinkToFit="1"/>
    </xf>
    <xf numFmtId="0" fontId="0" fillId="4" borderId="15" xfId="0" applyFill="1" applyBorder="1" applyAlignment="1">
      <alignment horizontal="center" vertical="center" shrinkToFit="1"/>
    </xf>
    <xf numFmtId="0" fontId="0" fillId="6" borderId="50" xfId="0" applyFill="1" applyBorder="1" applyAlignment="1">
      <alignment horizontal="center" vertical="center"/>
    </xf>
    <xf numFmtId="2" fontId="0" fillId="0" borderId="50" xfId="0" applyNumberFormat="1" applyBorder="1" applyAlignment="1">
      <alignment horizontal="center" vertical="center"/>
    </xf>
    <xf numFmtId="196" fontId="0" fillId="0" borderId="50" xfId="0" applyNumberFormat="1" applyBorder="1" applyAlignment="1">
      <alignment horizontal="center" vertical="center"/>
    </xf>
    <xf numFmtId="196" fontId="3" fillId="6" borderId="50" xfId="0" applyNumberFormat="1" applyFont="1" applyFill="1" applyBorder="1" applyAlignment="1">
      <alignment horizontal="center" vertical="center"/>
    </xf>
    <xf numFmtId="0" fontId="0" fillId="0" borderId="50" xfId="0" applyBorder="1" applyAlignment="1">
      <alignment horizontal="left" vertical="center" indent="1"/>
    </xf>
    <xf numFmtId="0" fontId="3" fillId="6" borderId="50" xfId="0" applyFont="1" applyFill="1" applyBorder="1" applyAlignment="1">
      <alignment horizontal="left" vertical="center" indent="1"/>
    </xf>
    <xf numFmtId="0" fontId="8" fillId="6" borderId="50" xfId="0" applyFont="1" applyFill="1" applyBorder="1" applyAlignment="1">
      <alignment horizontal="center" vertical="center"/>
    </xf>
    <xf numFmtId="2" fontId="3" fillId="6" borderId="50" xfId="0" applyNumberFormat="1" applyFont="1" applyFill="1" applyBorder="1" applyAlignment="1">
      <alignment horizontal="center" vertical="center"/>
    </xf>
    <xf numFmtId="0" fontId="8" fillId="10" borderId="50" xfId="0" applyFont="1" applyFill="1" applyBorder="1" applyAlignment="1">
      <alignment horizontal="center" vertical="center" wrapText="1"/>
    </xf>
    <xf numFmtId="0" fontId="11" fillId="10" borderId="50" xfId="0" applyFont="1" applyFill="1" applyBorder="1" applyAlignment="1">
      <alignment horizontal="center" vertical="center" wrapText="1"/>
    </xf>
    <xf numFmtId="0" fontId="8" fillId="0" borderId="46" xfId="0" applyFont="1" applyFill="1" applyBorder="1" applyAlignment="1">
      <alignment vertical="top"/>
    </xf>
    <xf numFmtId="0" fontId="16" fillId="0" borderId="14" xfId="0" applyFont="1" applyFill="1" applyBorder="1" applyAlignment="1">
      <alignment horizontal="center" vertical="top"/>
    </xf>
    <xf numFmtId="0" fontId="16" fillId="0" borderId="14" xfId="0" applyFont="1" applyFill="1" applyBorder="1" applyAlignment="1">
      <alignment horizontal="center" vertical="top" shrinkToFit="1"/>
    </xf>
    <xf numFmtId="0" fontId="16" fillId="0" borderId="16" xfId="0" applyFont="1" applyFill="1" applyBorder="1" applyAlignment="1">
      <alignment horizontal="center" vertical="top" wrapText="1"/>
    </xf>
    <xf numFmtId="0" fontId="16" fillId="0" borderId="14" xfId="0" applyFont="1" applyFill="1" applyBorder="1" applyAlignment="1">
      <alignment horizontal="center" vertical="top" wrapText="1"/>
    </xf>
    <xf numFmtId="0" fontId="16" fillId="0" borderId="14" xfId="0" applyFont="1" applyFill="1" applyBorder="1" applyAlignment="1">
      <alignment horizontal="center" vertical="top" wrapText="1" shrinkToFit="1"/>
    </xf>
    <xf numFmtId="0" fontId="7" fillId="0" borderId="2" xfId="0" applyFont="1" applyFill="1" applyBorder="1" applyAlignment="1">
      <alignment horizontal="center" vertical="center" shrinkToFit="1"/>
    </xf>
    <xf numFmtId="0" fontId="7" fillId="6" borderId="4"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6" borderId="1" xfId="0" applyFont="1" applyFill="1" applyBorder="1" applyAlignment="1">
      <alignment horizontal="center" vertical="center" shrinkToFit="1"/>
    </xf>
    <xf numFmtId="0" fontId="7" fillId="28" borderId="12" xfId="0" applyFont="1" applyFill="1" applyBorder="1" applyAlignment="1">
      <alignment horizontal="center" vertical="center" shrinkToFit="1"/>
    </xf>
    <xf numFmtId="0" fontId="7" fillId="28" borderId="10" xfId="0" applyFont="1" applyFill="1" applyBorder="1" applyAlignment="1">
      <alignment horizontal="center" vertical="center" shrinkToFit="1"/>
    </xf>
    <xf numFmtId="0" fontId="7" fillId="0" borderId="19" xfId="0" applyFont="1" applyFill="1" applyBorder="1" applyAlignment="1">
      <alignment horizontal="center" vertical="center" shrinkToFit="1"/>
    </xf>
    <xf numFmtId="0" fontId="11" fillId="0" borderId="0" xfId="0" applyFont="1" applyFill="1" applyAlignment="1">
      <alignment horizontal="center" vertical="top"/>
    </xf>
    <xf numFmtId="0" fontId="7" fillId="0" borderId="0" xfId="0" applyFont="1" applyFill="1" applyAlignment="1">
      <alignment horizontal="left" vertical="center"/>
    </xf>
    <xf numFmtId="0" fontId="7" fillId="0" borderId="19" xfId="0" applyFont="1" applyFill="1" applyBorder="1" applyAlignment="1">
      <alignment horizontal="center" vertical="center"/>
    </xf>
    <xf numFmtId="0" fontId="8" fillId="0" borderId="19" xfId="0" applyFont="1" applyFill="1" applyBorder="1" applyAlignment="1">
      <alignment horizontal="center" vertical="center" textRotation="255"/>
    </xf>
    <xf numFmtId="0" fontId="8" fillId="0" borderId="54" xfId="0" applyFont="1" applyFill="1" applyBorder="1" applyAlignment="1">
      <alignment horizontal="center" vertical="top"/>
    </xf>
    <xf numFmtId="0" fontId="8" fillId="0" borderId="3" xfId="0" applyFont="1" applyFill="1" applyBorder="1" applyAlignment="1">
      <alignment horizontal="center" vertical="top"/>
    </xf>
    <xf numFmtId="0" fontId="8" fillId="0" borderId="58" xfId="0" applyFont="1" applyFill="1" applyBorder="1" applyAlignment="1">
      <alignment horizontal="center" vertical="top"/>
    </xf>
    <xf numFmtId="0" fontId="0" fillId="0" borderId="32" xfId="0" applyFont="1" applyFill="1" applyBorder="1" applyAlignment="1">
      <alignment horizontal="center" vertical="center"/>
    </xf>
    <xf numFmtId="0" fontId="0" fillId="28" borderId="32" xfId="0" applyFont="1" applyFill="1" applyBorder="1" applyAlignment="1">
      <alignment horizontal="center" vertical="center"/>
    </xf>
    <xf numFmtId="0" fontId="0" fillId="28" borderId="35" xfId="0" applyFont="1" applyFill="1" applyBorder="1" applyAlignment="1">
      <alignment horizontal="center" vertical="center"/>
    </xf>
    <xf numFmtId="0" fontId="0" fillId="20" borderId="8" xfId="0" applyFont="1" applyFill="1" applyBorder="1" applyAlignment="1">
      <alignment horizontal="center" vertical="center"/>
    </xf>
    <xf numFmtId="0" fontId="0" fillId="28" borderId="8" xfId="0" applyFont="1" applyFill="1" applyBorder="1" applyAlignment="1">
      <alignment horizontal="center" vertical="center"/>
    </xf>
    <xf numFmtId="0" fontId="0" fillId="28" borderId="12" xfId="0" applyFont="1" applyFill="1" applyBorder="1" applyAlignment="1">
      <alignment horizontal="center" vertical="center"/>
    </xf>
    <xf numFmtId="0" fontId="0" fillId="28" borderId="10" xfId="0" applyFont="1" applyFill="1" applyBorder="1" applyAlignment="1">
      <alignment horizontal="center" vertical="center"/>
    </xf>
    <xf numFmtId="0" fontId="0" fillId="28" borderId="11" xfId="0" applyFont="1" applyFill="1" applyBorder="1" applyAlignment="1">
      <alignment horizontal="center" vertical="center"/>
    </xf>
    <xf numFmtId="0" fontId="0" fillId="28" borderId="5" xfId="0" applyFont="1" applyFill="1" applyBorder="1">
      <alignment vertical="center"/>
    </xf>
    <xf numFmtId="0" fontId="0" fillId="28" borderId="12" xfId="0" applyFont="1" applyFill="1" applyBorder="1">
      <alignment vertical="center"/>
    </xf>
    <xf numFmtId="0" fontId="0" fillId="28" borderId="10" xfId="0" applyFont="1" applyFill="1" applyBorder="1">
      <alignment vertical="center"/>
    </xf>
    <xf numFmtId="0" fontId="0" fillId="28" borderId="11" xfId="0" applyFont="1" applyFill="1" applyBorder="1">
      <alignment vertical="center"/>
    </xf>
    <xf numFmtId="0" fontId="90" fillId="0" borderId="72" xfId="0" applyFont="1" applyFill="1" applyBorder="1" applyAlignment="1">
      <alignment vertical="center" wrapText="1" shrinkToFit="1"/>
    </xf>
    <xf numFmtId="0" fontId="0" fillId="28" borderId="68" xfId="0" applyFont="1" applyFill="1" applyBorder="1" applyAlignment="1">
      <alignment horizontal="center" vertical="center"/>
    </xf>
    <xf numFmtId="0" fontId="0" fillId="28" borderId="42" xfId="0" applyFont="1" applyFill="1" applyBorder="1" applyAlignment="1">
      <alignment horizontal="center" vertical="center"/>
    </xf>
    <xf numFmtId="0" fontId="90" fillId="0" borderId="37" xfId="0" applyFont="1" applyFill="1" applyBorder="1" applyAlignment="1">
      <alignment vertical="center" shrinkToFit="1"/>
    </xf>
    <xf numFmtId="0" fontId="0" fillId="0" borderId="38" xfId="0" applyFont="1" applyFill="1" applyBorder="1">
      <alignment vertical="center"/>
    </xf>
    <xf numFmtId="0" fontId="0" fillId="0" borderId="31" xfId="0" applyFont="1" applyFill="1" applyBorder="1" applyAlignment="1">
      <alignment horizontal="center" vertical="center"/>
    </xf>
    <xf numFmtId="0" fontId="0" fillId="20" borderId="18" xfId="0" applyFont="1" applyFill="1" applyBorder="1" applyAlignment="1">
      <alignment horizontal="center" vertical="center"/>
    </xf>
    <xf numFmtId="0" fontId="0" fillId="20" borderId="19" xfId="0" applyFont="1" applyFill="1" applyBorder="1" applyAlignment="1">
      <alignment horizontal="center" vertical="center"/>
    </xf>
    <xf numFmtId="0" fontId="0" fillId="0" borderId="20" xfId="0" applyFont="1" applyFill="1" applyBorder="1" applyAlignment="1">
      <alignment horizontal="center" vertical="center"/>
    </xf>
    <xf numFmtId="0" fontId="0" fillId="28" borderId="38" xfId="0" applyFont="1" applyFill="1" applyBorder="1" applyAlignment="1">
      <alignment horizontal="center" vertical="center"/>
    </xf>
    <xf numFmtId="0" fontId="0" fillId="0" borderId="16" xfId="0" applyFont="1" applyFill="1" applyBorder="1" applyAlignment="1">
      <alignment horizontal="center" vertical="top"/>
    </xf>
    <xf numFmtId="0" fontId="0" fillId="0" borderId="15" xfId="0" applyFont="1" applyFill="1" applyBorder="1" applyAlignment="1">
      <alignment horizontal="center" vertical="top"/>
    </xf>
    <xf numFmtId="0" fontId="0" fillId="0" borderId="58" xfId="0" applyFont="1" applyFill="1" applyBorder="1" applyAlignment="1">
      <alignment horizontal="center" vertical="top" shrinkToFit="1"/>
    </xf>
    <xf numFmtId="0" fontId="0" fillId="0" borderId="83" xfId="0" applyFont="1" applyFill="1" applyBorder="1" applyAlignment="1">
      <alignment horizontal="center" vertical="top"/>
    </xf>
    <xf numFmtId="0" fontId="0" fillId="0" borderId="57" xfId="0" applyFont="1" applyFill="1" applyBorder="1" applyAlignment="1">
      <alignment horizontal="center" vertical="top"/>
    </xf>
    <xf numFmtId="0" fontId="8" fillId="20" borderId="16" xfId="0" applyFont="1" applyFill="1" applyBorder="1" applyAlignment="1">
      <alignment horizontal="center" vertical="top"/>
    </xf>
    <xf numFmtId="0" fontId="8" fillId="20" borderId="14" xfId="0" applyFont="1" applyFill="1" applyBorder="1" applyAlignment="1">
      <alignment horizontal="center" vertical="top"/>
    </xf>
    <xf numFmtId="0" fontId="9" fillId="0" borderId="15" xfId="0" applyFont="1" applyFill="1" applyBorder="1" applyAlignment="1">
      <alignment horizontal="center" vertical="top" wrapText="1"/>
    </xf>
    <xf numFmtId="0" fontId="0" fillId="28" borderId="83" xfId="0" applyFont="1" applyFill="1" applyBorder="1" applyAlignment="1">
      <alignment horizontal="center" vertical="top"/>
    </xf>
    <xf numFmtId="0" fontId="3" fillId="28" borderId="50" xfId="0" applyFont="1" applyFill="1" applyBorder="1" applyAlignment="1">
      <alignment vertical="center" shrinkToFit="1"/>
    </xf>
    <xf numFmtId="0" fontId="3" fillId="28" borderId="50" xfId="0" applyFont="1" applyFill="1" applyBorder="1" applyAlignment="1">
      <alignment horizontal="center" vertical="center"/>
    </xf>
    <xf numFmtId="177" fontId="3" fillId="28" borderId="50" xfId="0" applyNumberFormat="1" applyFont="1" applyFill="1" applyBorder="1" applyAlignment="1">
      <alignment horizontal="center" vertical="center"/>
    </xf>
    <xf numFmtId="0" fontId="3" fillId="28" borderId="50" xfId="0" applyFont="1" applyFill="1" applyBorder="1">
      <alignment vertical="center"/>
    </xf>
    <xf numFmtId="179" fontId="26" fillId="6" borderId="50" xfId="0" applyNumberFormat="1" applyFont="1" applyFill="1" applyBorder="1" applyAlignment="1">
      <alignment horizontal="center" vertical="center"/>
    </xf>
    <xf numFmtId="176" fontId="8" fillId="6" borderId="50" xfId="0" applyNumberFormat="1" applyFont="1" applyFill="1" applyBorder="1" applyAlignment="1">
      <alignment horizontal="center" vertical="center"/>
    </xf>
    <xf numFmtId="0" fontId="3" fillId="0" borderId="18" xfId="0" applyFont="1" applyBorder="1">
      <alignment vertical="center"/>
    </xf>
    <xf numFmtId="0" fontId="3" fillId="24" borderId="19" xfId="0" applyFont="1" applyFill="1" applyBorder="1" applyAlignment="1">
      <alignment horizontal="center" vertical="center"/>
    </xf>
    <xf numFmtId="185" fontId="0" fillId="0" borderId="19" xfId="0" applyNumberFormat="1" applyBorder="1" applyAlignment="1">
      <alignment horizontal="center" vertical="center"/>
    </xf>
    <xf numFmtId="0" fontId="3" fillId="3" borderId="19" xfId="0" applyFont="1" applyFill="1" applyBorder="1">
      <alignment vertical="center"/>
    </xf>
    <xf numFmtId="0" fontId="0" fillId="3" borderId="19" xfId="0" applyFill="1" applyBorder="1">
      <alignment vertical="center"/>
    </xf>
    <xf numFmtId="0" fontId="3" fillId="0" borderId="19" xfId="0" applyFont="1" applyBorder="1">
      <alignment vertical="center"/>
    </xf>
    <xf numFmtId="178" fontId="0" fillId="0" borderId="19" xfId="0" applyNumberFormat="1" applyBorder="1" applyAlignment="1">
      <alignment horizontal="center" vertical="center"/>
    </xf>
    <xf numFmtId="177" fontId="0" fillId="0" borderId="19" xfId="0" applyNumberFormat="1" applyBorder="1" applyAlignment="1">
      <alignment horizontal="center" vertical="center"/>
    </xf>
    <xf numFmtId="0" fontId="3" fillId="0" borderId="20" xfId="0" applyFont="1" applyBorder="1">
      <alignment vertical="center"/>
    </xf>
    <xf numFmtId="0" fontId="3" fillId="4" borderId="10"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179" fontId="0" fillId="0" borderId="19" xfId="0" applyNumberFormat="1" applyBorder="1" applyAlignment="1">
      <alignment horizontal="center" vertical="center"/>
    </xf>
    <xf numFmtId="0" fontId="0" fillId="0" borderId="20" xfId="0" applyBorder="1">
      <alignment vertical="center"/>
    </xf>
    <xf numFmtId="0" fontId="0" fillId="4" borderId="14"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11" fillId="0" borderId="0" xfId="0" applyFont="1" applyFill="1" applyAlignment="1">
      <alignment horizontal="center" vertical="center"/>
    </xf>
    <xf numFmtId="0" fontId="3" fillId="2" borderId="6" xfId="0" applyFont="1" applyFill="1" applyBorder="1" applyAlignment="1">
      <alignment vertical="top" shrinkToFit="1"/>
    </xf>
    <xf numFmtId="0" fontId="3" fillId="10" borderId="19" xfId="0" applyFont="1" applyFill="1" applyBorder="1" applyAlignment="1">
      <alignment vertical="center" shrinkToFit="1"/>
    </xf>
    <xf numFmtId="0" fontId="3" fillId="5" borderId="19" xfId="0" applyFont="1" applyFill="1" applyBorder="1" applyAlignment="1">
      <alignment vertical="center" shrinkToFit="1"/>
    </xf>
    <xf numFmtId="0" fontId="3" fillId="18" borderId="19" xfId="0" applyFont="1" applyFill="1" applyBorder="1" applyAlignment="1">
      <alignment vertical="center" shrinkToFit="1"/>
    </xf>
    <xf numFmtId="0" fontId="3" fillId="6" borderId="19" xfId="0" applyFont="1" applyFill="1" applyBorder="1" applyAlignment="1">
      <alignment vertical="center" shrinkToFit="1"/>
    </xf>
    <xf numFmtId="0" fontId="3" fillId="3" borderId="19" xfId="0" applyFont="1" applyFill="1" applyBorder="1" applyAlignment="1">
      <alignment vertical="center" shrinkToFit="1"/>
    </xf>
    <xf numFmtId="0" fontId="0" fillId="6" borderId="0" xfId="0" applyFill="1" applyBorder="1" applyAlignment="1">
      <alignment vertical="center" shrinkToFit="1"/>
    </xf>
    <xf numFmtId="0" fontId="0" fillId="0" borderId="0" xfId="0" applyBorder="1" applyAlignment="1">
      <alignment vertical="center" shrinkToFit="1"/>
    </xf>
    <xf numFmtId="182" fontId="3" fillId="0" borderId="0" xfId="0" applyNumberFormat="1" applyFont="1" applyBorder="1" applyAlignment="1">
      <alignment vertical="center" shrinkToFit="1"/>
    </xf>
    <xf numFmtId="0" fontId="3" fillId="18" borderId="0" xfId="0" applyFont="1" applyFill="1" applyBorder="1" applyAlignment="1">
      <alignment vertical="center" shrinkToFit="1"/>
    </xf>
    <xf numFmtId="0" fontId="3" fillId="25" borderId="0" xfId="0" applyFont="1" applyFill="1" applyBorder="1" applyAlignment="1">
      <alignment vertical="center" shrinkToFit="1"/>
    </xf>
    <xf numFmtId="0" fontId="0" fillId="6" borderId="85" xfId="0" applyFill="1" applyBorder="1" applyAlignment="1">
      <alignment vertical="center" shrinkToFit="1"/>
    </xf>
    <xf numFmtId="0" fontId="0" fillId="0" borderId="85" xfId="0" applyBorder="1" applyAlignment="1">
      <alignment vertical="center" shrinkToFit="1"/>
    </xf>
    <xf numFmtId="182" fontId="3" fillId="0" borderId="85" xfId="0" applyNumberFormat="1" applyFont="1" applyBorder="1" applyAlignment="1">
      <alignment vertical="center" shrinkToFit="1"/>
    </xf>
    <xf numFmtId="0" fontId="3" fillId="10" borderId="86" xfId="0" applyFont="1" applyFill="1" applyBorder="1" applyAlignment="1">
      <alignment vertical="center" shrinkToFit="1"/>
    </xf>
    <xf numFmtId="0" fontId="3" fillId="5" borderId="86" xfId="0" applyFont="1" applyFill="1" applyBorder="1" applyAlignment="1">
      <alignment vertical="center" shrinkToFit="1"/>
    </xf>
    <xf numFmtId="0" fontId="3" fillId="18" borderId="86" xfId="0" applyFont="1" applyFill="1" applyBorder="1" applyAlignment="1">
      <alignment vertical="center" shrinkToFit="1"/>
    </xf>
    <xf numFmtId="0" fontId="3" fillId="6" borderId="86" xfId="0" applyFont="1" applyFill="1" applyBorder="1" applyAlignment="1">
      <alignment vertical="center" shrinkToFit="1"/>
    </xf>
    <xf numFmtId="0" fontId="3" fillId="18" borderId="85" xfId="0" applyFont="1" applyFill="1" applyBorder="1" applyAlignment="1">
      <alignment vertical="center" shrinkToFit="1"/>
    </xf>
    <xf numFmtId="0" fontId="3" fillId="25" borderId="85" xfId="0" applyFont="1" applyFill="1" applyBorder="1" applyAlignment="1">
      <alignment vertical="center" shrinkToFit="1"/>
    </xf>
    <xf numFmtId="0" fontId="3" fillId="3" borderId="86" xfId="0" applyFont="1" applyFill="1" applyBorder="1" applyAlignment="1">
      <alignment vertical="center" shrinkToFit="1"/>
    </xf>
    <xf numFmtId="0" fontId="0" fillId="29" borderId="19" xfId="0" applyFill="1" applyBorder="1" applyAlignment="1">
      <alignment vertical="center" shrinkToFit="1"/>
    </xf>
    <xf numFmtId="9" fontId="3" fillId="3" borderId="0" xfId="0" applyNumberFormat="1" applyFont="1" applyFill="1">
      <alignment vertical="center"/>
    </xf>
    <xf numFmtId="0" fontId="7" fillId="0" borderId="51" xfId="0" applyFont="1" applyBorder="1" applyAlignment="1">
      <alignment horizontal="center" vertical="center" shrinkToFit="1"/>
    </xf>
    <xf numFmtId="0" fontId="0" fillId="0" borderId="53" xfId="0" applyBorder="1" applyAlignment="1">
      <alignment horizontal="center" vertical="center" shrinkToFit="1"/>
    </xf>
    <xf numFmtId="0" fontId="0" fillId="0" borderId="60" xfId="0" applyBorder="1" applyAlignment="1">
      <alignment horizontal="center" vertical="center" shrinkToFit="1"/>
    </xf>
    <xf numFmtId="0" fontId="0" fillId="0" borderId="46" xfId="0" applyBorder="1" applyAlignment="1">
      <alignment horizontal="center" vertical="center" shrinkToFit="1"/>
    </xf>
    <xf numFmtId="0" fontId="0" fillId="0" borderId="51" xfId="0" applyBorder="1" applyAlignment="1">
      <alignment horizontal="center" vertical="center" shrinkToFit="1"/>
    </xf>
    <xf numFmtId="0" fontId="30" fillId="0" borderId="55"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9" xfId="0" applyFont="1" applyBorder="1" applyAlignment="1">
      <alignment horizontal="center" vertical="center" shrinkToFit="1"/>
    </xf>
    <xf numFmtId="0" fontId="30" fillId="0" borderId="31" xfId="0" applyFont="1" applyBorder="1" applyAlignment="1">
      <alignment horizontal="center" vertical="center" shrinkToFit="1"/>
    </xf>
    <xf numFmtId="0" fontId="7" fillId="0" borderId="31" xfId="0" applyFont="1" applyBorder="1" applyAlignment="1">
      <alignment horizontal="center" vertical="center" shrinkToFit="1"/>
    </xf>
    <xf numFmtId="14" fontId="133" fillId="4" borderId="4" xfId="4" applyNumberFormat="1" applyFont="1" applyFill="1" applyBorder="1">
      <alignment vertical="center"/>
    </xf>
    <xf numFmtId="0" fontId="134" fillId="0" borderId="1" xfId="0" applyFont="1" applyBorder="1" applyAlignment="1">
      <alignment vertical="center" shrinkToFit="1"/>
    </xf>
    <xf numFmtId="14" fontId="17" fillId="0" borderId="1" xfId="0" applyNumberFormat="1" applyFont="1" applyBorder="1" applyAlignment="1">
      <alignment vertical="center" shrinkToFit="1"/>
    </xf>
    <xf numFmtId="193" fontId="127" fillId="0" borderId="1" xfId="4" applyNumberFormat="1" applyFont="1" applyBorder="1" applyAlignment="1">
      <alignment horizontal="center" vertical="center" shrinkToFit="1"/>
    </xf>
    <xf numFmtId="0" fontId="18" fillId="0" borderId="1" xfId="0" applyFont="1" applyBorder="1" applyAlignment="1">
      <alignment horizontal="center" vertical="center" shrinkToFit="1"/>
    </xf>
    <xf numFmtId="0" fontId="17" fillId="0" borderId="0" xfId="0" applyFont="1" applyAlignment="1">
      <alignment horizontal="center" vertical="center" shrinkToFit="1"/>
    </xf>
    <xf numFmtId="0" fontId="17" fillId="4" borderId="8" xfId="0" applyFont="1" applyFill="1" applyBorder="1" applyAlignment="1">
      <alignment horizontal="center" vertical="center" shrinkToFit="1"/>
    </xf>
    <xf numFmtId="0" fontId="17" fillId="4" borderId="1" xfId="0" applyFont="1" applyFill="1" applyBorder="1" applyAlignment="1">
      <alignment vertical="center" shrinkToFit="1"/>
    </xf>
    <xf numFmtId="0" fontId="134" fillId="4" borderId="1" xfId="0" applyFont="1" applyFill="1" applyBorder="1" applyAlignment="1">
      <alignment vertical="center" shrinkToFit="1"/>
    </xf>
    <xf numFmtId="0" fontId="127" fillId="4" borderId="1" xfId="0" applyFont="1" applyFill="1" applyBorder="1" applyAlignment="1">
      <alignment horizontal="center" vertical="center" shrinkToFit="1"/>
    </xf>
    <xf numFmtId="0" fontId="17" fillId="4" borderId="1" xfId="0" applyFont="1" applyFill="1" applyBorder="1" applyAlignment="1">
      <alignment horizontal="center" vertical="center" shrinkToFit="1"/>
    </xf>
    <xf numFmtId="0" fontId="17" fillId="6" borderId="8" xfId="0" applyFont="1" applyFill="1" applyBorder="1" applyAlignment="1">
      <alignment horizontal="center" vertical="center" shrinkToFit="1"/>
    </xf>
    <xf numFmtId="0" fontId="39" fillId="0" borderId="1" xfId="2" applyFont="1" applyBorder="1" applyAlignment="1" applyProtection="1">
      <alignment horizontal="center" vertical="center" shrinkToFit="1"/>
    </xf>
    <xf numFmtId="0" fontId="134" fillId="0" borderId="1" xfId="2" applyFont="1" applyBorder="1" applyAlignment="1" applyProtection="1">
      <alignment horizontal="left" vertical="center" shrinkToFit="1"/>
    </xf>
    <xf numFmtId="0" fontId="133" fillId="0" borderId="1" xfId="2" applyFont="1" applyBorder="1" applyAlignment="1" applyProtection="1">
      <alignment horizontal="left" vertical="center" shrinkToFit="1"/>
    </xf>
    <xf numFmtId="0" fontId="39" fillId="4" borderId="1" xfId="2" applyFont="1" applyFill="1" applyBorder="1" applyAlignment="1" applyProtection="1">
      <alignment horizontal="center" vertical="center" shrinkToFit="1"/>
    </xf>
    <xf numFmtId="0" fontId="134" fillId="4" borderId="1" xfId="2" applyFont="1" applyFill="1" applyBorder="1" applyAlignment="1" applyProtection="1">
      <alignment horizontal="left" vertical="center" shrinkToFit="1"/>
    </xf>
    <xf numFmtId="193" fontId="127" fillId="4" borderId="1" xfId="4" applyNumberFormat="1" applyFont="1" applyFill="1" applyBorder="1" applyAlignment="1">
      <alignment horizontal="center" vertical="center" shrinkToFit="1"/>
    </xf>
    <xf numFmtId="0" fontId="133" fillId="0" borderId="0" xfId="2" applyFont="1" applyAlignment="1" applyProtection="1">
      <alignment vertical="center" shrinkToFit="1"/>
    </xf>
    <xf numFmtId="0" fontId="133" fillId="0" borderId="0" xfId="0" applyFont="1" applyAlignment="1">
      <alignment vertical="center" shrinkToFit="1"/>
    </xf>
    <xf numFmtId="0" fontId="126" fillId="0" borderId="1" xfId="0" applyFont="1" applyBorder="1" applyAlignment="1">
      <alignment horizontal="center" vertical="center" shrinkToFit="1"/>
    </xf>
    <xf numFmtId="0" fontId="39" fillId="4" borderId="1" xfId="2" applyFont="1" applyFill="1" applyBorder="1" applyAlignment="1" applyProtection="1">
      <alignment horizontal="left" vertical="center" shrinkToFit="1"/>
    </xf>
    <xf numFmtId="0" fontId="17" fillId="0" borderId="12"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10" xfId="0" applyFont="1" applyBorder="1" applyAlignment="1">
      <alignment horizontal="left" vertical="center" shrinkToFit="1"/>
    </xf>
    <xf numFmtId="0" fontId="17" fillId="0" borderId="10" xfId="0" applyFont="1" applyBorder="1" applyAlignment="1">
      <alignment vertical="center" shrinkToFit="1"/>
    </xf>
    <xf numFmtId="0" fontId="127" fillId="0" borderId="10" xfId="0" applyFont="1" applyBorder="1" applyAlignment="1">
      <alignment horizontal="center" vertical="center" shrinkToFit="1"/>
    </xf>
    <xf numFmtId="0" fontId="8" fillId="0" borderId="0" xfId="0" applyFont="1" applyAlignment="1">
      <alignment horizontal="center" vertical="center" shrinkToFit="1"/>
    </xf>
    <xf numFmtId="56" fontId="7" fillId="6" borderId="4" xfId="0" applyNumberFormat="1" applyFont="1" applyFill="1" applyBorder="1" applyAlignment="1">
      <alignment horizontal="center" vertical="center" shrinkToFit="1"/>
    </xf>
    <xf numFmtId="0" fontId="45" fillId="0" borderId="4" xfId="0" applyFont="1" applyBorder="1" applyAlignment="1">
      <alignment horizontal="center" vertical="center" shrinkToFit="1"/>
    </xf>
    <xf numFmtId="20" fontId="7" fillId="0" borderId="4" xfId="0" applyNumberFormat="1" applyFont="1" applyBorder="1" applyAlignment="1">
      <alignment horizontal="left" vertical="center" shrinkToFit="1"/>
    </xf>
    <xf numFmtId="0" fontId="8" fillId="0" borderId="4" xfId="0" applyFont="1" applyBorder="1" applyAlignment="1">
      <alignment horizontal="center" vertical="center" shrinkToFit="1"/>
    </xf>
    <xf numFmtId="0" fontId="3" fillId="0" borderId="36" xfId="0" applyFont="1" applyBorder="1" applyAlignment="1">
      <alignment horizontal="center" vertical="center" shrinkToFit="1"/>
    </xf>
    <xf numFmtId="0" fontId="0" fillId="0" borderId="4" xfId="0" applyFill="1" applyBorder="1" applyAlignment="1">
      <alignment horizontal="center" vertical="center" shrinkToFit="1"/>
    </xf>
    <xf numFmtId="0" fontId="45" fillId="0" borderId="10" xfId="0" applyFont="1" applyBorder="1" applyAlignment="1">
      <alignment horizontal="center" vertical="center" shrinkToFit="1"/>
    </xf>
    <xf numFmtId="20" fontId="7" fillId="0" borderId="10" xfId="0" applyNumberFormat="1" applyFont="1" applyBorder="1" applyAlignment="1">
      <alignment horizontal="left" vertical="center" shrinkToFit="1"/>
    </xf>
    <xf numFmtId="0" fontId="8" fillId="0" borderId="10" xfId="0" applyFont="1" applyBorder="1" applyAlignment="1">
      <alignment horizontal="center" vertical="center" shrinkToFit="1"/>
    </xf>
    <xf numFmtId="0" fontId="3" fillId="0" borderId="52" xfId="0" applyFont="1" applyBorder="1" applyAlignment="1">
      <alignment horizontal="center" vertical="center" shrinkToFit="1"/>
    </xf>
    <xf numFmtId="0" fontId="0" fillId="0" borderId="29" xfId="0" applyBorder="1" applyAlignment="1">
      <alignment horizontal="center" vertical="center" shrinkToFit="1"/>
    </xf>
    <xf numFmtId="0" fontId="0" fillId="0" borderId="29" xfId="0" applyFill="1" applyBorder="1" applyAlignment="1">
      <alignment horizontal="center" vertical="center" shrinkToFit="1"/>
    </xf>
    <xf numFmtId="56" fontId="7" fillId="6" borderId="19" xfId="0" applyNumberFormat="1" applyFont="1" applyFill="1" applyBorder="1" applyAlignment="1">
      <alignment horizontal="center" vertical="center" shrinkToFit="1"/>
    </xf>
    <xf numFmtId="20" fontId="7" fillId="0" borderId="19" xfId="0" applyNumberFormat="1" applyFont="1" applyBorder="1" applyAlignment="1">
      <alignment horizontal="left" vertical="center" shrinkToFit="1"/>
    </xf>
    <xf numFmtId="0" fontId="8" fillId="0" borderId="19"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9" xfId="0" applyFill="1" applyBorder="1" applyAlignment="1">
      <alignment horizontal="center" vertical="center" shrinkToFit="1"/>
    </xf>
    <xf numFmtId="0" fontId="8" fillId="0" borderId="6" xfId="0" applyFont="1" applyBorder="1" applyAlignment="1">
      <alignment horizontal="center" vertical="center" shrinkToFit="1"/>
    </xf>
    <xf numFmtId="0" fontId="3" fillId="0" borderId="70" xfId="0" applyFont="1" applyBorder="1" applyAlignment="1">
      <alignment horizontal="center" vertical="center" shrinkToFit="1"/>
    </xf>
    <xf numFmtId="0" fontId="0" fillId="0" borderId="17" xfId="0" applyFill="1" applyBorder="1" applyAlignment="1">
      <alignment horizontal="center" vertical="center" shrinkToFit="1"/>
    </xf>
    <xf numFmtId="0" fontId="42" fillId="0" borderId="4" xfId="0" applyFont="1" applyBorder="1" applyAlignment="1">
      <alignment horizontal="center" vertical="center" shrinkToFit="1"/>
    </xf>
    <xf numFmtId="0" fontId="42" fillId="0" borderId="10" xfId="0" applyFont="1" applyBorder="1" applyAlignment="1">
      <alignment horizontal="center" vertical="center" shrinkToFit="1"/>
    </xf>
    <xf numFmtId="0" fontId="42" fillId="0" borderId="6" xfId="0" applyFont="1" applyBorder="1" applyAlignment="1">
      <alignment horizontal="center" vertical="center" shrinkToFit="1"/>
    </xf>
    <xf numFmtId="20" fontId="7" fillId="0" borderId="6" xfId="0" applyNumberFormat="1" applyFont="1" applyBorder="1" applyAlignment="1">
      <alignment horizontal="left" vertical="center" shrinkToFit="1"/>
    </xf>
    <xf numFmtId="0" fontId="3" fillId="0" borderId="30"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17" xfId="0" applyBorder="1" applyAlignment="1">
      <alignment horizontal="center" vertical="center" shrinkToFit="1"/>
    </xf>
    <xf numFmtId="0" fontId="3" fillId="0" borderId="47" xfId="0" applyFont="1" applyBorder="1" applyAlignment="1">
      <alignment horizontal="center" vertical="center" shrinkToFit="1"/>
    </xf>
    <xf numFmtId="0" fontId="8" fillId="0" borderId="46" xfId="0" applyFont="1" applyBorder="1" applyAlignment="1">
      <alignment horizontal="center" vertical="center" shrinkToFit="1"/>
    </xf>
    <xf numFmtId="0" fontId="3" fillId="0" borderId="37" xfId="0" applyFont="1" applyBorder="1" applyAlignment="1">
      <alignment horizontal="center" vertical="center" shrinkToFit="1"/>
    </xf>
    <xf numFmtId="0" fontId="0" fillId="0" borderId="70" xfId="0" applyBorder="1" applyAlignment="1">
      <alignment horizontal="center" vertical="center" shrinkToFit="1"/>
    </xf>
    <xf numFmtId="0" fontId="80" fillId="27" borderId="54" xfId="2" applyFont="1" applyFill="1" applyBorder="1" applyAlignment="1" applyProtection="1">
      <alignment horizontal="center" vertical="center" shrinkToFit="1"/>
    </xf>
    <xf numFmtId="56" fontId="7" fillId="6" borderId="8" xfId="0" applyNumberFormat="1" applyFont="1" applyFill="1" applyBorder="1" applyAlignment="1">
      <alignment horizontal="center" vertical="center" shrinkToFit="1"/>
    </xf>
    <xf numFmtId="20" fontId="7" fillId="0" borderId="1" xfId="0" applyNumberFormat="1" applyFont="1" applyBorder="1" applyAlignment="1">
      <alignment horizontal="left" vertical="center" shrinkToFit="1"/>
    </xf>
    <xf numFmtId="0" fontId="0" fillId="0" borderId="38" xfId="0" applyBorder="1" applyAlignment="1">
      <alignment horizontal="center" vertical="center" shrinkToFit="1"/>
    </xf>
    <xf numFmtId="0" fontId="3" fillId="0" borderId="20" xfId="0" applyFont="1" applyBorder="1" applyAlignment="1">
      <alignment horizontal="center" vertical="center" shrinkToFit="1"/>
    </xf>
    <xf numFmtId="56" fontId="7" fillId="0" borderId="21" xfId="0" applyNumberFormat="1" applyFont="1" applyBorder="1" applyAlignment="1">
      <alignment horizontal="center" vertical="center" shrinkToFit="1"/>
    </xf>
    <xf numFmtId="0" fontId="45" fillId="0" borderId="6" xfId="0" applyFont="1" applyBorder="1" applyAlignment="1">
      <alignment horizontal="center" vertical="center" shrinkToFit="1"/>
    </xf>
    <xf numFmtId="56" fontId="7" fillId="6" borderId="2" xfId="0" applyNumberFormat="1" applyFont="1" applyFill="1" applyBorder="1" applyAlignment="1">
      <alignment horizontal="center" vertical="center" shrinkToFit="1"/>
    </xf>
    <xf numFmtId="56" fontId="7" fillId="0" borderId="12" xfId="0" applyNumberFormat="1" applyFont="1" applyBorder="1" applyAlignment="1">
      <alignment horizontal="center" vertical="center" shrinkToFit="1"/>
    </xf>
    <xf numFmtId="56" fontId="7" fillId="6" borderId="18" xfId="0" applyNumberFormat="1" applyFont="1" applyFill="1" applyBorder="1" applyAlignment="1">
      <alignment horizontal="center" vertical="center" shrinkToFit="1"/>
    </xf>
    <xf numFmtId="0" fontId="45" fillId="0" borderId="19" xfId="0" applyFont="1" applyBorder="1" applyAlignment="1">
      <alignment horizontal="center" vertical="center" shrinkToFit="1"/>
    </xf>
    <xf numFmtId="0" fontId="45" fillId="0" borderId="17" xfId="0" applyFont="1" applyBorder="1" applyAlignment="1">
      <alignment horizontal="center" vertical="center" shrinkToFit="1"/>
    </xf>
    <xf numFmtId="0" fontId="67" fillId="0" borderId="42" xfId="0" applyFont="1" applyBorder="1" applyAlignment="1">
      <alignment horizontal="center" vertical="center" shrinkToFit="1"/>
    </xf>
    <xf numFmtId="0" fontId="8" fillId="28" borderId="16" xfId="0" applyFont="1" applyFill="1" applyBorder="1" applyAlignment="1">
      <alignment horizontal="center" vertical="center" shrinkToFit="1"/>
    </xf>
    <xf numFmtId="0" fontId="8" fillId="28" borderId="14" xfId="0" applyFont="1" applyFill="1" applyBorder="1" applyAlignment="1">
      <alignment horizontal="center" vertical="center" shrinkToFit="1"/>
    </xf>
    <xf numFmtId="0" fontId="8" fillId="28" borderId="57" xfId="0" applyFont="1" applyFill="1" applyBorder="1" applyAlignment="1">
      <alignment horizontal="center" vertical="center" shrinkToFit="1"/>
    </xf>
    <xf numFmtId="0" fontId="8" fillId="28" borderId="50" xfId="0" applyFont="1" applyFill="1" applyBorder="1" applyAlignment="1">
      <alignment horizontal="center" vertical="center" shrinkToFit="1"/>
    </xf>
    <xf numFmtId="0" fontId="8" fillId="28" borderId="15" xfId="0" applyFont="1" applyFill="1" applyBorder="1" applyAlignment="1">
      <alignment horizontal="center" vertical="center" shrinkToFit="1"/>
    </xf>
    <xf numFmtId="0" fontId="16" fillId="28" borderId="50" xfId="0" applyFont="1" applyFill="1" applyBorder="1" applyAlignment="1">
      <alignment horizontal="center" vertical="center" wrapText="1" shrinkToFit="1"/>
    </xf>
    <xf numFmtId="0" fontId="3" fillId="28" borderId="16" xfId="0" applyFont="1" applyFill="1" applyBorder="1" applyAlignment="1">
      <alignment horizontal="center" vertical="center" shrinkToFit="1"/>
    </xf>
    <xf numFmtId="0" fontId="3" fillId="28" borderId="50" xfId="0" applyFont="1" applyFill="1" applyBorder="1" applyAlignment="1">
      <alignment horizontal="center" vertical="center" shrinkToFit="1"/>
    </xf>
    <xf numFmtId="0" fontId="3" fillId="28" borderId="83" xfId="0" applyFont="1" applyFill="1" applyBorder="1" applyAlignment="1">
      <alignment horizontal="center" vertical="center" shrinkToFit="1"/>
    </xf>
    <xf numFmtId="0" fontId="3" fillId="28" borderId="14" xfId="0" applyFont="1" applyFill="1" applyBorder="1" applyAlignment="1">
      <alignment horizontal="center" vertical="center" shrinkToFit="1"/>
    </xf>
    <xf numFmtId="0" fontId="3" fillId="28" borderId="15" xfId="0" applyFont="1" applyFill="1" applyBorder="1" applyAlignment="1">
      <alignment horizontal="center" vertical="center" shrinkToFit="1"/>
    </xf>
    <xf numFmtId="0" fontId="8" fillId="28" borderId="58" xfId="0" applyFont="1" applyFill="1" applyBorder="1" applyAlignment="1">
      <alignment horizontal="center" vertical="center" shrinkToFit="1"/>
    </xf>
    <xf numFmtId="0" fontId="135" fillId="0" borderId="0" xfId="0" applyFont="1" applyAlignment="1">
      <alignment horizontal="center" vertical="center"/>
    </xf>
    <xf numFmtId="49" fontId="6" fillId="0" borderId="29" xfId="0" applyNumberFormat="1" applyFont="1" applyBorder="1" applyAlignment="1">
      <alignment horizontal="center" vertical="center" shrinkToFit="1"/>
    </xf>
    <xf numFmtId="0" fontId="8" fillId="28" borderId="87" xfId="0" applyFont="1" applyFill="1" applyBorder="1" applyAlignment="1">
      <alignment horizontal="center" vertical="center" shrinkToFit="1"/>
    </xf>
    <xf numFmtId="0" fontId="3" fillId="0" borderId="88" xfId="0" applyFont="1" applyFill="1" applyBorder="1" applyAlignment="1">
      <alignment horizontal="center" vertical="center" shrinkToFit="1"/>
    </xf>
    <xf numFmtId="0" fontId="3" fillId="0" borderId="89" xfId="0" applyFont="1" applyFill="1" applyBorder="1" applyAlignment="1">
      <alignment horizontal="center" vertical="center" shrinkToFit="1"/>
    </xf>
    <xf numFmtId="0" fontId="3" fillId="0" borderId="90" xfId="0" applyFont="1" applyFill="1" applyBorder="1" applyAlignment="1">
      <alignment horizontal="center" vertical="center" shrinkToFit="1"/>
    </xf>
    <xf numFmtId="0" fontId="3" fillId="0" borderId="91" xfId="0" applyFont="1" applyFill="1" applyBorder="1" applyAlignment="1">
      <alignment horizontal="center" vertical="center" shrinkToFit="1"/>
    </xf>
    <xf numFmtId="0" fontId="3" fillId="0" borderId="92" xfId="0" applyFont="1" applyFill="1" applyBorder="1" applyAlignment="1">
      <alignment horizontal="center" vertical="center" shrinkToFit="1"/>
    </xf>
    <xf numFmtId="0" fontId="3" fillId="0" borderId="91"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90" xfId="0" applyFont="1" applyBorder="1" applyAlignment="1">
      <alignment horizontal="center" vertical="center" shrinkToFit="1"/>
    </xf>
    <xf numFmtId="0" fontId="3" fillId="28" borderId="87" xfId="0" applyFont="1" applyFill="1" applyBorder="1" applyAlignment="1">
      <alignment horizontal="center" vertical="center" shrinkToFit="1"/>
    </xf>
    <xf numFmtId="0" fontId="3" fillId="0" borderId="92" xfId="0" applyFont="1" applyBorder="1" applyAlignment="1">
      <alignment horizontal="center" vertical="center" shrinkToFit="1"/>
    </xf>
    <xf numFmtId="0" fontId="0" fillId="0" borderId="7" xfId="0" applyBorder="1" applyAlignment="1">
      <alignment horizontal="center" vertical="center" shrinkToFit="1"/>
    </xf>
    <xf numFmtId="9" fontId="0" fillId="0" borderId="43" xfId="0" applyNumberFormat="1" applyBorder="1" applyAlignment="1">
      <alignment horizontal="center" vertical="center" shrinkToFit="1"/>
    </xf>
    <xf numFmtId="0" fontId="0" fillId="0" borderId="11" xfId="0" applyBorder="1" applyAlignment="1">
      <alignment horizontal="center" vertical="center" shrinkToFit="1"/>
    </xf>
    <xf numFmtId="0" fontId="0" fillId="0" borderId="0" xfId="0" applyBorder="1" applyAlignment="1">
      <alignment horizontal="center" vertical="center" shrinkToFit="1"/>
    </xf>
    <xf numFmtId="0" fontId="0" fillId="0" borderId="72" xfId="0" applyBorder="1" applyAlignment="1">
      <alignment horizontal="center" vertical="center" shrinkToFit="1"/>
    </xf>
    <xf numFmtId="0" fontId="0" fillId="0" borderId="44" xfId="0" applyNumberFormat="1" applyBorder="1" applyAlignment="1">
      <alignment horizontal="center" vertical="center" shrinkToFit="1"/>
    </xf>
    <xf numFmtId="0" fontId="0" fillId="0" borderId="43" xfId="0" applyNumberFormat="1" applyBorder="1" applyAlignment="1">
      <alignment horizontal="center" vertical="center" shrinkToFit="1"/>
    </xf>
    <xf numFmtId="0" fontId="7" fillId="0" borderId="43"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4"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8" fillId="0" borderId="13" xfId="0" applyFont="1" applyBorder="1" applyAlignment="1">
      <alignment horizontal="center" vertical="center" shrinkToFit="1"/>
    </xf>
    <xf numFmtId="14" fontId="17" fillId="0" borderId="0" xfId="0" applyNumberFormat="1" applyFont="1" applyAlignment="1">
      <alignment horizontal="center" vertical="center"/>
    </xf>
    <xf numFmtId="0" fontId="136" fillId="0" borderId="0" xfId="0" applyFont="1" applyAlignment="1">
      <alignment horizontal="center" vertical="center" wrapText="1"/>
    </xf>
    <xf numFmtId="0" fontId="0" fillId="0" borderId="18" xfId="0" applyFont="1" applyFill="1" applyBorder="1" applyAlignment="1">
      <alignment horizontal="right" vertical="top"/>
    </xf>
    <xf numFmtId="0" fontId="0" fillId="0" borderId="19" xfId="0" applyFont="1" applyFill="1" applyBorder="1" applyAlignment="1">
      <alignment horizontal="right" vertical="center"/>
    </xf>
    <xf numFmtId="0" fontId="76" fillId="0" borderId="19" xfId="0" applyFont="1" applyFill="1" applyBorder="1" applyAlignment="1">
      <alignment horizontal="center" vertical="top"/>
    </xf>
    <xf numFmtId="0" fontId="0" fillId="0" borderId="19" xfId="0" applyFont="1" applyFill="1" applyBorder="1" applyAlignment="1">
      <alignment horizontal="center" vertical="top" shrinkToFit="1"/>
    </xf>
    <xf numFmtId="0" fontId="38" fillId="0" borderId="19" xfId="4" applyFont="1" applyFill="1" applyBorder="1" applyAlignment="1">
      <alignment horizontal="center" vertical="center" shrinkToFit="1"/>
    </xf>
    <xf numFmtId="20" fontId="7" fillId="0" borderId="19" xfId="0" applyNumberFormat="1" applyFont="1" applyFill="1" applyBorder="1" applyAlignment="1">
      <alignment horizontal="center" vertical="center"/>
    </xf>
    <xf numFmtId="0" fontId="9" fillId="0" borderId="19" xfId="0" applyFont="1" applyFill="1" applyBorder="1" applyAlignment="1">
      <alignment horizontal="center" vertical="center" shrinkToFit="1"/>
    </xf>
    <xf numFmtId="0" fontId="104" fillId="0" borderId="19" xfId="0" applyFont="1" applyFill="1" applyBorder="1" applyAlignment="1">
      <alignment horizontal="center" vertical="top"/>
    </xf>
    <xf numFmtId="0" fontId="5" fillId="0" borderId="19" xfId="0" applyFont="1" applyFill="1" applyBorder="1" applyAlignment="1">
      <alignment horizontal="center" vertical="center"/>
    </xf>
    <xf numFmtId="0" fontId="9" fillId="15" borderId="19" xfId="0" applyFont="1" applyFill="1" applyBorder="1" applyAlignment="1">
      <alignment horizontal="center" vertical="top"/>
    </xf>
    <xf numFmtId="0" fontId="7" fillId="0" borderId="31" xfId="0" applyFont="1" applyFill="1" applyBorder="1" applyAlignment="1">
      <alignment horizontal="center" vertical="center" shrinkToFit="1"/>
    </xf>
    <xf numFmtId="0" fontId="7" fillId="0" borderId="81" xfId="0" applyFont="1" applyFill="1" applyBorder="1" applyAlignment="1">
      <alignment horizontal="center" vertical="center" shrinkToFit="1"/>
    </xf>
    <xf numFmtId="0" fontId="78" fillId="0" borderId="20" xfId="0" applyFont="1" applyFill="1" applyBorder="1" applyAlignment="1">
      <alignment horizontal="center" vertical="center" shrinkToFit="1"/>
    </xf>
    <xf numFmtId="0" fontId="7" fillId="0" borderId="38" xfId="0" applyFont="1" applyFill="1" applyBorder="1" applyAlignment="1">
      <alignment horizontal="center" vertical="top" shrinkToFit="1"/>
    </xf>
    <xf numFmtId="0" fontId="7" fillId="0" borderId="19" xfId="0" applyFont="1" applyFill="1" applyBorder="1" applyAlignment="1">
      <alignment horizontal="center" vertical="top" shrinkToFit="1"/>
    </xf>
    <xf numFmtId="0" fontId="7" fillId="0" borderId="20" xfId="2" applyFont="1" applyFill="1" applyBorder="1" applyAlignment="1" applyProtection="1">
      <alignment horizontal="left" vertical="top" shrinkToFit="1"/>
    </xf>
    <xf numFmtId="0" fontId="60" fillId="0" borderId="1" xfId="2" applyFont="1" applyFill="1" applyBorder="1" applyAlignment="1" applyProtection="1">
      <alignment horizontal="center" vertical="center" shrinkToFit="1"/>
    </xf>
    <xf numFmtId="0" fontId="9" fillId="0" borderId="6"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shrinkToFit="1"/>
    </xf>
    <xf numFmtId="0" fontId="11" fillId="0" borderId="16" xfId="0" applyFont="1" applyFill="1" applyBorder="1" applyAlignment="1">
      <alignment horizontal="center" vertical="top"/>
    </xf>
    <xf numFmtId="0" fontId="11" fillId="0" borderId="14" xfId="0" applyFont="1" applyFill="1" applyBorder="1" applyAlignment="1">
      <alignment horizontal="center" vertical="top" wrapText="1"/>
    </xf>
    <xf numFmtId="0" fontId="11" fillId="0" borderId="14" xfId="0" applyFont="1" applyFill="1" applyBorder="1" applyAlignment="1">
      <alignment horizontal="center" vertical="top" shrinkToFit="1"/>
    </xf>
    <xf numFmtId="0" fontId="11" fillId="15" borderId="14" xfId="0" applyFont="1" applyFill="1" applyBorder="1" applyAlignment="1">
      <alignment horizontal="center" vertical="top" wrapText="1"/>
    </xf>
    <xf numFmtId="0" fontId="122" fillId="0" borderId="83" xfId="0" applyFont="1" applyFill="1" applyBorder="1" applyAlignment="1">
      <alignment horizontal="center" vertical="top" shrinkToFit="1"/>
    </xf>
    <xf numFmtId="0" fontId="122" fillId="0" borderId="57" xfId="0" applyFont="1" applyFill="1" applyBorder="1" applyAlignment="1">
      <alignment horizontal="center" vertical="top" shrinkToFit="1"/>
    </xf>
    <xf numFmtId="0" fontId="66" fillId="0" borderId="54" xfId="2" applyFont="1" applyFill="1" applyBorder="1" applyAlignment="1" applyProtection="1">
      <alignment horizontal="center" vertical="top"/>
    </xf>
    <xf numFmtId="0" fontId="11" fillId="17" borderId="14" xfId="0" applyFont="1" applyFill="1" applyBorder="1" applyAlignment="1">
      <alignment horizontal="center" vertical="top" shrinkToFit="1"/>
    </xf>
    <xf numFmtId="0" fontId="11" fillId="4" borderId="14" xfId="0" applyFont="1" applyFill="1" applyBorder="1" applyAlignment="1">
      <alignment horizontal="center" vertical="top" shrinkToFit="1"/>
    </xf>
    <xf numFmtId="0" fontId="11" fillId="0" borderId="15" xfId="2" applyFont="1" applyFill="1" applyBorder="1" applyAlignment="1" applyProtection="1">
      <alignment horizontal="center" vertical="top" shrinkToFit="1"/>
    </xf>
    <xf numFmtId="0" fontId="137" fillId="0" borderId="38" xfId="0" applyFont="1" applyFill="1" applyBorder="1" applyAlignment="1">
      <alignment horizontal="center" vertical="center" shrinkToFit="1"/>
    </xf>
    <xf numFmtId="0" fontId="137" fillId="0" borderId="35" xfId="0" applyFont="1" applyFill="1" applyBorder="1" applyAlignment="1">
      <alignment horizontal="center" vertical="center" shrinkToFit="1"/>
    </xf>
    <xf numFmtId="0" fontId="7" fillId="4" borderId="1" xfId="0" applyFont="1" applyFill="1" applyBorder="1" applyAlignment="1">
      <alignment horizontal="right" vertical="center"/>
    </xf>
    <xf numFmtId="0" fontId="22" fillId="16" borderId="16" xfId="2" applyFill="1" applyBorder="1" applyAlignment="1" applyProtection="1">
      <alignment horizontal="center" vertical="center" shrinkToFit="1"/>
    </xf>
    <xf numFmtId="0" fontId="136" fillId="0" borderId="0" xfId="0" applyFont="1" applyAlignment="1">
      <alignment horizontal="center" vertical="center" shrinkToFit="1"/>
    </xf>
    <xf numFmtId="0" fontId="136" fillId="0" borderId="0" xfId="0" applyFont="1" applyAlignment="1">
      <alignment vertical="center" shrinkToFit="1"/>
    </xf>
    <xf numFmtId="0" fontId="136" fillId="0" borderId="0" xfId="0" applyFont="1" applyAlignment="1">
      <alignment horizontal="center" vertical="center"/>
    </xf>
    <xf numFmtId="0" fontId="136" fillId="0" borderId="0" xfId="0" applyFont="1" applyAlignment="1">
      <alignment vertical="center"/>
    </xf>
    <xf numFmtId="0" fontId="136" fillId="18" borderId="1" xfId="0" applyFont="1" applyFill="1" applyBorder="1" applyAlignment="1">
      <alignment horizontal="center" vertical="center" shrinkToFit="1"/>
    </xf>
    <xf numFmtId="0" fontId="132" fillId="2" borderId="8" xfId="0" applyFont="1" applyFill="1" applyBorder="1" applyAlignment="1">
      <alignment horizontal="center" vertical="center" shrinkToFit="1"/>
    </xf>
    <xf numFmtId="0" fontId="88" fillId="0" borderId="95" xfId="0" applyFont="1" applyFill="1" applyBorder="1" applyAlignment="1">
      <alignment horizontal="center" vertical="center" wrapText="1"/>
    </xf>
    <xf numFmtId="0" fontId="23" fillId="0" borderId="93" xfId="2" applyFont="1" applyFill="1" applyBorder="1" applyAlignment="1" applyProtection="1">
      <alignment horizontal="left" vertical="center" wrapText="1"/>
    </xf>
    <xf numFmtId="0" fontId="88" fillId="0" borderId="93" xfId="0" applyFont="1" applyFill="1" applyBorder="1" applyAlignment="1">
      <alignment horizontal="right" vertical="center"/>
    </xf>
    <xf numFmtId="0" fontId="88" fillId="0" borderId="97" xfId="0" applyFont="1" applyFill="1" applyBorder="1" applyAlignment="1">
      <alignment horizontal="center" vertical="center" wrapText="1"/>
    </xf>
    <xf numFmtId="0" fontId="23" fillId="0" borderId="94" xfId="2" applyFont="1" applyFill="1" applyBorder="1" applyAlignment="1" applyProtection="1">
      <alignment horizontal="left" vertical="center" wrapText="1"/>
    </xf>
    <xf numFmtId="0" fontId="88" fillId="0" borderId="94" xfId="0" applyFont="1" applyFill="1" applyBorder="1" applyAlignment="1">
      <alignment horizontal="right" vertical="center"/>
    </xf>
    <xf numFmtId="0" fontId="88" fillId="0" borderId="99" xfId="0" applyFont="1" applyFill="1" applyBorder="1" applyAlignment="1">
      <alignment horizontal="center" vertical="center" wrapText="1"/>
    </xf>
    <xf numFmtId="0" fontId="23" fillId="0" borderId="100" xfId="2" applyFont="1" applyFill="1" applyBorder="1" applyAlignment="1" applyProtection="1">
      <alignment horizontal="left" vertical="center" wrapText="1"/>
    </xf>
    <xf numFmtId="0" fontId="88" fillId="0" borderId="100" xfId="0" applyFont="1" applyFill="1" applyBorder="1" applyAlignment="1">
      <alignment horizontal="right" vertical="center"/>
    </xf>
    <xf numFmtId="0" fontId="138" fillId="0" borderId="97" xfId="0" applyFont="1" applyFill="1" applyBorder="1" applyAlignment="1">
      <alignment horizontal="center" vertical="center" wrapText="1"/>
    </xf>
    <xf numFmtId="0" fontId="89" fillId="0" borderId="93" xfId="0" applyFont="1" applyFill="1" applyBorder="1" applyAlignment="1">
      <alignment horizontal="right" vertical="center" wrapText="1"/>
    </xf>
    <xf numFmtId="0" fontId="92" fillId="0" borderId="93" xfId="0" applyFont="1" applyFill="1" applyBorder="1" applyAlignment="1">
      <alignment horizontal="center" vertical="center" wrapText="1"/>
    </xf>
    <xf numFmtId="0" fontId="89" fillId="0" borderId="93" xfId="0" applyFont="1" applyFill="1" applyBorder="1" applyAlignment="1">
      <alignment horizontal="center" vertical="center" wrapText="1"/>
    </xf>
    <xf numFmtId="0" fontId="89" fillId="0" borderId="96" xfId="0" applyFont="1" applyFill="1" applyBorder="1" applyAlignment="1">
      <alignment horizontal="center" vertical="center" wrapText="1"/>
    </xf>
    <xf numFmtId="0" fontId="89" fillId="0" borderId="94" xfId="0" applyFont="1" applyFill="1" applyBorder="1" applyAlignment="1">
      <alignment horizontal="right" vertical="center" wrapText="1"/>
    </xf>
    <xf numFmtId="0" fontId="89" fillId="0" borderId="94" xfId="0" applyFont="1" applyFill="1" applyBorder="1" applyAlignment="1">
      <alignment horizontal="center" vertical="center" wrapText="1"/>
    </xf>
    <xf numFmtId="0" fontId="92" fillId="0" borderId="94" xfId="0" applyFont="1" applyFill="1" applyBorder="1" applyAlignment="1">
      <alignment horizontal="center" vertical="center" wrapText="1"/>
    </xf>
    <xf numFmtId="0" fontId="89" fillId="0" borderId="98" xfId="0" applyFont="1" applyFill="1" applyBorder="1" applyAlignment="1">
      <alignment horizontal="center" vertical="center" wrapText="1"/>
    </xf>
    <xf numFmtId="0" fontId="93" fillId="0" borderId="94" xfId="0" applyFont="1" applyFill="1" applyBorder="1" applyAlignment="1">
      <alignment horizontal="center" vertical="center" wrapText="1"/>
    </xf>
    <xf numFmtId="0" fontId="95" fillId="0" borderId="100" xfId="0" applyFont="1" applyFill="1" applyBorder="1" applyAlignment="1">
      <alignment horizontal="right" vertical="center" wrapText="1"/>
    </xf>
    <xf numFmtId="0" fontId="0" fillId="0" borderId="102" xfId="0" applyFont="1" applyFill="1" applyBorder="1">
      <alignment vertical="center"/>
    </xf>
    <xf numFmtId="0" fontId="0" fillId="0" borderId="103" xfId="0" applyFont="1" applyFill="1" applyBorder="1">
      <alignment vertical="center"/>
    </xf>
    <xf numFmtId="0" fontId="23" fillId="0" borderId="104" xfId="2" applyFont="1" applyFill="1" applyBorder="1" applyAlignment="1" applyProtection="1">
      <alignment horizontal="left" vertical="center" wrapText="1"/>
    </xf>
    <xf numFmtId="0" fontId="88" fillId="0" borderId="105" xfId="0" applyFont="1" applyFill="1" applyBorder="1" applyAlignment="1">
      <alignment horizontal="right" vertical="center"/>
    </xf>
    <xf numFmtId="0" fontId="88" fillId="0" borderId="106" xfId="0" applyFont="1" applyFill="1" applyBorder="1" applyAlignment="1">
      <alignment horizontal="right" vertical="center"/>
    </xf>
    <xf numFmtId="0" fontId="0" fillId="0" borderId="0" xfId="0" applyFont="1" applyFill="1" applyAlignment="1">
      <alignment horizontal="center" vertical="center" shrinkToFit="1"/>
    </xf>
    <xf numFmtId="0" fontId="136" fillId="0" borderId="0" xfId="0" applyFont="1" applyAlignment="1">
      <alignment horizontal="right" vertical="center" shrinkToFit="1"/>
    </xf>
    <xf numFmtId="0" fontId="139" fillId="0" borderId="0" xfId="0" applyFont="1" applyAlignment="1">
      <alignment horizontal="center" vertical="center" shrinkToFit="1"/>
    </xf>
    <xf numFmtId="0" fontId="17" fillId="0" borderId="0" xfId="0" applyFont="1" applyBorder="1" applyAlignment="1">
      <alignment horizontal="center" vertical="center" shrinkToFit="1"/>
    </xf>
    <xf numFmtId="0" fontId="17" fillId="0" borderId="0" xfId="0" applyFont="1" applyBorder="1" applyAlignment="1">
      <alignment vertical="center" shrinkToFit="1"/>
    </xf>
    <xf numFmtId="0" fontId="127" fillId="0" borderId="0" xfId="0" applyFont="1" applyBorder="1" applyAlignment="1">
      <alignment horizontal="center" vertical="center" shrinkToFit="1"/>
    </xf>
    <xf numFmtId="0" fontId="140" fillId="0" borderId="14" xfId="0" applyFont="1" applyFill="1" applyBorder="1" applyAlignment="1">
      <alignment horizontal="center" vertical="top"/>
    </xf>
    <xf numFmtId="0" fontId="8" fillId="0" borderId="14" xfId="2" applyFont="1" applyFill="1" applyBorder="1" applyAlignment="1" applyProtection="1">
      <alignment horizontal="center" vertical="top" wrapText="1" shrinkToFit="1"/>
    </xf>
    <xf numFmtId="0" fontId="8" fillId="0" borderId="14" xfId="0" applyFont="1" applyFill="1" applyBorder="1" applyAlignment="1">
      <alignment horizontal="center" vertical="center" wrapText="1"/>
    </xf>
    <xf numFmtId="0" fontId="141" fillId="0" borderId="14" xfId="0" applyFont="1" applyFill="1" applyBorder="1" applyAlignment="1">
      <alignment horizontal="center" vertical="center" wrapText="1"/>
    </xf>
    <xf numFmtId="0" fontId="8" fillId="15" borderId="14" xfId="0" applyFont="1" applyFill="1" applyBorder="1" applyAlignment="1">
      <alignment horizontal="center" vertical="center" wrapText="1"/>
    </xf>
    <xf numFmtId="0" fontId="8" fillId="0" borderId="38" xfId="0" applyFont="1" applyFill="1" applyBorder="1" applyAlignment="1">
      <alignment horizontal="center" vertical="top"/>
    </xf>
    <xf numFmtId="0" fontId="8" fillId="0" borderId="19" xfId="0" applyFont="1" applyFill="1" applyBorder="1" applyAlignment="1">
      <alignment horizontal="center" vertical="top"/>
    </xf>
    <xf numFmtId="0" fontId="3" fillId="0" borderId="8" xfId="0" applyFont="1" applyFill="1" applyBorder="1" applyAlignment="1">
      <alignment horizontal="left" vertical="top"/>
    </xf>
    <xf numFmtId="0" fontId="3" fillId="0" borderId="1" xfId="0" applyFont="1" applyFill="1" applyBorder="1" applyAlignment="1">
      <alignment horizontal="center" vertical="top" shrinkToFit="1"/>
    </xf>
    <xf numFmtId="0" fontId="142" fillId="0" borderId="14" xfId="0" applyFont="1" applyFill="1" applyBorder="1" applyAlignment="1">
      <alignment horizontal="center" vertical="top"/>
    </xf>
    <xf numFmtId="0" fontId="142" fillId="0" borderId="14" xfId="0" applyFont="1" applyFill="1" applyBorder="1" applyAlignment="1">
      <alignment horizontal="center" vertical="top" wrapText="1"/>
    </xf>
    <xf numFmtId="0" fontId="8" fillId="0" borderId="29" xfId="0" applyFont="1" applyFill="1" applyBorder="1" applyAlignment="1">
      <alignment horizontal="center" vertical="top" shrinkToFit="1"/>
    </xf>
    <xf numFmtId="0" fontId="8" fillId="0" borderId="107" xfId="0" applyFont="1" applyFill="1" applyBorder="1" applyAlignment="1">
      <alignment horizontal="center" vertical="top" shrinkToFit="1"/>
    </xf>
    <xf numFmtId="56" fontId="99" fillId="0" borderId="32" xfId="0" applyNumberFormat="1" applyFont="1" applyFill="1" applyBorder="1" applyAlignment="1">
      <alignment horizontal="center" vertical="center" shrinkToFit="1"/>
    </xf>
    <xf numFmtId="56" fontId="99" fillId="0" borderId="5" xfId="0" applyNumberFormat="1" applyFont="1" applyFill="1" applyBorder="1" applyAlignment="1">
      <alignment horizontal="center" vertical="center" shrinkToFit="1"/>
    </xf>
    <xf numFmtId="0" fontId="140" fillId="0" borderId="57" xfId="0" applyFont="1" applyFill="1" applyBorder="1" applyAlignment="1">
      <alignment horizontal="center" vertical="top"/>
    </xf>
    <xf numFmtId="0" fontId="104" fillId="0" borderId="31" xfId="0" applyFont="1" applyFill="1" applyBorder="1" applyAlignment="1">
      <alignment horizontal="center" vertical="top"/>
    </xf>
    <xf numFmtId="0" fontId="104" fillId="0" borderId="32" xfId="0" applyFont="1" applyFill="1" applyBorder="1" applyAlignment="1">
      <alignment horizontal="center" vertical="top"/>
    </xf>
    <xf numFmtId="0" fontId="104" fillId="0" borderId="32" xfId="0" applyFont="1" applyFill="1" applyBorder="1" applyAlignment="1">
      <alignment horizontal="center" vertical="center"/>
    </xf>
    <xf numFmtId="0" fontId="104" fillId="0" borderId="33" xfId="0" applyFont="1" applyFill="1" applyBorder="1" applyAlignment="1">
      <alignment horizontal="center" vertical="top"/>
    </xf>
    <xf numFmtId="0" fontId="104" fillId="0" borderId="57" xfId="0" applyFont="1" applyFill="1" applyBorder="1" applyAlignment="1">
      <alignment horizontal="center" vertical="top"/>
    </xf>
    <xf numFmtId="0" fontId="142" fillId="0" borderId="57" xfId="0" applyFont="1" applyFill="1" applyBorder="1" applyAlignment="1">
      <alignment horizontal="center" vertical="top"/>
    </xf>
    <xf numFmtId="0" fontId="104" fillId="28" borderId="32" xfId="0" applyFont="1" applyFill="1" applyBorder="1" applyAlignment="1">
      <alignment horizontal="center" vertical="center"/>
    </xf>
    <xf numFmtId="0" fontId="104" fillId="18" borderId="32" xfId="0" applyFont="1" applyFill="1" applyBorder="1" applyAlignment="1">
      <alignment horizontal="center" vertical="center"/>
    </xf>
    <xf numFmtId="0" fontId="119" fillId="28" borderId="32" xfId="0" applyFont="1" applyFill="1" applyBorder="1" applyAlignment="1">
      <alignment horizontal="center" vertical="center"/>
    </xf>
    <xf numFmtId="0" fontId="7" fillId="0" borderId="38"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83" xfId="0" applyFont="1" applyFill="1" applyBorder="1" applyAlignment="1">
      <alignment horizontal="center" vertical="center" shrinkToFit="1"/>
    </xf>
    <xf numFmtId="0" fontId="8" fillId="0" borderId="60" xfId="0" applyFont="1" applyFill="1" applyBorder="1" applyAlignment="1">
      <alignment horizontal="center" vertical="top" shrinkToFit="1"/>
    </xf>
    <xf numFmtId="0" fontId="11" fillId="28" borderId="38" xfId="0" applyFont="1" applyFill="1" applyBorder="1" applyAlignment="1">
      <alignment horizontal="center" vertical="center" shrinkToFit="1"/>
    </xf>
    <xf numFmtId="0" fontId="11" fillId="28" borderId="35" xfId="0" applyFont="1" applyFill="1" applyBorder="1" applyAlignment="1">
      <alignment horizontal="center" vertical="center" shrinkToFit="1"/>
    </xf>
    <xf numFmtId="0" fontId="5" fillId="0" borderId="35" xfId="0" applyFont="1" applyFill="1" applyBorder="1" applyAlignment="1">
      <alignment horizontal="center" vertical="center"/>
    </xf>
    <xf numFmtId="0" fontId="9" fillId="0" borderId="19" xfId="0" applyFont="1" applyFill="1" applyBorder="1" applyAlignment="1">
      <alignment horizontal="center" vertical="center"/>
    </xf>
    <xf numFmtId="0" fontId="0" fillId="0" borderId="19" xfId="0" applyFont="1" applyFill="1" applyBorder="1" applyAlignment="1">
      <alignment horizontal="center" vertical="center" shrinkToFit="1"/>
    </xf>
    <xf numFmtId="0" fontId="8" fillId="0" borderId="16" xfId="0" applyFont="1" applyFill="1" applyBorder="1" applyAlignment="1">
      <alignment horizontal="center" vertical="center" wrapText="1"/>
    </xf>
    <xf numFmtId="0" fontId="8" fillId="0" borderId="15" xfId="0" applyFont="1" applyFill="1" applyBorder="1" applyAlignment="1">
      <alignment horizontal="center" vertical="top" shrinkToFit="1"/>
    </xf>
    <xf numFmtId="0" fontId="0" fillId="0" borderId="18"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shrinkToFit="1"/>
    </xf>
    <xf numFmtId="0" fontId="0" fillId="0" borderId="8" xfId="0" applyFont="1" applyFill="1" applyBorder="1" applyAlignment="1">
      <alignment horizontal="center" vertical="top"/>
    </xf>
    <xf numFmtId="0" fontId="0" fillId="0" borderId="21" xfId="0" applyFont="1" applyFill="1" applyBorder="1" applyAlignment="1">
      <alignment horizontal="center" vertical="top"/>
    </xf>
    <xf numFmtId="0" fontId="0" fillId="0" borderId="22"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shrinkToFit="1"/>
    </xf>
    <xf numFmtId="0" fontId="11" fillId="0" borderId="15" xfId="0" applyFont="1" applyFill="1" applyBorder="1" applyAlignment="1">
      <alignment horizontal="center" vertical="top" shrinkToFit="1"/>
    </xf>
    <xf numFmtId="0" fontId="11" fillId="28" borderId="18" xfId="0" applyFont="1" applyFill="1" applyBorder="1" applyAlignment="1">
      <alignment horizontal="center" vertical="center" wrapText="1"/>
    </xf>
    <xf numFmtId="0" fontId="11" fillId="28" borderId="20" xfId="0" applyFont="1" applyFill="1" applyBorder="1" applyAlignment="1">
      <alignment horizontal="center" vertical="center" shrinkToFit="1"/>
    </xf>
    <xf numFmtId="0" fontId="11" fillId="28" borderId="8" xfId="0" applyFont="1" applyFill="1" applyBorder="1" applyAlignment="1">
      <alignment horizontal="center" vertical="center" wrapText="1"/>
    </xf>
    <xf numFmtId="0" fontId="11" fillId="28" borderId="5" xfId="0" applyFont="1" applyFill="1" applyBorder="1" applyAlignment="1">
      <alignment horizontal="center" vertical="center" shrinkToFit="1"/>
    </xf>
    <xf numFmtId="0" fontId="7" fillId="28"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5" fillId="28" borderId="10" xfId="0" applyFont="1" applyFill="1" applyBorder="1" applyAlignment="1">
      <alignment horizontal="center" vertical="center"/>
    </xf>
    <xf numFmtId="0" fontId="9" fillId="28" borderId="10" xfId="0" applyFont="1" applyFill="1" applyBorder="1" applyAlignment="1">
      <alignment horizontal="center" vertical="center"/>
    </xf>
    <xf numFmtId="0" fontId="0" fillId="28" borderId="11" xfId="0" applyFont="1" applyFill="1" applyBorder="1" applyAlignment="1">
      <alignment horizontal="center" vertical="center" shrinkToFit="1"/>
    </xf>
    <xf numFmtId="0" fontId="11" fillId="0" borderId="35" xfId="0" applyFont="1" applyFill="1" applyBorder="1" applyAlignment="1">
      <alignment horizontal="center" vertical="top"/>
    </xf>
    <xf numFmtId="0" fontId="7" fillId="0" borderId="35" xfId="0" applyFont="1" applyFill="1" applyBorder="1" applyAlignment="1">
      <alignment horizontal="center" vertical="top"/>
    </xf>
    <xf numFmtId="0" fontId="9" fillId="0" borderId="35" xfId="0" applyFont="1" applyFill="1" applyBorder="1">
      <alignment vertical="center"/>
    </xf>
    <xf numFmtId="0" fontId="0" fillId="0" borderId="19" xfId="0" applyFont="1" applyFill="1" applyBorder="1" applyAlignment="1">
      <alignment vertical="center" shrinkToFit="1"/>
    </xf>
    <xf numFmtId="0" fontId="3" fillId="0" borderId="19" xfId="0" applyFont="1" applyFill="1" applyBorder="1" applyAlignment="1">
      <alignment horizontal="center" vertical="center"/>
    </xf>
    <xf numFmtId="0" fontId="9" fillId="0" borderId="19" xfId="0" applyFont="1" applyFill="1" applyBorder="1">
      <alignment vertical="center"/>
    </xf>
    <xf numFmtId="0" fontId="104" fillId="0" borderId="19" xfId="0" applyFont="1" applyFill="1" applyBorder="1" applyAlignment="1">
      <alignment horizontal="center" vertical="center"/>
    </xf>
    <xf numFmtId="0" fontId="78" fillId="0" borderId="19" xfId="0" applyFont="1" applyFill="1" applyBorder="1" applyAlignment="1">
      <alignment horizontal="center" vertical="center" shrinkToFit="1"/>
    </xf>
    <xf numFmtId="0" fontId="7" fillId="0" borderId="19" xfId="0" applyFont="1" applyFill="1" applyBorder="1" applyAlignment="1">
      <alignment horizontal="left" vertical="center" shrinkToFit="1"/>
    </xf>
    <xf numFmtId="0" fontId="8" fillId="0" borderId="83" xfId="0" applyFont="1" applyFill="1" applyBorder="1" applyAlignment="1">
      <alignment horizontal="center" vertical="top" shrinkToFit="1"/>
    </xf>
    <xf numFmtId="0" fontId="8" fillId="0" borderId="82" xfId="0" applyFont="1" applyFill="1" applyBorder="1" applyAlignment="1">
      <alignment horizontal="center" vertical="top" shrinkToFit="1"/>
    </xf>
    <xf numFmtId="0" fontId="8" fillId="0" borderId="3" xfId="0" applyFont="1" applyFill="1" applyBorder="1" applyAlignment="1">
      <alignment vertical="center" shrinkToFit="1"/>
    </xf>
    <xf numFmtId="0" fontId="8" fillId="0" borderId="58" xfId="0" applyFont="1" applyFill="1" applyBorder="1" applyAlignment="1">
      <alignment vertical="center" shrinkToFit="1"/>
    </xf>
    <xf numFmtId="0" fontId="7" fillId="0" borderId="5" xfId="0" applyFont="1" applyFill="1" applyBorder="1" applyAlignment="1">
      <alignment horizontal="left" vertical="center" shrinkToFit="1"/>
    </xf>
    <xf numFmtId="0" fontId="31" fillId="28" borderId="10" xfId="4" applyFont="1" applyFill="1" applyBorder="1" applyAlignment="1">
      <alignment horizontal="right" vertical="center"/>
    </xf>
    <xf numFmtId="0" fontId="30" fillId="28" borderId="10" xfId="0" applyFont="1" applyFill="1" applyBorder="1" applyAlignment="1">
      <alignment horizontal="center" vertical="top"/>
    </xf>
    <xf numFmtId="0" fontId="0" fillId="28" borderId="10" xfId="0" applyFont="1" applyFill="1" applyBorder="1" applyAlignment="1">
      <alignment vertical="center" shrinkToFit="1"/>
    </xf>
    <xf numFmtId="0" fontId="8" fillId="28" borderId="29" xfId="0" applyFont="1" applyFill="1" applyBorder="1" applyAlignment="1">
      <alignment horizontal="center" vertical="top"/>
    </xf>
    <xf numFmtId="0" fontId="7" fillId="28" borderId="29" xfId="0" applyFont="1" applyFill="1" applyBorder="1" applyAlignment="1">
      <alignment horizontal="center" vertical="top"/>
    </xf>
    <xf numFmtId="0" fontId="9" fillId="28" borderId="10" xfId="0" applyFont="1" applyFill="1" applyBorder="1">
      <alignment vertical="center"/>
    </xf>
    <xf numFmtId="20" fontId="31" fillId="28" borderId="10" xfId="4" applyNumberFormat="1" applyFont="1" applyFill="1" applyBorder="1" applyAlignment="1">
      <alignment horizontal="center" vertical="center"/>
    </xf>
    <xf numFmtId="0" fontId="9" fillId="28" borderId="10" xfId="0" applyFont="1" applyFill="1" applyBorder="1" applyAlignment="1">
      <alignment horizontal="center" vertical="center" shrinkToFit="1"/>
    </xf>
    <xf numFmtId="0" fontId="119" fillId="28" borderId="10" xfId="0" applyFont="1" applyFill="1" applyBorder="1" applyAlignment="1">
      <alignment horizontal="center" vertical="center"/>
    </xf>
    <xf numFmtId="0" fontId="119" fillId="28" borderId="68" xfId="0" applyFont="1" applyFill="1" applyBorder="1" applyAlignment="1">
      <alignment vertical="center"/>
    </xf>
    <xf numFmtId="0" fontId="119" fillId="28" borderId="68" xfId="0" applyFont="1" applyFill="1" applyBorder="1" applyAlignment="1">
      <alignment horizontal="center" vertical="center"/>
    </xf>
    <xf numFmtId="0" fontId="7" fillId="0" borderId="42"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08" xfId="0" applyFont="1" applyFill="1" applyBorder="1" applyAlignment="1">
      <alignment horizontal="center" vertical="center" shrinkToFit="1"/>
    </xf>
    <xf numFmtId="0" fontId="78" fillId="28" borderId="42" xfId="0" applyFont="1" applyFill="1" applyBorder="1" applyAlignment="1">
      <alignment horizontal="center" vertical="center" shrinkToFit="1"/>
    </xf>
    <xf numFmtId="0" fontId="78" fillId="28" borderId="10" xfId="0" applyFont="1" applyFill="1" applyBorder="1" applyAlignment="1">
      <alignment horizontal="center" vertical="center" shrinkToFit="1"/>
    </xf>
    <xf numFmtId="0" fontId="7" fillId="0" borderId="10" xfId="0" applyFont="1" applyFill="1" applyBorder="1" applyAlignment="1">
      <alignment horizontal="center" vertical="center"/>
    </xf>
    <xf numFmtId="0" fontId="3" fillId="6" borderId="10" xfId="0" applyFont="1" applyFill="1" applyBorder="1" applyAlignment="1">
      <alignment horizontal="center" vertical="center"/>
    </xf>
    <xf numFmtId="0" fontId="0" fillId="0" borderId="10" xfId="0" applyBorder="1" applyAlignment="1">
      <alignment horizontal="center" vertical="center"/>
    </xf>
    <xf numFmtId="0" fontId="0" fillId="0" borderId="10" xfId="0" applyFont="1" applyFill="1" applyBorder="1" applyAlignment="1">
      <alignment horizontal="center" vertical="center"/>
    </xf>
    <xf numFmtId="0" fontId="56" fillId="17" borderId="10" xfId="4" applyFont="1" applyFill="1" applyBorder="1" applyAlignment="1">
      <alignment horizontal="center" vertical="center" shrinkToFit="1"/>
    </xf>
    <xf numFmtId="0" fontId="7" fillId="4" borderId="10" xfId="0" applyFont="1" applyFill="1" applyBorder="1" applyAlignment="1">
      <alignment horizontal="center" vertical="top" shrinkToFit="1"/>
    </xf>
    <xf numFmtId="0" fontId="7" fillId="0" borderId="11" xfId="0" applyFont="1" applyFill="1" applyBorder="1" applyAlignment="1">
      <alignment horizontal="left" vertical="center" shrinkToFit="1"/>
    </xf>
    <xf numFmtId="0" fontId="7" fillId="35" borderId="50" xfId="0" applyFont="1" applyFill="1" applyBorder="1">
      <alignment vertical="center"/>
    </xf>
    <xf numFmtId="0" fontId="7" fillId="15" borderId="50" xfId="0" applyFont="1" applyFill="1" applyBorder="1">
      <alignment vertical="center"/>
    </xf>
    <xf numFmtId="0" fontId="7" fillId="19" borderId="50" xfId="0" applyFont="1" applyFill="1" applyBorder="1">
      <alignment vertical="center"/>
    </xf>
    <xf numFmtId="0" fontId="8" fillId="0" borderId="0" xfId="0" applyFont="1" applyFill="1" applyAlignment="1">
      <alignment vertical="top" textRotation="255"/>
    </xf>
    <xf numFmtId="0" fontId="0" fillId="0" borderId="65" xfId="0" applyFont="1" applyFill="1" applyBorder="1" applyAlignment="1">
      <alignment horizontal="center" vertical="center"/>
    </xf>
    <xf numFmtId="0" fontId="0" fillId="0" borderId="84" xfId="0" applyFont="1" applyFill="1" applyBorder="1" applyAlignment="1">
      <alignment horizontal="center" vertical="center"/>
    </xf>
    <xf numFmtId="0" fontId="0" fillId="28" borderId="84" xfId="0" applyFont="1" applyFill="1" applyBorder="1" applyAlignment="1">
      <alignment horizontal="center" vertical="center"/>
    </xf>
    <xf numFmtId="0" fontId="0" fillId="28" borderId="44"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5" xfId="0" applyFont="1" applyFill="1" applyBorder="1" applyAlignment="1">
      <alignment horizontal="center" vertical="center"/>
    </xf>
    <xf numFmtId="9" fontId="0" fillId="0" borderId="0" xfId="0" applyNumberFormat="1" applyFont="1" applyFill="1" applyAlignment="1">
      <alignment horizontal="center" vertical="center"/>
    </xf>
    <xf numFmtId="0" fontId="0" fillId="0" borderId="0" xfId="0" applyFill="1" applyAlignment="1">
      <alignment horizontal="center" vertical="center" shrinkToFit="1"/>
    </xf>
    <xf numFmtId="0" fontId="8" fillId="0" borderId="4" xfId="0" applyFont="1" applyFill="1" applyBorder="1" applyAlignment="1">
      <alignment horizontal="center" vertical="top" shrinkToFit="1"/>
    </xf>
    <xf numFmtId="0" fontId="7" fillId="0" borderId="35" xfId="0" applyFont="1" applyFill="1" applyBorder="1">
      <alignment vertical="center"/>
    </xf>
    <xf numFmtId="0" fontId="7" fillId="28" borderId="35" xfId="0" applyFont="1" applyFill="1" applyBorder="1">
      <alignment vertical="center"/>
    </xf>
    <xf numFmtId="0" fontId="99" fillId="0" borderId="4" xfId="0" applyFont="1" applyFill="1" applyBorder="1" applyAlignment="1">
      <alignment horizontal="center" vertical="center" shrinkToFit="1"/>
    </xf>
    <xf numFmtId="0" fontId="99" fillId="0" borderId="7"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23" fillId="0" borderId="110" xfId="2" applyFont="1" applyFill="1" applyBorder="1" applyAlignment="1" applyProtection="1">
      <alignment horizontal="left" vertical="center" wrapText="1"/>
    </xf>
    <xf numFmtId="0" fontId="88" fillId="0" borderId="110" xfId="0" applyFont="1" applyFill="1" applyBorder="1" applyAlignment="1">
      <alignment horizontal="right" vertical="center"/>
    </xf>
    <xf numFmtId="0" fontId="88" fillId="0" borderId="111" xfId="0" applyFont="1" applyFill="1" applyBorder="1" applyAlignment="1">
      <alignment horizontal="right" vertical="center"/>
    </xf>
    <xf numFmtId="0" fontId="88" fillId="0" borderId="98" xfId="0" applyFont="1" applyFill="1" applyBorder="1" applyAlignment="1">
      <alignment horizontal="right" vertical="center"/>
    </xf>
    <xf numFmtId="0" fontId="88" fillId="0" borderId="112" xfId="0" applyFont="1" applyFill="1" applyBorder="1" applyAlignment="1">
      <alignment horizontal="right" vertical="center"/>
    </xf>
    <xf numFmtId="0" fontId="138" fillId="0" borderId="109" xfId="0" applyFont="1" applyFill="1" applyBorder="1" applyAlignment="1">
      <alignment horizontal="center" vertical="center" wrapText="1"/>
    </xf>
    <xf numFmtId="0" fontId="93" fillId="0" borderId="98" xfId="0" applyFont="1" applyFill="1" applyBorder="1" applyAlignment="1">
      <alignment horizontal="center" vertical="center" wrapText="1"/>
    </xf>
    <xf numFmtId="0" fontId="92" fillId="0" borderId="98" xfId="0" applyFont="1" applyFill="1" applyBorder="1" applyAlignment="1">
      <alignment horizontal="center" vertical="center" wrapText="1"/>
    </xf>
    <xf numFmtId="0" fontId="95" fillId="0" borderId="94" xfId="0" applyFont="1" applyFill="1" applyBorder="1" applyAlignment="1">
      <alignment horizontal="center" vertical="center" wrapText="1"/>
    </xf>
    <xf numFmtId="0" fontId="3" fillId="0" borderId="0" xfId="0" applyFont="1" applyFill="1" applyAlignment="1">
      <alignment vertical="top" shrinkToFit="1"/>
    </xf>
    <xf numFmtId="0" fontId="8" fillId="25" borderId="0" xfId="0" applyFont="1" applyFill="1" applyAlignment="1">
      <alignment vertical="center" wrapText="1"/>
    </xf>
    <xf numFmtId="0" fontId="0" fillId="25" borderId="0" xfId="0" applyFont="1" applyFill="1" applyAlignment="1">
      <alignment vertical="center" shrinkToFit="1"/>
    </xf>
    <xf numFmtId="0" fontId="7" fillId="0" borderId="0" xfId="0" applyFont="1" applyFill="1" applyAlignment="1">
      <alignment horizontal="right" vertical="top" shrinkToFit="1"/>
    </xf>
    <xf numFmtId="0" fontId="88" fillId="0" borderId="97" xfId="0" applyFont="1" applyFill="1" applyBorder="1" applyAlignment="1">
      <alignment horizontal="center" vertical="center" shrinkToFit="1"/>
    </xf>
    <xf numFmtId="0" fontId="143" fillId="0" borderId="16" xfId="2" applyFont="1" applyFill="1" applyBorder="1" applyAlignment="1" applyProtection="1">
      <alignment horizontal="left" vertical="top"/>
    </xf>
    <xf numFmtId="0" fontId="88" fillId="0" borderId="96" xfId="0" applyFont="1" applyFill="1" applyBorder="1" applyAlignment="1">
      <alignment horizontal="right" vertical="center"/>
    </xf>
    <xf numFmtId="0" fontId="103" fillId="0" borderId="99" xfId="0" applyFont="1" applyFill="1" applyBorder="1" applyAlignment="1">
      <alignment horizontal="center" vertical="center" wrapText="1"/>
    </xf>
    <xf numFmtId="0" fontId="138" fillId="0" borderId="95" xfId="0" applyFont="1" applyFill="1" applyBorder="1" applyAlignment="1">
      <alignment horizontal="center" vertical="center" wrapText="1"/>
    </xf>
    <xf numFmtId="0" fontId="0" fillId="6" borderId="1" xfId="0" applyFont="1" applyFill="1" applyBorder="1" applyAlignment="1">
      <alignment horizontal="center" vertical="top"/>
    </xf>
    <xf numFmtId="0" fontId="0" fillId="6" borderId="19" xfId="0" applyFont="1" applyFill="1" applyBorder="1" applyAlignment="1">
      <alignment horizontal="center" vertical="center"/>
    </xf>
    <xf numFmtId="0" fontId="0" fillId="40" borderId="1" xfId="0" applyFont="1" applyFill="1" applyBorder="1" applyAlignment="1">
      <alignment horizontal="center" vertical="center"/>
    </xf>
    <xf numFmtId="0" fontId="0" fillId="3" borderId="20" xfId="0" applyFont="1" applyFill="1" applyBorder="1" applyAlignment="1">
      <alignment horizontal="center" vertical="center" shrinkToFit="1"/>
    </xf>
    <xf numFmtId="0" fontId="95" fillId="0" borderId="98" xfId="0" applyFont="1" applyFill="1" applyBorder="1" applyAlignment="1">
      <alignment horizontal="center" vertical="center" wrapText="1"/>
    </xf>
    <xf numFmtId="0" fontId="7" fillId="0" borderId="38" xfId="0" applyFont="1" applyFill="1" applyBorder="1" applyAlignment="1">
      <alignment horizontal="center" vertical="top"/>
    </xf>
    <xf numFmtId="0" fontId="0" fillId="28" borderId="21" xfId="0" applyFont="1" applyFill="1" applyBorder="1">
      <alignment vertical="center"/>
    </xf>
    <xf numFmtId="0" fontId="31" fillId="28" borderId="6" xfId="4" applyFont="1" applyFill="1" applyBorder="1" applyAlignment="1">
      <alignment horizontal="right" vertical="center"/>
    </xf>
    <xf numFmtId="0" fontId="7" fillId="28" borderId="6" xfId="0" applyFont="1" applyFill="1" applyBorder="1" applyAlignment="1">
      <alignment horizontal="center" vertical="top"/>
    </xf>
    <xf numFmtId="0" fontId="7" fillId="28" borderId="17" xfId="2" applyFont="1" applyFill="1" applyBorder="1" applyAlignment="1" applyProtection="1">
      <alignment horizontal="center" vertical="top" shrinkToFit="1"/>
    </xf>
    <xf numFmtId="0" fontId="7" fillId="28" borderId="38" xfId="0" applyFont="1" applyFill="1" applyBorder="1" applyAlignment="1">
      <alignment horizontal="center" vertical="top"/>
    </xf>
    <xf numFmtId="0" fontId="8" fillId="0" borderId="1" xfId="2" applyFont="1" applyFill="1" applyBorder="1" applyAlignment="1" applyProtection="1">
      <alignment horizontal="center" vertical="top" shrinkToFit="1"/>
    </xf>
    <xf numFmtId="0" fontId="7" fillId="28" borderId="1" xfId="2" applyFont="1" applyFill="1" applyBorder="1" applyAlignment="1" applyProtection="1">
      <alignment horizontal="center" vertical="top" shrinkToFit="1"/>
    </xf>
    <xf numFmtId="0" fontId="7" fillId="0" borderId="1" xfId="2" applyFont="1" applyFill="1" applyBorder="1" applyAlignment="1" applyProtection="1">
      <alignment horizontal="center" vertical="top" shrinkToFit="1"/>
    </xf>
    <xf numFmtId="0" fontId="0" fillId="0" borderId="113" xfId="0" applyFont="1" applyFill="1" applyBorder="1">
      <alignment vertical="center"/>
    </xf>
    <xf numFmtId="0" fontId="7" fillId="4" borderId="1" xfId="2" applyFont="1" applyFill="1" applyBorder="1" applyAlignment="1" applyProtection="1">
      <alignment horizontal="center" vertical="top" shrinkToFit="1"/>
    </xf>
    <xf numFmtId="0" fontId="144" fillId="0" borderId="1" xfId="0" applyFont="1" applyFill="1" applyBorder="1" applyAlignment="1">
      <alignment horizontal="center" vertical="center" wrapText="1"/>
    </xf>
    <xf numFmtId="0" fontId="88" fillId="0" borderId="104" xfId="0" applyFont="1" applyFill="1" applyBorder="1" applyAlignment="1">
      <alignment horizontal="center" vertical="center" wrapText="1"/>
    </xf>
    <xf numFmtId="0" fontId="23" fillId="0" borderId="105" xfId="2" applyFont="1" applyFill="1" applyBorder="1" applyAlignment="1" applyProtection="1">
      <alignment horizontal="left" vertical="center" wrapText="1"/>
    </xf>
    <xf numFmtId="0" fontId="0" fillId="0" borderId="0" xfId="0" applyFont="1" applyFill="1" applyAlignment="1">
      <alignment vertical="top" shrinkToFit="1"/>
    </xf>
    <xf numFmtId="0" fontId="3" fillId="0" borderId="6" xfId="0" applyFont="1" applyFill="1" applyBorder="1" applyAlignment="1">
      <alignment vertical="top" shrinkToFit="1"/>
    </xf>
    <xf numFmtId="0" fontId="8" fillId="28" borderId="35" xfId="0" applyFont="1" applyFill="1" applyBorder="1" applyAlignment="1">
      <alignment horizontal="center" vertical="center" shrinkToFit="1"/>
    </xf>
    <xf numFmtId="0" fontId="8" fillId="28" borderId="8" xfId="0" applyFont="1" applyFill="1" applyBorder="1" applyAlignment="1">
      <alignment horizontal="center" vertical="center" shrinkToFit="1"/>
    </xf>
    <xf numFmtId="56" fontId="8" fillId="10" borderId="50" xfId="0" applyNumberFormat="1" applyFont="1" applyFill="1" applyBorder="1" applyAlignment="1">
      <alignment horizontal="center" vertical="center" wrapText="1"/>
    </xf>
    <xf numFmtId="0" fontId="8" fillId="10" borderId="50" xfId="0" applyFont="1" applyFill="1" applyBorder="1" applyAlignment="1">
      <alignment horizontal="center" vertical="center" wrapText="1"/>
    </xf>
    <xf numFmtId="0" fontId="52" fillId="0" borderId="0" xfId="0" applyFont="1" applyAlignment="1">
      <alignment horizontal="center" vertical="center"/>
    </xf>
    <xf numFmtId="177" fontId="3" fillId="0" borderId="0" xfId="0" applyNumberFormat="1" applyFont="1" applyAlignment="1">
      <alignment horizontal="center" vertical="center"/>
    </xf>
    <xf numFmtId="0" fontId="0" fillId="0" borderId="0" xfId="0" applyAlignment="1">
      <alignment horizontal="right" vertical="center"/>
    </xf>
    <xf numFmtId="0" fontId="0" fillId="0" borderId="53" xfId="0" applyBorder="1" applyAlignment="1">
      <alignment horizontal="right" vertical="center"/>
    </xf>
    <xf numFmtId="181" fontId="48" fillId="26" borderId="3" xfId="0" applyNumberFormat="1" applyFont="1" applyFill="1" applyBorder="1" applyAlignment="1">
      <alignment horizontal="center" vertical="center"/>
    </xf>
    <xf numFmtId="0" fontId="131" fillId="16" borderId="54" xfId="0" applyFont="1" applyFill="1" applyBorder="1" applyAlignment="1">
      <alignment horizontal="center" vertical="center" wrapText="1"/>
    </xf>
    <xf numFmtId="0" fontId="131" fillId="16" borderId="58" xfId="0" applyFont="1" applyFill="1" applyBorder="1" applyAlignment="1">
      <alignment horizontal="center" vertical="center" wrapText="1"/>
    </xf>
    <xf numFmtId="56" fontId="8" fillId="10" borderId="54" xfId="0" applyNumberFormat="1" applyFont="1" applyFill="1" applyBorder="1" applyAlignment="1">
      <alignment horizontal="center" vertical="center" wrapText="1"/>
    </xf>
    <xf numFmtId="56" fontId="8" fillId="10" borderId="58" xfId="0" applyNumberFormat="1" applyFont="1" applyFill="1" applyBorder="1" applyAlignment="1">
      <alignment horizontal="center" vertical="center" wrapText="1"/>
    </xf>
    <xf numFmtId="0" fontId="6" fillId="9" borderId="49" xfId="0" applyFont="1" applyFill="1" applyBorder="1" applyAlignment="1">
      <alignment horizontal="center" vertical="center" wrapText="1" shrinkToFit="1"/>
    </xf>
    <xf numFmtId="0" fontId="6" fillId="9" borderId="76" xfId="0" applyFont="1" applyFill="1" applyBorder="1" applyAlignment="1">
      <alignment horizontal="center" vertical="center" wrapText="1" shrinkToFit="1"/>
    </xf>
    <xf numFmtId="0" fontId="8" fillId="4" borderId="2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22" fillId="0" borderId="23" xfId="2" applyBorder="1" applyAlignment="1" applyProtection="1">
      <alignment horizontal="center" vertical="center"/>
    </xf>
    <xf numFmtId="0" fontId="22" fillId="0" borderId="59" xfId="2" applyBorder="1" applyAlignment="1" applyProtection="1">
      <alignment horizontal="center" vertical="center"/>
    </xf>
    <xf numFmtId="0" fontId="3" fillId="3" borderId="49" xfId="0" applyFont="1" applyFill="1" applyBorder="1" applyAlignment="1">
      <alignment horizontal="center" vertical="center"/>
    </xf>
    <xf numFmtId="0" fontId="3" fillId="3" borderId="13" xfId="0" applyFont="1" applyFill="1" applyBorder="1" applyAlignment="1">
      <alignment horizontal="center" vertical="center"/>
    </xf>
    <xf numFmtId="56" fontId="3" fillId="0" borderId="3" xfId="0" applyNumberFormat="1" applyFont="1" applyBorder="1" applyAlignment="1">
      <alignment horizontal="center" vertical="center"/>
    </xf>
    <xf numFmtId="0" fontId="28" fillId="39" borderId="54" xfId="0" applyFont="1" applyFill="1" applyBorder="1" applyAlignment="1">
      <alignment horizontal="center" vertical="center" shrinkToFit="1"/>
    </xf>
    <xf numFmtId="0" fontId="28" fillId="39" borderId="3" xfId="0" applyFont="1" applyFill="1" applyBorder="1" applyAlignment="1">
      <alignment horizontal="center" vertical="center" shrinkToFit="1"/>
    </xf>
    <xf numFmtId="56" fontId="9" fillId="0" borderId="26" xfId="0" applyNumberFormat="1" applyFont="1" applyFill="1" applyBorder="1" applyAlignment="1">
      <alignment horizontal="center" vertical="center"/>
    </xf>
    <xf numFmtId="0" fontId="9" fillId="0" borderId="26"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pplyAlignment="1">
      <alignment horizontal="left" vertical="top" wrapText="1"/>
    </xf>
    <xf numFmtId="56" fontId="2" fillId="0" borderId="0" xfId="0" applyNumberFormat="1" applyFont="1" applyFill="1" applyAlignment="1">
      <alignment horizontal="center" vertical="center"/>
    </xf>
    <xf numFmtId="0" fontId="2" fillId="0" borderId="0" xfId="0" applyFont="1" applyFill="1" applyAlignment="1">
      <alignment horizontal="center" vertical="center"/>
    </xf>
    <xf numFmtId="56" fontId="9" fillId="0" borderId="27" xfId="0" applyNumberFormat="1" applyFont="1" applyFill="1" applyBorder="1" applyAlignment="1">
      <alignment horizontal="center" vertical="center"/>
    </xf>
    <xf numFmtId="56" fontId="9" fillId="0" borderId="26" xfId="0" applyNumberFormat="1"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107" fillId="0" borderId="0" xfId="0" applyFont="1" applyFill="1" applyBorder="1" applyAlignment="1">
      <alignment horizontal="right" vertical="center"/>
    </xf>
    <xf numFmtId="0" fontId="94"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3" fillId="5" borderId="16" xfId="0" applyFont="1" applyFill="1" applyBorder="1" applyAlignment="1">
      <alignment horizontal="center" vertical="center"/>
    </xf>
    <xf numFmtId="0" fontId="3" fillId="5" borderId="14" xfId="0" applyFont="1" applyFill="1" applyBorder="1" applyAlignment="1">
      <alignment horizontal="center" vertical="center"/>
    </xf>
    <xf numFmtId="186" fontId="81" fillId="21" borderId="49" xfId="0" applyNumberFormat="1" applyFont="1" applyFill="1" applyBorder="1" applyAlignment="1">
      <alignment horizontal="center" vertical="center"/>
    </xf>
    <xf numFmtId="186" fontId="81" fillId="21" borderId="62" xfId="0" applyNumberFormat="1" applyFont="1" applyFill="1" applyBorder="1" applyAlignment="1">
      <alignment horizontal="center" vertical="center"/>
    </xf>
    <xf numFmtId="0" fontId="94" fillId="0" borderId="101" xfId="0" applyFont="1" applyFill="1" applyBorder="1" applyAlignment="1">
      <alignment horizontal="right" vertical="center"/>
    </xf>
    <xf numFmtId="0" fontId="94" fillId="0" borderId="100" xfId="0" applyFont="1" applyFill="1" applyBorder="1" applyAlignment="1">
      <alignment horizontal="right" vertical="center"/>
    </xf>
    <xf numFmtId="190" fontId="7" fillId="0" borderId="32" xfId="0" applyNumberFormat="1" applyFont="1" applyBorder="1" applyAlignment="1">
      <alignment horizontal="left" vertical="center"/>
    </xf>
    <xf numFmtId="190" fontId="7" fillId="0" borderId="35" xfId="0" applyNumberFormat="1" applyFont="1" applyBorder="1" applyAlignment="1">
      <alignment horizontal="left" vertical="center"/>
    </xf>
    <xf numFmtId="0" fontId="7" fillId="0" borderId="54" xfId="0" applyFont="1" applyBorder="1" applyAlignment="1">
      <alignment horizontal="center" vertical="center"/>
    </xf>
    <xf numFmtId="0" fontId="7" fillId="0" borderId="58" xfId="0" applyFont="1" applyBorder="1" applyAlignment="1">
      <alignment horizontal="center" vertical="center"/>
    </xf>
    <xf numFmtId="0" fontId="8" fillId="28" borderId="57" xfId="0" applyFont="1" applyFill="1" applyBorder="1" applyAlignment="1">
      <alignment horizontal="center" vertical="center" shrinkToFit="1"/>
    </xf>
    <xf numFmtId="0" fontId="8" fillId="28" borderId="83" xfId="0" applyFont="1" applyFill="1" applyBorder="1" applyAlignment="1">
      <alignment horizontal="center" vertical="center" shrinkToFit="1"/>
    </xf>
    <xf numFmtId="0" fontId="8" fillId="28" borderId="54" xfId="0" applyFont="1" applyFill="1" applyBorder="1" applyAlignment="1">
      <alignment horizontal="center" vertical="center" shrinkToFit="1"/>
    </xf>
    <xf numFmtId="0" fontId="8" fillId="28" borderId="58" xfId="0" applyFont="1" applyFill="1" applyBorder="1" applyAlignment="1">
      <alignment horizontal="center" vertical="center" shrinkToFit="1"/>
    </xf>
    <xf numFmtId="0" fontId="8" fillId="28" borderId="3" xfId="0" applyFont="1" applyFill="1" applyBorder="1" applyAlignment="1">
      <alignment horizontal="center" vertical="center" shrinkToFit="1"/>
    </xf>
    <xf numFmtId="0" fontId="138" fillId="0" borderId="0" xfId="0" applyFont="1" applyFill="1" applyBorder="1" applyAlignment="1">
      <alignment horizontal="center" vertical="center" wrapText="1"/>
    </xf>
  </cellXfs>
  <cellStyles count="6">
    <cellStyle name="パーセント" xfId="1" builtinId="5"/>
    <cellStyle name="ハイパーリンク" xfId="2" builtinId="8"/>
    <cellStyle name="桁区切り" xfId="3" builtinId="6"/>
    <cellStyle name="標準" xfId="0" builtinId="0"/>
    <cellStyle name="標準 2" xfId="4" xr:uid="{00000000-0005-0000-0000-000004000000}"/>
    <cellStyle name="標準 3" xfId="5" xr:uid="{00000000-0005-0000-0000-000005000000}"/>
  </cellStyles>
  <dxfs count="0"/>
  <tableStyles count="0" defaultTableStyle="TableStyleMedium9" defaultPivotStyle="PivotStyleLight16"/>
  <colors>
    <mruColors>
      <color rgb="FFCCFF99"/>
      <color rgb="FFCCFFFF"/>
      <color rgb="FFFFFF99"/>
      <color rgb="FFCCFF33"/>
      <color rgb="FFFFFF00"/>
      <color rgb="FFFFFFCC"/>
      <color rgb="FFFFCC99"/>
      <color rgb="FFFFCCFF"/>
      <color rgb="FFFF66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0</xdr:col>
      <xdr:colOff>9525</xdr:colOff>
      <xdr:row>51</xdr:row>
      <xdr:rowOff>19050</xdr:rowOff>
    </xdr:to>
    <xdr:pic>
      <xdr:nvPicPr>
        <xdr:cNvPr id="3398678" name="Picture 28" descr="http://img.yahoo.co.jp/images/clear.gif">
          <a:extLst>
            <a:ext uri="{FF2B5EF4-FFF2-40B4-BE49-F238E27FC236}">
              <a16:creationId xmlns:a16="http://schemas.microsoft.com/office/drawing/2014/main" id="{00000000-0008-0000-0200-000016DC33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8759725"/>
          <a:ext cx="9525" cy="19050"/>
        </a:xfrm>
        <a:prstGeom prst="rect">
          <a:avLst/>
        </a:prstGeom>
        <a:noFill/>
        <a:ln w="9525">
          <a:noFill/>
          <a:miter lim="800000"/>
          <a:headEnd/>
          <a:tailEnd/>
        </a:ln>
      </xdr:spPr>
    </xdr:pic>
    <xdr:clientData/>
  </xdr:twoCellAnchor>
  <xdr:twoCellAnchor editAs="oneCell">
    <xdr:from>
      <xdr:col>0</xdr:col>
      <xdr:colOff>0</xdr:colOff>
      <xdr:row>51</xdr:row>
      <xdr:rowOff>0</xdr:rowOff>
    </xdr:from>
    <xdr:to>
      <xdr:col>0</xdr:col>
      <xdr:colOff>381000</xdr:colOff>
      <xdr:row>53</xdr:row>
      <xdr:rowOff>38100</xdr:rowOff>
    </xdr:to>
    <xdr:pic>
      <xdr:nvPicPr>
        <xdr:cNvPr id="68" name="図 67" descr="http://npb.jp/bis/images/pet2019_c_1.gif">
          <a:extLst>
            <a:ext uri="{FF2B5EF4-FFF2-40B4-BE49-F238E27FC236}">
              <a16:creationId xmlns:a16="http://schemas.microsoft.com/office/drawing/2014/main" id="{2D0704E4-7719-4288-B643-1969E7184E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86815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318</xdr:row>
      <xdr:rowOff>0</xdr:rowOff>
    </xdr:from>
    <xdr:to>
      <xdr:col>0</xdr:col>
      <xdr:colOff>9525</xdr:colOff>
      <xdr:row>318</xdr:row>
      <xdr:rowOff>19050</xdr:rowOff>
    </xdr:to>
    <xdr:pic>
      <xdr:nvPicPr>
        <xdr:cNvPr id="2" name="Picture 28" descr="http://img.yahoo.co.jp/images/clear.gif">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61874400"/>
          <a:ext cx="9525" cy="19050"/>
        </a:xfrm>
        <a:prstGeom prst="rect">
          <a:avLst/>
        </a:prstGeom>
        <a:noFill/>
        <a:ln w="9525">
          <a:noFill/>
          <a:miter lim="800000"/>
          <a:headEnd/>
          <a:tailEnd/>
        </a:ln>
      </xdr:spPr>
    </xdr:pic>
    <xdr:clientData/>
  </xdr:twoCellAnchor>
  <xdr:oneCellAnchor>
    <xdr:from>
      <xdr:col>8</xdr:col>
      <xdr:colOff>0</xdr:colOff>
      <xdr:row>282</xdr:row>
      <xdr:rowOff>0</xdr:rowOff>
    </xdr:from>
    <xdr:ext cx="9525" cy="19050"/>
    <xdr:pic>
      <xdr:nvPicPr>
        <xdr:cNvPr id="3" name="Picture 28" descr="http://img.yahoo.co.jp/images/clear.gif">
          <a:extLst>
            <a:ext uri="{FF2B5EF4-FFF2-40B4-BE49-F238E27FC236}">
              <a16:creationId xmlns:a16="http://schemas.microsoft.com/office/drawing/2014/main" id="{49240F76-4A98-4805-9A53-7C9178E3986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9882425"/>
          <a:ext cx="9525" cy="19050"/>
        </a:xfrm>
        <a:prstGeom prst="rect">
          <a:avLst/>
        </a:prstGeom>
        <a:noFill/>
        <a:ln w="9525">
          <a:noFill/>
          <a:miter lim="800000"/>
          <a:headEnd/>
          <a:tailEnd/>
        </a:ln>
      </xdr:spPr>
    </xdr:pic>
    <xdr:clientData/>
  </xdr:oneCellAnchor>
  <xdr:oneCellAnchor>
    <xdr:from>
      <xdr:col>0</xdr:col>
      <xdr:colOff>0</xdr:colOff>
      <xdr:row>306</xdr:row>
      <xdr:rowOff>0</xdr:rowOff>
    </xdr:from>
    <xdr:ext cx="9525" cy="19050"/>
    <xdr:pic>
      <xdr:nvPicPr>
        <xdr:cNvPr id="4" name="Picture 28" descr="http://img.yahoo.co.jp/images/clear.gif">
          <a:extLst>
            <a:ext uri="{FF2B5EF4-FFF2-40B4-BE49-F238E27FC236}">
              <a16:creationId xmlns:a16="http://schemas.microsoft.com/office/drawing/2014/main" id="{790F3337-E912-4DA5-A0D1-7483F280BFE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406300"/>
          <a:ext cx="9525" cy="1905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47625</xdr:colOff>
      <xdr:row>4</xdr:row>
      <xdr:rowOff>38100</xdr:rowOff>
    </xdr:to>
    <xdr:pic>
      <xdr:nvPicPr>
        <xdr:cNvPr id="3400728" name="Picture 15" descr="http://www.sanfrecce.co.jp/player/img/index/icon.gif">
          <a:extLst>
            <a:ext uri="{FF2B5EF4-FFF2-40B4-BE49-F238E27FC236}">
              <a16:creationId xmlns:a16="http://schemas.microsoft.com/office/drawing/2014/main" id="{00000000-0008-0000-1300-000018E43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5800"/>
          <a:ext cx="47625" cy="38100"/>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xdr:colOff>
      <xdr:row>4</xdr:row>
      <xdr:rowOff>38100</xdr:rowOff>
    </xdr:to>
    <xdr:pic>
      <xdr:nvPicPr>
        <xdr:cNvPr id="3400729" name="Picture 16" descr="http://www.sanfrecce.co.jp/player/img/index/icon.gif">
          <a:extLst>
            <a:ext uri="{FF2B5EF4-FFF2-40B4-BE49-F238E27FC236}">
              <a16:creationId xmlns:a16="http://schemas.microsoft.com/office/drawing/2014/main" id="{00000000-0008-0000-1300-000019E43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5800"/>
          <a:ext cx="47625" cy="38100"/>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xdr:colOff>
      <xdr:row>4</xdr:row>
      <xdr:rowOff>38100</xdr:rowOff>
    </xdr:to>
    <xdr:pic>
      <xdr:nvPicPr>
        <xdr:cNvPr id="3400730" name="Picture 17" descr="http://www.sanfrecce.co.jp/player/img/index/icon.gif">
          <a:extLst>
            <a:ext uri="{FF2B5EF4-FFF2-40B4-BE49-F238E27FC236}">
              <a16:creationId xmlns:a16="http://schemas.microsoft.com/office/drawing/2014/main" id="{00000000-0008-0000-1300-00001AE43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5800"/>
          <a:ext cx="47625" cy="38100"/>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xdr:colOff>
      <xdr:row>4</xdr:row>
      <xdr:rowOff>38100</xdr:rowOff>
    </xdr:to>
    <xdr:pic>
      <xdr:nvPicPr>
        <xdr:cNvPr id="3400731" name="Picture 18" descr="http://www.sanfrecce.co.jp/player/img/index/icon.gif">
          <a:extLst>
            <a:ext uri="{FF2B5EF4-FFF2-40B4-BE49-F238E27FC236}">
              <a16:creationId xmlns:a16="http://schemas.microsoft.com/office/drawing/2014/main" id="{00000000-0008-0000-1300-00001BE43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5800"/>
          <a:ext cx="47625" cy="38100"/>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xdr:colOff>
      <xdr:row>4</xdr:row>
      <xdr:rowOff>38100</xdr:rowOff>
    </xdr:to>
    <xdr:pic>
      <xdr:nvPicPr>
        <xdr:cNvPr id="3400732" name="Picture 19" descr="http://www.sanfrecce.co.jp/player/img/index/icon.gif">
          <a:extLst>
            <a:ext uri="{FF2B5EF4-FFF2-40B4-BE49-F238E27FC236}">
              <a16:creationId xmlns:a16="http://schemas.microsoft.com/office/drawing/2014/main" id="{00000000-0008-0000-1300-00001CE43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5800"/>
          <a:ext cx="47625" cy="38100"/>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xdr:colOff>
      <xdr:row>4</xdr:row>
      <xdr:rowOff>38100</xdr:rowOff>
    </xdr:to>
    <xdr:pic>
      <xdr:nvPicPr>
        <xdr:cNvPr id="3400733" name="Picture 20" descr="http://www.sanfrecce.co.jp/player/img/index/icon.gif">
          <a:extLst>
            <a:ext uri="{FF2B5EF4-FFF2-40B4-BE49-F238E27FC236}">
              <a16:creationId xmlns:a16="http://schemas.microsoft.com/office/drawing/2014/main" id="{00000000-0008-0000-1300-00001DE43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5800"/>
          <a:ext cx="47625" cy="38100"/>
        </a:xfrm>
        <a:prstGeom prst="rect">
          <a:avLst/>
        </a:prstGeom>
        <a:noFill/>
        <a:ln w="9525">
          <a:noFill/>
          <a:miter lim="800000"/>
          <a:headEnd/>
          <a:tailEnd/>
        </a:ln>
      </xdr:spPr>
    </xdr:pic>
    <xdr:clientData/>
  </xdr:twoCellAnchor>
  <xdr:twoCellAnchor editAs="oneCell">
    <xdr:from>
      <xdr:col>0</xdr:col>
      <xdr:colOff>0</xdr:colOff>
      <xdr:row>4</xdr:row>
      <xdr:rowOff>0</xdr:rowOff>
    </xdr:from>
    <xdr:to>
      <xdr:col>0</xdr:col>
      <xdr:colOff>47625</xdr:colOff>
      <xdr:row>4</xdr:row>
      <xdr:rowOff>38100</xdr:rowOff>
    </xdr:to>
    <xdr:pic>
      <xdr:nvPicPr>
        <xdr:cNvPr id="3400734" name="Picture 21" descr="http://www.sanfrecce.co.jp/player/img/index/icon.gif">
          <a:extLst>
            <a:ext uri="{FF2B5EF4-FFF2-40B4-BE49-F238E27FC236}">
              <a16:creationId xmlns:a16="http://schemas.microsoft.com/office/drawing/2014/main" id="{00000000-0008-0000-1300-00001EE433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85800"/>
          <a:ext cx="47625" cy="381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pb.jp/farm/2020/" TargetMode="External"/><Relationship Id="rId2" Type="http://schemas.openxmlformats.org/officeDocument/2006/relationships/hyperlink" Target="http://www.baseball-lab.jp/league/farm/2019/" TargetMode="External"/><Relationship Id="rId1" Type="http://schemas.openxmlformats.org/officeDocument/2006/relationships/hyperlink" Target="http://npb.jp/farm/2020/" TargetMode="External"/><Relationship Id="rId5" Type="http://schemas.openxmlformats.org/officeDocument/2006/relationships/printerSettings" Target="../printerSettings/printerSettings1.bin"/><Relationship Id="rId4" Type="http://schemas.openxmlformats.org/officeDocument/2006/relationships/hyperlink" Target="https://baseball.yahoo.co.jp/npb/schedul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carp.co.jp/headline14/index.html" TargetMode="External"/><Relationship Id="rId7" Type="http://schemas.openxmlformats.org/officeDocument/2006/relationships/printerSettings" Target="../printerSettings/printerSettings5.bin"/><Relationship Id="rId2" Type="http://schemas.openxmlformats.org/officeDocument/2006/relationships/hyperlink" Target="http://baseball-freak.com/news/carp.html" TargetMode="External"/><Relationship Id="rId1" Type="http://schemas.openxmlformats.org/officeDocument/2006/relationships/hyperlink" Target="http://baseball.yahoo.co.jp/npb/schedule/" TargetMode="External"/><Relationship Id="rId6" Type="http://schemas.openxmlformats.org/officeDocument/2006/relationships/hyperlink" Target="https://npb.jp/bis/2020/stats/index_farm.html" TargetMode="External"/><Relationship Id="rId5" Type="http://schemas.openxmlformats.org/officeDocument/2006/relationships/hyperlink" Target="https://npb.jp/bis/2021/games/index_farm.html" TargetMode="External"/><Relationship Id="rId4" Type="http://schemas.openxmlformats.org/officeDocument/2006/relationships/hyperlink" Target="http://npb.jp/bis/2019/stats/index_farm.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s://baseball.yahoo.co.jp/npb/player/1300057/" TargetMode="External"/><Relationship Id="rId13" Type="http://schemas.openxmlformats.org/officeDocument/2006/relationships/hyperlink" Target="https://baseball.yahoo.co.jp/npb/player/800024/" TargetMode="External"/><Relationship Id="rId18" Type="http://schemas.openxmlformats.org/officeDocument/2006/relationships/hyperlink" Target="https://baseball.yahoo.co.jp/npb/player/1100083/" TargetMode="External"/><Relationship Id="rId26" Type="http://schemas.openxmlformats.org/officeDocument/2006/relationships/hyperlink" Target="https://baseball.yahoo.co.jp/npb/player/1400174/" TargetMode="External"/><Relationship Id="rId3" Type="http://schemas.openxmlformats.org/officeDocument/2006/relationships/hyperlink" Target="https://baseball.yahoo.co.jp/npb/player/1100081/" TargetMode="External"/><Relationship Id="rId21" Type="http://schemas.openxmlformats.org/officeDocument/2006/relationships/hyperlink" Target="https://baseball.yahoo.co.jp/npb/player/1100083/" TargetMode="External"/><Relationship Id="rId7" Type="http://schemas.openxmlformats.org/officeDocument/2006/relationships/hyperlink" Target="https://baseball.yahoo.co.jp/npb/player/1300058/" TargetMode="External"/><Relationship Id="rId12" Type="http://schemas.openxmlformats.org/officeDocument/2006/relationships/hyperlink" Target="https://baseball.yahoo.co.jp/npb/player/1100083/" TargetMode="External"/><Relationship Id="rId17" Type="http://schemas.openxmlformats.org/officeDocument/2006/relationships/hyperlink" Target="https://baseball.yahoo.co.jp/npb/player/1300061/" TargetMode="External"/><Relationship Id="rId25" Type="http://schemas.openxmlformats.org/officeDocument/2006/relationships/hyperlink" Target="https://baseball.yahoo.co.jp/npb/player/1800073/top" TargetMode="External"/><Relationship Id="rId2" Type="http://schemas.openxmlformats.org/officeDocument/2006/relationships/hyperlink" Target="https://baseball.yahoo.co.jp/npb/player/1000116/" TargetMode="External"/><Relationship Id="rId16" Type="http://schemas.openxmlformats.org/officeDocument/2006/relationships/hyperlink" Target="https://baseball.yahoo.co.jp/npb/player/1600122/" TargetMode="External"/><Relationship Id="rId20" Type="http://schemas.openxmlformats.org/officeDocument/2006/relationships/hyperlink" Target="https://baseball.yahoo.co.jp/npb/player/1500007/top" TargetMode="External"/><Relationship Id="rId1" Type="http://schemas.openxmlformats.org/officeDocument/2006/relationships/hyperlink" Target="https://baseball.yahoo.co.jp/npb/player/900429/" TargetMode="External"/><Relationship Id="rId6" Type="http://schemas.openxmlformats.org/officeDocument/2006/relationships/hyperlink" Target="https://baseball.yahoo.co.jp/npb/player/1500092/" TargetMode="External"/><Relationship Id="rId11" Type="http://schemas.openxmlformats.org/officeDocument/2006/relationships/hyperlink" Target="https://baseball.yahoo.co.jp/npb/player/900038/" TargetMode="External"/><Relationship Id="rId24" Type="http://schemas.openxmlformats.org/officeDocument/2006/relationships/hyperlink" Target="https://baseball.yahoo.co.jp/npb/player/1700070/top" TargetMode="External"/><Relationship Id="rId5" Type="http://schemas.openxmlformats.org/officeDocument/2006/relationships/hyperlink" Target="https://baseball.yahoo.co.jp/npb/player/1300061/" TargetMode="External"/><Relationship Id="rId15" Type="http://schemas.openxmlformats.org/officeDocument/2006/relationships/hyperlink" Target="https://baseball.yahoo.co.jp/npb/player/1600125/" TargetMode="External"/><Relationship Id="rId23" Type="http://schemas.openxmlformats.org/officeDocument/2006/relationships/hyperlink" Target="https://baseball.yahoo.co.jp/npb/player/1400175/top" TargetMode="External"/><Relationship Id="rId10" Type="http://schemas.openxmlformats.org/officeDocument/2006/relationships/hyperlink" Target="https://baseball.yahoo.co.jp/npb/player/1500094/" TargetMode="External"/><Relationship Id="rId19" Type="http://schemas.openxmlformats.org/officeDocument/2006/relationships/hyperlink" Target="https://baseball.yahoo.co.jp/npb/player/1600125/" TargetMode="External"/><Relationship Id="rId4" Type="http://schemas.openxmlformats.org/officeDocument/2006/relationships/hyperlink" Target="https://baseball.yahoo.co.jp/npb/player/1100039/" TargetMode="External"/><Relationship Id="rId9" Type="http://schemas.openxmlformats.org/officeDocument/2006/relationships/hyperlink" Target="https://baseball.yahoo.co.jp/npb/player/1400174/" TargetMode="External"/><Relationship Id="rId14" Type="http://schemas.openxmlformats.org/officeDocument/2006/relationships/hyperlink" Target="https://baseball.yahoo.co.jp/npb/player/800024/" TargetMode="External"/><Relationship Id="rId22" Type="http://schemas.openxmlformats.org/officeDocument/2006/relationships/hyperlink" Target="https://baseball.yahoo.co.jp/npb/player/1300057/top" TargetMode="External"/><Relationship Id="rId27"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3" Type="http://schemas.openxmlformats.org/officeDocument/2006/relationships/hyperlink" Target="https://baseball.yahoo.co.jp/npb/player/1300057/" TargetMode="External"/><Relationship Id="rId18" Type="http://schemas.openxmlformats.org/officeDocument/2006/relationships/hyperlink" Target="https://baseball.yahoo.co.jp/npb/player/1100083/" TargetMode="External"/><Relationship Id="rId26" Type="http://schemas.openxmlformats.org/officeDocument/2006/relationships/hyperlink" Target="https://baseball.yahoo.co.jp/npb/player/800041/" TargetMode="External"/><Relationship Id="rId39" Type="http://schemas.openxmlformats.org/officeDocument/2006/relationships/hyperlink" Target="https://baseball.yahoo.co.jp/npb/player/1100083/" TargetMode="External"/><Relationship Id="rId21" Type="http://schemas.openxmlformats.org/officeDocument/2006/relationships/hyperlink" Target="https://baseball.yahoo.co.jp/npb/player/1600122/" TargetMode="External"/><Relationship Id="rId34" Type="http://schemas.openxmlformats.org/officeDocument/2006/relationships/hyperlink" Target="https://baseball.yahoo.co.jp/npb/player/900430/" TargetMode="External"/><Relationship Id="rId42" Type="http://schemas.openxmlformats.org/officeDocument/2006/relationships/hyperlink" Target="https://baseball.yahoo.co.jp/npb/player/1100082/top" TargetMode="External"/><Relationship Id="rId47" Type="http://schemas.openxmlformats.org/officeDocument/2006/relationships/hyperlink" Target="https://baseball.yahoo.co.jp/npb/player/900397/top" TargetMode="External"/><Relationship Id="rId50" Type="http://schemas.openxmlformats.org/officeDocument/2006/relationships/hyperlink" Target="https://baseball.yahoo.co.jp/npb/player/900430/top" TargetMode="External"/><Relationship Id="rId55" Type="http://schemas.openxmlformats.org/officeDocument/2006/relationships/hyperlink" Target="https://baseball.yahoo.co.jp/npb/player/800042/top" TargetMode="External"/><Relationship Id="rId7" Type="http://schemas.openxmlformats.org/officeDocument/2006/relationships/hyperlink" Target="https://baseball.yahoo.co.jp/npb/player/1400173/" TargetMode="External"/><Relationship Id="rId2" Type="http://schemas.openxmlformats.org/officeDocument/2006/relationships/hyperlink" Target="https://baseball.yahoo.co.jp/npb/player/1100082/" TargetMode="External"/><Relationship Id="rId16" Type="http://schemas.openxmlformats.org/officeDocument/2006/relationships/hyperlink" Target="https://baseball.yahoo.co.jp/npb/player/1500094/" TargetMode="External"/><Relationship Id="rId20" Type="http://schemas.openxmlformats.org/officeDocument/2006/relationships/hyperlink" Target="https://baseball.yahoo.co.jp/npb/player/1600125/" TargetMode="External"/><Relationship Id="rId29" Type="http://schemas.openxmlformats.org/officeDocument/2006/relationships/hyperlink" Target="https://baseball.yahoo.co.jp/npb/player/1700070/" TargetMode="External"/><Relationship Id="rId41" Type="http://schemas.openxmlformats.org/officeDocument/2006/relationships/hyperlink" Target="https://baseball.yahoo.co.jp/npb/player/1300059/top" TargetMode="External"/><Relationship Id="rId54" Type="http://schemas.openxmlformats.org/officeDocument/2006/relationships/hyperlink" Target="https://baseball.yahoo.co.jp/npb/player/1600123/top" TargetMode="External"/><Relationship Id="rId1" Type="http://schemas.openxmlformats.org/officeDocument/2006/relationships/hyperlink" Target="https://baseball.yahoo.co.jp/npb/player/1100039/" TargetMode="External"/><Relationship Id="rId6" Type="http://schemas.openxmlformats.org/officeDocument/2006/relationships/hyperlink" Target="https://baseball.yahoo.co.jp/npb/player/1000116/" TargetMode="External"/><Relationship Id="rId11" Type="http://schemas.openxmlformats.org/officeDocument/2006/relationships/hyperlink" Target="https://baseball.yahoo.co.jp/npb/player/1500092/" TargetMode="External"/><Relationship Id="rId24" Type="http://schemas.openxmlformats.org/officeDocument/2006/relationships/hyperlink" Target="https://baseball.yahoo.co.jp/npb/player/800041/" TargetMode="External"/><Relationship Id="rId32" Type="http://schemas.openxmlformats.org/officeDocument/2006/relationships/hyperlink" Target="https://baseball.yahoo.co.jp/npb/player/1200070/" TargetMode="External"/><Relationship Id="rId37" Type="http://schemas.openxmlformats.org/officeDocument/2006/relationships/hyperlink" Target="https://baseball.yahoo.co.jp/npb/player/800042/" TargetMode="External"/><Relationship Id="rId40" Type="http://schemas.openxmlformats.org/officeDocument/2006/relationships/hyperlink" Target="https://baseball.yahoo.co.jp/npb/player/1900123/top" TargetMode="External"/><Relationship Id="rId45" Type="http://schemas.openxmlformats.org/officeDocument/2006/relationships/hyperlink" Target="https://baseball.yahoo.co.jp/npb/player/1600037/top" TargetMode="External"/><Relationship Id="rId53" Type="http://schemas.openxmlformats.org/officeDocument/2006/relationships/hyperlink" Target="https://baseball.yahoo.co.jp/npb/player/700050/top" TargetMode="External"/><Relationship Id="rId58" Type="http://schemas.openxmlformats.org/officeDocument/2006/relationships/hyperlink" Target="https://baseball.yahoo.co.jp/npb/player/1100083/" TargetMode="External"/><Relationship Id="rId5" Type="http://schemas.openxmlformats.org/officeDocument/2006/relationships/hyperlink" Target="https://baseball.yahoo.co.jp/npb/player/1500096/" TargetMode="External"/><Relationship Id="rId15" Type="http://schemas.openxmlformats.org/officeDocument/2006/relationships/hyperlink" Target="https://baseball.yahoo.co.jp/npb/player/900038/" TargetMode="External"/><Relationship Id="rId23" Type="http://schemas.openxmlformats.org/officeDocument/2006/relationships/hyperlink" Target="https://baseball.yahoo.co.jp/npb/player/1000098/" TargetMode="External"/><Relationship Id="rId28" Type="http://schemas.openxmlformats.org/officeDocument/2006/relationships/hyperlink" Target="http://baseball.yahoo.co.jp/npb/player?id=900433" TargetMode="External"/><Relationship Id="rId36" Type="http://schemas.openxmlformats.org/officeDocument/2006/relationships/hyperlink" Target="https://baseball.yahoo.co.jp/npb/player/900037/" TargetMode="External"/><Relationship Id="rId49" Type="http://schemas.openxmlformats.org/officeDocument/2006/relationships/hyperlink" Target="https://baseball.yahoo.co.jp/npb/player/2000060/top" TargetMode="External"/><Relationship Id="rId57" Type="http://schemas.openxmlformats.org/officeDocument/2006/relationships/hyperlink" Target="https://baseball.yahoo.co.jp/npb/player/1900123/top" TargetMode="External"/><Relationship Id="rId61" Type="http://schemas.openxmlformats.org/officeDocument/2006/relationships/printerSettings" Target="../printerSettings/printerSettings9.bin"/><Relationship Id="rId10" Type="http://schemas.openxmlformats.org/officeDocument/2006/relationships/hyperlink" Target="https://baseball.yahoo.co.jp/npb/player/1300061/" TargetMode="External"/><Relationship Id="rId19" Type="http://schemas.openxmlformats.org/officeDocument/2006/relationships/hyperlink" Target="https://baseball.yahoo.co.jp/npb/player/800024/" TargetMode="External"/><Relationship Id="rId31" Type="http://schemas.openxmlformats.org/officeDocument/2006/relationships/hyperlink" Target="https://baseball.yahoo.co.jp/npb/player/900037/" TargetMode="External"/><Relationship Id="rId44" Type="http://schemas.openxmlformats.org/officeDocument/2006/relationships/hyperlink" Target="https://baseball.yahoo.co.jp/npb/player/1200069/top" TargetMode="External"/><Relationship Id="rId52" Type="http://schemas.openxmlformats.org/officeDocument/2006/relationships/hyperlink" Target="https://baseball.yahoo.co.jp/npb/player/1300082/top" TargetMode="External"/><Relationship Id="rId60" Type="http://schemas.openxmlformats.org/officeDocument/2006/relationships/hyperlink" Target="https://baseball.yahoo.co.jp/npb/player/1500096/" TargetMode="External"/><Relationship Id="rId4" Type="http://schemas.openxmlformats.org/officeDocument/2006/relationships/hyperlink" Target="https://baseball.yahoo.co.jp/npb/player/800041/" TargetMode="External"/><Relationship Id="rId9" Type="http://schemas.openxmlformats.org/officeDocument/2006/relationships/hyperlink" Target="https://baseball.yahoo.co.jp/npb/player/1000098/" TargetMode="External"/><Relationship Id="rId14" Type="http://schemas.openxmlformats.org/officeDocument/2006/relationships/hyperlink" Target="https://baseball.yahoo.co.jp/npb/player/1400174/" TargetMode="External"/><Relationship Id="rId22" Type="http://schemas.openxmlformats.org/officeDocument/2006/relationships/hyperlink" Target="http://baseball.yahoo.co.jp/npb/player?id=900433" TargetMode="External"/><Relationship Id="rId27" Type="http://schemas.openxmlformats.org/officeDocument/2006/relationships/hyperlink" Target="http://baseball.yahoo.co.jp/npb/player?id=1200071" TargetMode="External"/><Relationship Id="rId30" Type="http://schemas.openxmlformats.org/officeDocument/2006/relationships/hyperlink" Target="https://baseball.yahoo.co.jp/npb/player/1600124/" TargetMode="External"/><Relationship Id="rId35" Type="http://schemas.openxmlformats.org/officeDocument/2006/relationships/hyperlink" Target="https://baseball.yahoo.co.jp/npb/player/1300059/" TargetMode="External"/><Relationship Id="rId43" Type="http://schemas.openxmlformats.org/officeDocument/2006/relationships/hyperlink" Target="https://baseball.yahoo.co.jp/npb/player/1500096/top" TargetMode="External"/><Relationship Id="rId48" Type="http://schemas.openxmlformats.org/officeDocument/2006/relationships/hyperlink" Target="https://baseball.yahoo.co.jp/npb/player/2000062/top" TargetMode="External"/><Relationship Id="rId56" Type="http://schemas.openxmlformats.org/officeDocument/2006/relationships/hyperlink" Target="https://baseball.yahoo.co.jp/npb/player/1400174/" TargetMode="External"/><Relationship Id="rId8" Type="http://schemas.openxmlformats.org/officeDocument/2006/relationships/hyperlink" Target="https://baseball.yahoo.co.jp/npb/player/1100081/" TargetMode="External"/><Relationship Id="rId51" Type="http://schemas.openxmlformats.org/officeDocument/2006/relationships/hyperlink" Target="https://baseball.yahoo.co.jp/npb/player/2000128/top" TargetMode="External"/><Relationship Id="rId3" Type="http://schemas.openxmlformats.org/officeDocument/2006/relationships/hyperlink" Target="https://baseball.yahoo.co.jp/npb/player/900429/" TargetMode="External"/><Relationship Id="rId12" Type="http://schemas.openxmlformats.org/officeDocument/2006/relationships/hyperlink" Target="https://baseball.yahoo.co.jp/npb/player/1300058/" TargetMode="External"/><Relationship Id="rId17" Type="http://schemas.openxmlformats.org/officeDocument/2006/relationships/hyperlink" Target="https://baseball.yahoo.co.jp/npb/player/1600124/" TargetMode="External"/><Relationship Id="rId25" Type="http://schemas.openxmlformats.org/officeDocument/2006/relationships/hyperlink" Target="https://baseball.yahoo.co.jp/npb/player/1500096/" TargetMode="External"/><Relationship Id="rId33" Type="http://schemas.openxmlformats.org/officeDocument/2006/relationships/hyperlink" Target="https://baseball.yahoo.co.jp/npb/player/700050/" TargetMode="External"/><Relationship Id="rId38" Type="http://schemas.openxmlformats.org/officeDocument/2006/relationships/hyperlink" Target="https://baseball.yahoo.co.jp/npb/player/1100081/" TargetMode="External"/><Relationship Id="rId46" Type="http://schemas.openxmlformats.org/officeDocument/2006/relationships/hyperlink" Target="https://baseball.yahoo.co.jp/npb/player/900038/top" TargetMode="External"/><Relationship Id="rId59" Type="http://schemas.openxmlformats.org/officeDocument/2006/relationships/hyperlink" Target="https://baseball.yahoo.co.jp/npb/player/800042/"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2.bin"/><Relationship Id="rId3" Type="http://schemas.openxmlformats.org/officeDocument/2006/relationships/hyperlink" Target="https://baseball.yahoo.co.jp/npb/player/1700070/top" TargetMode="External"/><Relationship Id="rId7" Type="http://schemas.openxmlformats.org/officeDocument/2006/relationships/hyperlink" Target="https://baseball.yahoo.co.jp/npb/player/2000060/top" TargetMode="External"/><Relationship Id="rId2" Type="http://schemas.openxmlformats.org/officeDocument/2006/relationships/hyperlink" Target="https://baseball.yahoo.co.jp/npb/player/1400175/top" TargetMode="External"/><Relationship Id="rId1" Type="http://schemas.openxmlformats.org/officeDocument/2006/relationships/hyperlink" Target="https://baseball.yahoo.co.jp/npb/player/2000063/top" TargetMode="External"/><Relationship Id="rId6" Type="http://schemas.openxmlformats.org/officeDocument/2006/relationships/hyperlink" Target="https://baseball.yahoo.co.jp/npb/player/1800073/top" TargetMode="External"/><Relationship Id="rId5" Type="http://schemas.openxmlformats.org/officeDocument/2006/relationships/hyperlink" Target="https://baseball.yahoo.co.jp/npb/player/2000061/top" TargetMode="External"/><Relationship Id="rId4" Type="http://schemas.openxmlformats.org/officeDocument/2006/relationships/hyperlink" Target="https://baseball.yahoo.co.jp/npb/player/1600123/top"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baseball.yahoo.co.jp/npb/player/1500096/top" TargetMode="External"/><Relationship Id="rId13" Type="http://schemas.openxmlformats.org/officeDocument/2006/relationships/hyperlink" Target="https://baseball.yahoo.co.jp/npb/player/1300082/top" TargetMode="External"/><Relationship Id="rId18" Type="http://schemas.openxmlformats.org/officeDocument/2006/relationships/hyperlink" Target="https://baseball.yahoo.co.jp/npb/player/1700070/top" TargetMode="External"/><Relationship Id="rId3" Type="http://schemas.openxmlformats.org/officeDocument/2006/relationships/hyperlink" Target="https://baseball.yahoo.co.jp/npb/player/1800072/top" TargetMode="External"/><Relationship Id="rId21" Type="http://schemas.openxmlformats.org/officeDocument/2006/relationships/hyperlink" Target="https://baseball.yahoo.co.jp/npb/player/900397/top" TargetMode="External"/><Relationship Id="rId7" Type="http://schemas.openxmlformats.org/officeDocument/2006/relationships/hyperlink" Target="https://baseball.yahoo.co.jp/npb/player/1400173/top" TargetMode="External"/><Relationship Id="rId12" Type="http://schemas.openxmlformats.org/officeDocument/2006/relationships/hyperlink" Target="https://baseball.yahoo.co.jp/npb/player/1800074/top" TargetMode="External"/><Relationship Id="rId17" Type="http://schemas.openxmlformats.org/officeDocument/2006/relationships/hyperlink" Target="https://baseball.yahoo.co.jp/npb/player/800041/top" TargetMode="External"/><Relationship Id="rId2" Type="http://schemas.openxmlformats.org/officeDocument/2006/relationships/hyperlink" Target="https://baseball.yahoo.co.jp/npb/player/1100129/top" TargetMode="External"/><Relationship Id="rId16" Type="http://schemas.openxmlformats.org/officeDocument/2006/relationships/hyperlink" Target="https://baseball.yahoo.co.jp/npb/player/1400175/top" TargetMode="External"/><Relationship Id="rId20" Type="http://schemas.openxmlformats.org/officeDocument/2006/relationships/hyperlink" Target="https://baseball.yahoo.co.jp/npb/player/2000061/top" TargetMode="External"/><Relationship Id="rId1" Type="http://schemas.openxmlformats.org/officeDocument/2006/relationships/hyperlink" Target="https://baseball.yahoo.co.jp/npb/player/1900053/top" TargetMode="External"/><Relationship Id="rId6" Type="http://schemas.openxmlformats.org/officeDocument/2006/relationships/hyperlink" Target="https://baseball.yahoo.co.jp/npb/player/1200069/top" TargetMode="External"/><Relationship Id="rId11" Type="http://schemas.openxmlformats.org/officeDocument/2006/relationships/hyperlink" Target="https://baseball.yahoo.co.jp/npb/player/1900056/top" TargetMode="External"/><Relationship Id="rId5" Type="http://schemas.openxmlformats.org/officeDocument/2006/relationships/hyperlink" Target="https://baseball.yahoo.co.jp/npb/player/800042/top" TargetMode="External"/><Relationship Id="rId15" Type="http://schemas.openxmlformats.org/officeDocument/2006/relationships/hyperlink" Target="https://baseball.yahoo.co.jp/npb/player/2000063/top" TargetMode="External"/><Relationship Id="rId23" Type="http://schemas.openxmlformats.org/officeDocument/2006/relationships/printerSettings" Target="../printerSettings/printerSettings13.bin"/><Relationship Id="rId10" Type="http://schemas.openxmlformats.org/officeDocument/2006/relationships/hyperlink" Target="https://baseball.yahoo.co.jp/npb/player/2000060/top" TargetMode="External"/><Relationship Id="rId19" Type="http://schemas.openxmlformats.org/officeDocument/2006/relationships/hyperlink" Target="https://baseball.yahoo.co.jp/npb/player/1600123/top" TargetMode="External"/><Relationship Id="rId4" Type="http://schemas.openxmlformats.org/officeDocument/2006/relationships/hyperlink" Target="https://baseball.yahoo.co.jp/npb/player/1600124/top" TargetMode="External"/><Relationship Id="rId9" Type="http://schemas.openxmlformats.org/officeDocument/2006/relationships/hyperlink" Target="https://baseball.yahoo.co.jp/npb/player/1800073/top" TargetMode="External"/><Relationship Id="rId14" Type="http://schemas.openxmlformats.org/officeDocument/2006/relationships/hyperlink" Target="https://baseball.yahoo.co.jp/npb/player/1200070/top" TargetMode="External"/><Relationship Id="rId22" Type="http://schemas.openxmlformats.org/officeDocument/2006/relationships/hyperlink" Target="https://baseball.yahoo.co.jp/npb/player/1800079/top"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baseball.yahoo.co.jp/npb/teams/1/top" TargetMode="External"/><Relationship Id="rId13" Type="http://schemas.openxmlformats.org/officeDocument/2006/relationships/hyperlink" Target="https://baseball.yahoo.co.jp/npb/teams/2/top" TargetMode="External"/><Relationship Id="rId3" Type="http://schemas.openxmlformats.org/officeDocument/2006/relationships/hyperlink" Target="https://baseball.yahoo.co.jp/npb/teams/12/top" TargetMode="External"/><Relationship Id="rId7" Type="http://schemas.openxmlformats.org/officeDocument/2006/relationships/hyperlink" Target="https://baseball.yahoo.co.jp/npb/teams/11/top" TargetMode="External"/><Relationship Id="rId12" Type="http://schemas.openxmlformats.org/officeDocument/2006/relationships/hyperlink" Target="https://baseball.yahoo.co.jp/npb/teams/3/top" TargetMode="External"/><Relationship Id="rId2" Type="http://schemas.openxmlformats.org/officeDocument/2006/relationships/hyperlink" Target="https://baseball.yahoo.co.jp/npb/teams/5/top" TargetMode="External"/><Relationship Id="rId1" Type="http://schemas.openxmlformats.org/officeDocument/2006/relationships/hyperlink" Target="https://baseball.yahoo.co.jp/npb/standings/detail/26" TargetMode="External"/><Relationship Id="rId6" Type="http://schemas.openxmlformats.org/officeDocument/2006/relationships/hyperlink" Target="https://baseball.yahoo.co.jp/npb/teams/376/top" TargetMode="External"/><Relationship Id="rId11" Type="http://schemas.openxmlformats.org/officeDocument/2006/relationships/hyperlink" Target="https://baseball.yahoo.co.jp/npb/teams/4/top" TargetMode="External"/><Relationship Id="rId5" Type="http://schemas.openxmlformats.org/officeDocument/2006/relationships/hyperlink" Target="https://baseball.yahoo.co.jp/npb/teams/9/top" TargetMode="External"/><Relationship Id="rId10" Type="http://schemas.openxmlformats.org/officeDocument/2006/relationships/hyperlink" Target="https://baseball.yahoo.co.jp/npb/teams/8/top" TargetMode="External"/><Relationship Id="rId4" Type="http://schemas.openxmlformats.org/officeDocument/2006/relationships/hyperlink" Target="https://baseball.yahoo.co.jp/npb/teams/7/top" TargetMode="External"/><Relationship Id="rId9" Type="http://schemas.openxmlformats.org/officeDocument/2006/relationships/hyperlink" Target="https://baseball.yahoo.co.jp/npb/teams/6/top" TargetMode="External"/><Relationship Id="rId1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npb.jp/bis/2021/stats/idb2_c.html" TargetMode="External"/><Relationship Id="rId2" Type="http://schemas.openxmlformats.org/officeDocument/2006/relationships/hyperlink" Target="http://www.carp.co.jp/" TargetMode="External"/><Relationship Id="rId1" Type="http://schemas.openxmlformats.org/officeDocument/2006/relationships/hyperlink" Target="http://baseball-data.com/stats-farm/hitter-c/" TargetMode="External"/><Relationship Id="rId4"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3" Type="http://schemas.openxmlformats.org/officeDocument/2006/relationships/hyperlink" Target="https://baseball.yahoo.co.jp/npb/player/800024/" TargetMode="External"/><Relationship Id="rId18" Type="http://schemas.openxmlformats.org/officeDocument/2006/relationships/hyperlink" Target="https://baseball.yahoo.co.jp/npb/player/1600125/" TargetMode="External"/><Relationship Id="rId26" Type="http://schemas.openxmlformats.org/officeDocument/2006/relationships/hyperlink" Target="https://baseball.yahoo.co.jp/npb/player/1300058/" TargetMode="External"/><Relationship Id="rId39" Type="http://schemas.openxmlformats.org/officeDocument/2006/relationships/hyperlink" Target="https://baseball.yahoo.co.jp/npb/player/1750941/top" TargetMode="External"/><Relationship Id="rId21" Type="http://schemas.openxmlformats.org/officeDocument/2006/relationships/hyperlink" Target="https://baseball.yahoo.co.jp/npb/player/1400174/" TargetMode="External"/><Relationship Id="rId34" Type="http://schemas.openxmlformats.org/officeDocument/2006/relationships/hyperlink" Target="https://baseball.yahoo.co.jp/npb/player/1600123/top" TargetMode="External"/><Relationship Id="rId42" Type="http://schemas.openxmlformats.org/officeDocument/2006/relationships/hyperlink" Target="https://baseball.yahoo.co.jp/npb/player/2000061/top" TargetMode="External"/><Relationship Id="rId47" Type="http://schemas.openxmlformats.org/officeDocument/2006/relationships/hyperlink" Target="https://baseball.yahoo.co.jp/npb/player/1900052/top" TargetMode="External"/><Relationship Id="rId50" Type="http://schemas.openxmlformats.org/officeDocument/2006/relationships/hyperlink" Target="https://baseball.yahoo.co.jp/npb/player/1800073/top" TargetMode="External"/><Relationship Id="rId55" Type="http://schemas.openxmlformats.org/officeDocument/2006/relationships/hyperlink" Target="https://baseball.yahoo.co.jp/npb/player/900038/top" TargetMode="External"/><Relationship Id="rId63" Type="http://schemas.openxmlformats.org/officeDocument/2006/relationships/hyperlink" Target="https://baseball.yahoo.co.jp/npb/player/1900052/top" TargetMode="External"/><Relationship Id="rId7" Type="http://schemas.openxmlformats.org/officeDocument/2006/relationships/hyperlink" Target="https://baseball.yahoo.co.jp/npb/player/1300057/" TargetMode="External"/><Relationship Id="rId2" Type="http://schemas.openxmlformats.org/officeDocument/2006/relationships/hyperlink" Target="https://baseball.yahoo.co.jp/npb/player/1000116/" TargetMode="External"/><Relationship Id="rId16" Type="http://schemas.openxmlformats.org/officeDocument/2006/relationships/hyperlink" Target="https://baseball.yahoo.co.jp/npb/player/1300061/" TargetMode="External"/><Relationship Id="rId29" Type="http://schemas.openxmlformats.org/officeDocument/2006/relationships/hyperlink" Target="https://baseball.yahoo.co.jp/npb/player/1400175/top" TargetMode="External"/><Relationship Id="rId1" Type="http://schemas.openxmlformats.org/officeDocument/2006/relationships/hyperlink" Target="https://baseball.yahoo.co.jp/npb/player/900429/" TargetMode="External"/><Relationship Id="rId6" Type="http://schemas.openxmlformats.org/officeDocument/2006/relationships/hyperlink" Target="https://baseball.yahoo.co.jp/npb/player/1500092/" TargetMode="External"/><Relationship Id="rId11" Type="http://schemas.openxmlformats.org/officeDocument/2006/relationships/hyperlink" Target="https://baseball.yahoo.co.jp/npb/player/1100083/" TargetMode="External"/><Relationship Id="rId24" Type="http://schemas.openxmlformats.org/officeDocument/2006/relationships/hyperlink" Target="https://baseball.yahoo.co.jp/npb/player/2103788/top" TargetMode="External"/><Relationship Id="rId32" Type="http://schemas.openxmlformats.org/officeDocument/2006/relationships/hyperlink" Target="https://baseball.yahoo.co.jp/npb/player/1750941/top" TargetMode="External"/><Relationship Id="rId37" Type="http://schemas.openxmlformats.org/officeDocument/2006/relationships/hyperlink" Target="https://baseball.yahoo.co.jp/npb/player/1900057/top" TargetMode="External"/><Relationship Id="rId40" Type="http://schemas.openxmlformats.org/officeDocument/2006/relationships/hyperlink" Target="https://baseball.yahoo.co.jp/npb/player/1400175/top" TargetMode="External"/><Relationship Id="rId45" Type="http://schemas.openxmlformats.org/officeDocument/2006/relationships/hyperlink" Target="https://baseball.yahoo.co.jp/npb/player/1400175/top" TargetMode="External"/><Relationship Id="rId53" Type="http://schemas.openxmlformats.org/officeDocument/2006/relationships/hyperlink" Target="https://baseball.yahoo.co.jp/npb/player/1300057/top" TargetMode="External"/><Relationship Id="rId58" Type="http://schemas.openxmlformats.org/officeDocument/2006/relationships/hyperlink" Target="https://baseball.yahoo.co.jp/npb/player/1800073/top" TargetMode="External"/><Relationship Id="rId66" Type="http://schemas.openxmlformats.org/officeDocument/2006/relationships/hyperlink" Target="https://baseball.yahoo.co.jp/npb/player/1800076/top" TargetMode="External"/><Relationship Id="rId5" Type="http://schemas.openxmlformats.org/officeDocument/2006/relationships/hyperlink" Target="https://baseball.yahoo.co.jp/npb/player/1300061/" TargetMode="External"/><Relationship Id="rId15" Type="http://schemas.openxmlformats.org/officeDocument/2006/relationships/hyperlink" Target="https://baseball.yahoo.co.jp/npb/player/1600122/" TargetMode="External"/><Relationship Id="rId23" Type="http://schemas.openxmlformats.org/officeDocument/2006/relationships/hyperlink" Target="https://baseball.yahoo.co.jp/npb/player/1651377/top" TargetMode="External"/><Relationship Id="rId28" Type="http://schemas.openxmlformats.org/officeDocument/2006/relationships/hyperlink" Target="https://baseball.yahoo.co.jp/npb/player/1651377/top" TargetMode="External"/><Relationship Id="rId36" Type="http://schemas.openxmlformats.org/officeDocument/2006/relationships/hyperlink" Target="https://baseball.yahoo.co.jp/npb/player/1800073/top" TargetMode="External"/><Relationship Id="rId49" Type="http://schemas.openxmlformats.org/officeDocument/2006/relationships/hyperlink" Target="https://baseball.yahoo.co.jp/npb/player/1700072/top" TargetMode="External"/><Relationship Id="rId57" Type="http://schemas.openxmlformats.org/officeDocument/2006/relationships/hyperlink" Target="https://baseball.yahoo.co.jp/npb/player/1000116/top" TargetMode="External"/><Relationship Id="rId61" Type="http://schemas.openxmlformats.org/officeDocument/2006/relationships/hyperlink" Target="https://baseball.yahoo.co.jp/npb/player/1900057/top" TargetMode="External"/><Relationship Id="rId10" Type="http://schemas.openxmlformats.org/officeDocument/2006/relationships/hyperlink" Target="https://baseball.yahoo.co.jp/npb/player/900038/" TargetMode="External"/><Relationship Id="rId19" Type="http://schemas.openxmlformats.org/officeDocument/2006/relationships/hyperlink" Target="https://baseball.yahoo.co.jp/npb/player/1500007/top" TargetMode="External"/><Relationship Id="rId31" Type="http://schemas.openxmlformats.org/officeDocument/2006/relationships/hyperlink" Target="https://baseball.yahoo.co.jp/npb/player/1300058/top" TargetMode="External"/><Relationship Id="rId44" Type="http://schemas.openxmlformats.org/officeDocument/2006/relationships/hyperlink" Target="https://baseball.yahoo.co.jp/npb/player/2000061/top" TargetMode="External"/><Relationship Id="rId52" Type="http://schemas.openxmlformats.org/officeDocument/2006/relationships/hyperlink" Target="https://baseball.yahoo.co.jp/npb/player/2000060/top" TargetMode="External"/><Relationship Id="rId60" Type="http://schemas.openxmlformats.org/officeDocument/2006/relationships/hyperlink" Target="https://baseball.yahoo.co.jp/npb/player/1750941/top" TargetMode="External"/><Relationship Id="rId65" Type="http://schemas.openxmlformats.org/officeDocument/2006/relationships/hyperlink" Target="https://baseball.yahoo.co.jp/npb/player/1700075/top" TargetMode="External"/><Relationship Id="rId4" Type="http://schemas.openxmlformats.org/officeDocument/2006/relationships/hyperlink" Target="https://baseball.yahoo.co.jp/npb/player/1100039/" TargetMode="External"/><Relationship Id="rId9" Type="http://schemas.openxmlformats.org/officeDocument/2006/relationships/hyperlink" Target="https://baseball.yahoo.co.jp/npb/player/1500094/" TargetMode="External"/><Relationship Id="rId14" Type="http://schemas.openxmlformats.org/officeDocument/2006/relationships/hyperlink" Target="https://baseball.yahoo.co.jp/npb/player/1600125/" TargetMode="External"/><Relationship Id="rId22" Type="http://schemas.openxmlformats.org/officeDocument/2006/relationships/hyperlink" Target="https://baseball.yahoo.co.jp/npb/player/1600123/top" TargetMode="External"/><Relationship Id="rId27" Type="http://schemas.openxmlformats.org/officeDocument/2006/relationships/hyperlink" Target="https://baseball.yahoo.co.jp/npb/player/1900052/top" TargetMode="External"/><Relationship Id="rId30" Type="http://schemas.openxmlformats.org/officeDocument/2006/relationships/hyperlink" Target="https://baseball.yahoo.co.jp/npb/player/1300057/top" TargetMode="External"/><Relationship Id="rId35" Type="http://schemas.openxmlformats.org/officeDocument/2006/relationships/hyperlink" Target="https://baseball.yahoo.co.jp/npb/player/2103788/top" TargetMode="External"/><Relationship Id="rId43" Type="http://schemas.openxmlformats.org/officeDocument/2006/relationships/hyperlink" Target="https://baseball.yahoo.co.jp/npb/player/1651377/top" TargetMode="External"/><Relationship Id="rId48" Type="http://schemas.openxmlformats.org/officeDocument/2006/relationships/hyperlink" Target="https://baseball.yahoo.co.jp/npb/player/2000060/top" TargetMode="External"/><Relationship Id="rId56" Type="http://schemas.openxmlformats.org/officeDocument/2006/relationships/hyperlink" Target="https://baseball.yahoo.co.jp/npb/player/1100039/top" TargetMode="External"/><Relationship Id="rId64" Type="http://schemas.openxmlformats.org/officeDocument/2006/relationships/hyperlink" Target="https://baseball.yahoo.co.jp/npb/player/1600121/top" TargetMode="External"/><Relationship Id="rId8" Type="http://schemas.openxmlformats.org/officeDocument/2006/relationships/hyperlink" Target="https://baseball.yahoo.co.jp/npb/player/1400174/" TargetMode="External"/><Relationship Id="rId51" Type="http://schemas.openxmlformats.org/officeDocument/2006/relationships/hyperlink" Target="https://baseball.yahoo.co.jp/npb/player/1300057/top" TargetMode="External"/><Relationship Id="rId3" Type="http://schemas.openxmlformats.org/officeDocument/2006/relationships/hyperlink" Target="https://baseball.yahoo.co.jp/npb/player/1100081/" TargetMode="External"/><Relationship Id="rId12" Type="http://schemas.openxmlformats.org/officeDocument/2006/relationships/hyperlink" Target="https://baseball.yahoo.co.jp/npb/player/800024/" TargetMode="External"/><Relationship Id="rId17" Type="http://schemas.openxmlformats.org/officeDocument/2006/relationships/hyperlink" Target="https://baseball.yahoo.co.jp/npb/player/1100083/" TargetMode="External"/><Relationship Id="rId25" Type="http://schemas.openxmlformats.org/officeDocument/2006/relationships/hyperlink" Target="https://baseball.yahoo.co.jp/npb/player/1700072/top" TargetMode="External"/><Relationship Id="rId33" Type="http://schemas.openxmlformats.org/officeDocument/2006/relationships/hyperlink" Target="https://baseball.yahoo.co.jp/npb/player/2000060/top" TargetMode="External"/><Relationship Id="rId38" Type="http://schemas.openxmlformats.org/officeDocument/2006/relationships/hyperlink" Target="https://baseball.yahoo.co.jp/npb/player/2000063/top" TargetMode="External"/><Relationship Id="rId46" Type="http://schemas.openxmlformats.org/officeDocument/2006/relationships/hyperlink" Target="https://baseball.yahoo.co.jp/npb/player/1300058/top" TargetMode="External"/><Relationship Id="rId59" Type="http://schemas.openxmlformats.org/officeDocument/2006/relationships/hyperlink" Target="https://baseball.yahoo.co.jp/npb/player/2000063/top" TargetMode="External"/><Relationship Id="rId67" Type="http://schemas.openxmlformats.org/officeDocument/2006/relationships/printerSettings" Target="../printerSettings/printerSettings20.bin"/><Relationship Id="rId20" Type="http://schemas.openxmlformats.org/officeDocument/2006/relationships/hyperlink" Target="https://baseball.yahoo.co.jp/npb/player/1100083/" TargetMode="External"/><Relationship Id="rId41" Type="http://schemas.openxmlformats.org/officeDocument/2006/relationships/hyperlink" Target="https://baseball.yahoo.co.jp/npb/player/1000116/top" TargetMode="External"/><Relationship Id="rId54" Type="http://schemas.openxmlformats.org/officeDocument/2006/relationships/hyperlink" Target="https://baseball.yahoo.co.jp/npb/player/800087/top" TargetMode="External"/><Relationship Id="rId62" Type="http://schemas.openxmlformats.org/officeDocument/2006/relationships/hyperlink" Target="https://baseball.yahoo.co.jp/npb/player/1100039/top" TargetMode="External"/></Relationships>
</file>

<file path=xl/worksheets/_rels/sheet22.xml.rels><?xml version="1.0" encoding="UTF-8" standalone="yes"?>
<Relationships xmlns="http://schemas.openxmlformats.org/package/2006/relationships"><Relationship Id="rId117" Type="http://schemas.openxmlformats.org/officeDocument/2006/relationships/hyperlink" Target="https://baseball.yahoo.co.jp/npb/player/1800079/top" TargetMode="External"/><Relationship Id="rId21" Type="http://schemas.openxmlformats.org/officeDocument/2006/relationships/hyperlink" Target="https://baseball.yahoo.co.jp/npb/player/1600122/" TargetMode="External"/><Relationship Id="rId42" Type="http://schemas.openxmlformats.org/officeDocument/2006/relationships/hyperlink" Target="https://baseball.yahoo.co.jp/npb/player/1900123/top" TargetMode="External"/><Relationship Id="rId63" Type="http://schemas.openxmlformats.org/officeDocument/2006/relationships/hyperlink" Target="https://baseball.yahoo.co.jp/npb/player/1200070/top" TargetMode="External"/><Relationship Id="rId84" Type="http://schemas.openxmlformats.org/officeDocument/2006/relationships/hyperlink" Target="https://baseball.yahoo.co.jp/npb/player/2103768/top" TargetMode="External"/><Relationship Id="rId138" Type="http://schemas.openxmlformats.org/officeDocument/2006/relationships/hyperlink" Target="https://baseball.yahoo.co.jp/npb/player/1700068/top" TargetMode="External"/><Relationship Id="rId159" Type="http://schemas.openxmlformats.org/officeDocument/2006/relationships/hyperlink" Target="https://baseball.yahoo.co.jp/npb/player/1000098/top" TargetMode="External"/><Relationship Id="rId170" Type="http://schemas.openxmlformats.org/officeDocument/2006/relationships/hyperlink" Target="https://baseball.yahoo.co.jp/npb/player/2103768/top" TargetMode="External"/><Relationship Id="rId191" Type="http://schemas.openxmlformats.org/officeDocument/2006/relationships/hyperlink" Target="https://baseball.yahoo.co.jp/npb/player/1900058/top" TargetMode="External"/><Relationship Id="rId196" Type="http://schemas.openxmlformats.org/officeDocument/2006/relationships/hyperlink" Target="https://baseball.yahoo.co.jp/npb/player/900397/top" TargetMode="External"/><Relationship Id="rId200" Type="http://schemas.openxmlformats.org/officeDocument/2006/relationships/hyperlink" Target="https://baseball.yahoo.co.jp/npb/player/1800074/top" TargetMode="External"/><Relationship Id="rId16" Type="http://schemas.openxmlformats.org/officeDocument/2006/relationships/hyperlink" Target="https://baseball.yahoo.co.jp/npb/player/1500094/" TargetMode="External"/><Relationship Id="rId107" Type="http://schemas.openxmlformats.org/officeDocument/2006/relationships/hyperlink" Target="https://baseball.yahoo.co.jp/npb/player/1100082/top" TargetMode="External"/><Relationship Id="rId11" Type="http://schemas.openxmlformats.org/officeDocument/2006/relationships/hyperlink" Target="https://baseball.yahoo.co.jp/npb/player/1500092/" TargetMode="External"/><Relationship Id="rId32" Type="http://schemas.openxmlformats.org/officeDocument/2006/relationships/hyperlink" Target="https://baseball.yahoo.co.jp/npb/player/1200070/" TargetMode="External"/><Relationship Id="rId37" Type="http://schemas.openxmlformats.org/officeDocument/2006/relationships/hyperlink" Target="https://baseball.yahoo.co.jp/npb/player/800042/" TargetMode="External"/><Relationship Id="rId53" Type="http://schemas.openxmlformats.org/officeDocument/2006/relationships/hyperlink" Target="https://baseball.yahoo.co.jp/npb/player/700050/top" TargetMode="External"/><Relationship Id="rId58" Type="http://schemas.openxmlformats.org/officeDocument/2006/relationships/hyperlink" Target="https://baseball.yahoo.co.jp/npb/player/1200070/top" TargetMode="External"/><Relationship Id="rId74" Type="http://schemas.openxmlformats.org/officeDocument/2006/relationships/hyperlink" Target="https://baseball.yahoo.co.jp/npb/player/1550972/top" TargetMode="External"/><Relationship Id="rId79" Type="http://schemas.openxmlformats.org/officeDocument/2006/relationships/hyperlink" Target="https://baseball.yahoo.co.jp/npb/player/1800078/top" TargetMode="External"/><Relationship Id="rId102" Type="http://schemas.openxmlformats.org/officeDocument/2006/relationships/hyperlink" Target="https://baseball.yahoo.co.jp/npb/player/1800074/top" TargetMode="External"/><Relationship Id="rId123" Type="http://schemas.openxmlformats.org/officeDocument/2006/relationships/hyperlink" Target="https://baseball.yahoo.co.jp/npb/player/1550972/top" TargetMode="External"/><Relationship Id="rId128" Type="http://schemas.openxmlformats.org/officeDocument/2006/relationships/hyperlink" Target="https://baseball.yahoo.co.jp/npb/player/1800072/top" TargetMode="External"/><Relationship Id="rId144" Type="http://schemas.openxmlformats.org/officeDocument/2006/relationships/hyperlink" Target="https://baseball.yahoo.co.jp/npb/player/1550972/top" TargetMode="External"/><Relationship Id="rId149" Type="http://schemas.openxmlformats.org/officeDocument/2006/relationships/hyperlink" Target="https://baseball.yahoo.co.jp/npb/player/1500096/top" TargetMode="External"/><Relationship Id="rId5" Type="http://schemas.openxmlformats.org/officeDocument/2006/relationships/hyperlink" Target="https://baseball.yahoo.co.jp/npb/player/1500096/" TargetMode="External"/><Relationship Id="rId90" Type="http://schemas.openxmlformats.org/officeDocument/2006/relationships/hyperlink" Target="https://baseball.yahoo.co.jp/npb/player/1800074/top" TargetMode="External"/><Relationship Id="rId95" Type="http://schemas.openxmlformats.org/officeDocument/2006/relationships/hyperlink" Target="https://baseball.yahoo.co.jp/npb/player/1100082/top" TargetMode="External"/><Relationship Id="rId160" Type="http://schemas.openxmlformats.org/officeDocument/2006/relationships/hyperlink" Target="https://baseball.yahoo.co.jp/npb/player/1800078/top" TargetMode="External"/><Relationship Id="rId165" Type="http://schemas.openxmlformats.org/officeDocument/2006/relationships/hyperlink" Target="https://baseball.yahoo.co.jp/npb/player/1700068/top" TargetMode="External"/><Relationship Id="rId181" Type="http://schemas.openxmlformats.org/officeDocument/2006/relationships/hyperlink" Target="https://baseball.yahoo.co.jp/npb/player/1500096/top" TargetMode="External"/><Relationship Id="rId186" Type="http://schemas.openxmlformats.org/officeDocument/2006/relationships/hyperlink" Target="https://baseball.yahoo.co.jp/npb/player/800041/top" TargetMode="External"/><Relationship Id="rId22" Type="http://schemas.openxmlformats.org/officeDocument/2006/relationships/hyperlink" Target="http://baseball.yahoo.co.jp/npb/player?id=900433" TargetMode="External"/><Relationship Id="rId27" Type="http://schemas.openxmlformats.org/officeDocument/2006/relationships/hyperlink" Target="http://baseball.yahoo.co.jp/npb/player?id=1200071" TargetMode="External"/><Relationship Id="rId43" Type="http://schemas.openxmlformats.org/officeDocument/2006/relationships/hyperlink" Target="https://baseball.yahoo.co.jp/npb/player/1100083/" TargetMode="External"/><Relationship Id="rId48" Type="http://schemas.openxmlformats.org/officeDocument/2006/relationships/hyperlink" Target="https://baseball.yahoo.co.jp/npb/player/900430/top" TargetMode="External"/><Relationship Id="rId64" Type="http://schemas.openxmlformats.org/officeDocument/2006/relationships/hyperlink" Target="https://baseball.yahoo.co.jp/npb/player/1900053/top" TargetMode="External"/><Relationship Id="rId69" Type="http://schemas.openxmlformats.org/officeDocument/2006/relationships/hyperlink" Target="https://baseball.yahoo.co.jp/npb/player/1800072/top" TargetMode="External"/><Relationship Id="rId113" Type="http://schemas.openxmlformats.org/officeDocument/2006/relationships/hyperlink" Target="https://baseball.yahoo.co.jp/npb/player/1800072/top" TargetMode="External"/><Relationship Id="rId118" Type="http://schemas.openxmlformats.org/officeDocument/2006/relationships/hyperlink" Target="https://baseball.yahoo.co.jp/npb/player/1000098/top" TargetMode="External"/><Relationship Id="rId134" Type="http://schemas.openxmlformats.org/officeDocument/2006/relationships/hyperlink" Target="https://baseball.yahoo.co.jp/npb/player/2000066/top" TargetMode="External"/><Relationship Id="rId139" Type="http://schemas.openxmlformats.org/officeDocument/2006/relationships/hyperlink" Target="https://baseball.yahoo.co.jp/npb/player/1500096/top" TargetMode="External"/><Relationship Id="rId80" Type="http://schemas.openxmlformats.org/officeDocument/2006/relationships/hyperlink" Target="https://baseball.yahoo.co.jp/npb/player/1900053/top" TargetMode="External"/><Relationship Id="rId85" Type="http://schemas.openxmlformats.org/officeDocument/2006/relationships/hyperlink" Target="https://baseball.yahoo.co.jp/npb/player/1800072/top" TargetMode="External"/><Relationship Id="rId150" Type="http://schemas.openxmlformats.org/officeDocument/2006/relationships/hyperlink" Target="https://baseball.yahoo.co.jp/npb/player/1200070/top" TargetMode="External"/><Relationship Id="rId155" Type="http://schemas.openxmlformats.org/officeDocument/2006/relationships/hyperlink" Target="https://baseball.yahoo.co.jp/npb/player/1700068/top" TargetMode="External"/><Relationship Id="rId171" Type="http://schemas.openxmlformats.org/officeDocument/2006/relationships/hyperlink" Target="https://baseball.yahoo.co.jp/npb/player/1400173/top" TargetMode="External"/><Relationship Id="rId176" Type="http://schemas.openxmlformats.org/officeDocument/2006/relationships/hyperlink" Target="https://baseball.yahoo.co.jp/npb/player/800087/top" TargetMode="External"/><Relationship Id="rId192" Type="http://schemas.openxmlformats.org/officeDocument/2006/relationships/hyperlink" Target="https://baseball.yahoo.co.jp/npb/player/2103768/top" TargetMode="External"/><Relationship Id="rId197" Type="http://schemas.openxmlformats.org/officeDocument/2006/relationships/hyperlink" Target="https://baseball.yahoo.co.jp/npb/player/1600121/top" TargetMode="External"/><Relationship Id="rId201" Type="http://schemas.openxmlformats.org/officeDocument/2006/relationships/printerSettings" Target="../printerSettings/printerSettings21.bin"/><Relationship Id="rId12" Type="http://schemas.openxmlformats.org/officeDocument/2006/relationships/hyperlink" Target="https://baseball.yahoo.co.jp/npb/player/1300058/" TargetMode="External"/><Relationship Id="rId17" Type="http://schemas.openxmlformats.org/officeDocument/2006/relationships/hyperlink" Target="https://baseball.yahoo.co.jp/npb/player/1600124/" TargetMode="External"/><Relationship Id="rId33" Type="http://schemas.openxmlformats.org/officeDocument/2006/relationships/hyperlink" Target="https://baseball.yahoo.co.jp/npb/player/700050/" TargetMode="External"/><Relationship Id="rId38" Type="http://schemas.openxmlformats.org/officeDocument/2006/relationships/hyperlink" Target="https://baseball.yahoo.co.jp/npb/player/1100081/" TargetMode="External"/><Relationship Id="rId59" Type="http://schemas.openxmlformats.org/officeDocument/2006/relationships/hyperlink" Target="https://baseball.yahoo.co.jp/npb/player/1700068/top" TargetMode="External"/><Relationship Id="rId103" Type="http://schemas.openxmlformats.org/officeDocument/2006/relationships/hyperlink" Target="https://baseball.yahoo.co.jp/npb/player/1900053/top" TargetMode="External"/><Relationship Id="rId108" Type="http://schemas.openxmlformats.org/officeDocument/2006/relationships/hyperlink" Target="https://baseball.yahoo.co.jp/npb/player/1900055/top" TargetMode="External"/><Relationship Id="rId124" Type="http://schemas.openxmlformats.org/officeDocument/2006/relationships/hyperlink" Target="https://baseball.yahoo.co.jp/npb/player/1800079/top" TargetMode="External"/><Relationship Id="rId129" Type="http://schemas.openxmlformats.org/officeDocument/2006/relationships/hyperlink" Target="https://baseball.yahoo.co.jp/npb/player/1900055/top" TargetMode="External"/><Relationship Id="rId54" Type="http://schemas.openxmlformats.org/officeDocument/2006/relationships/hyperlink" Target="https://baseball.yahoo.co.jp/npb/player/1900056/top" TargetMode="External"/><Relationship Id="rId70" Type="http://schemas.openxmlformats.org/officeDocument/2006/relationships/hyperlink" Target="https://baseball.yahoo.co.jp/npb/player/1900055/top" TargetMode="External"/><Relationship Id="rId75" Type="http://schemas.openxmlformats.org/officeDocument/2006/relationships/hyperlink" Target="https://baseball.yahoo.co.jp/npb/player/1800074/top" TargetMode="External"/><Relationship Id="rId91" Type="http://schemas.openxmlformats.org/officeDocument/2006/relationships/hyperlink" Target="https://baseball.yahoo.co.jp/npb/player/1900056/top" TargetMode="External"/><Relationship Id="rId96" Type="http://schemas.openxmlformats.org/officeDocument/2006/relationships/hyperlink" Target="https://baseball.yahoo.co.jp/npb/player/1800078/top" TargetMode="External"/><Relationship Id="rId140" Type="http://schemas.openxmlformats.org/officeDocument/2006/relationships/hyperlink" Target="https://baseball.yahoo.co.jp/npb/player/2103768/top" TargetMode="External"/><Relationship Id="rId145" Type="http://schemas.openxmlformats.org/officeDocument/2006/relationships/hyperlink" Target="https://baseball.yahoo.co.jp/npb/player/1000098/top" TargetMode="External"/><Relationship Id="rId161" Type="http://schemas.openxmlformats.org/officeDocument/2006/relationships/hyperlink" Target="https://baseball.yahoo.co.jp/npb/player/1800079/top" TargetMode="External"/><Relationship Id="rId166" Type="http://schemas.openxmlformats.org/officeDocument/2006/relationships/hyperlink" Target="https://baseball.yahoo.co.jp/npb/player/800041/top" TargetMode="External"/><Relationship Id="rId182" Type="http://schemas.openxmlformats.org/officeDocument/2006/relationships/hyperlink" Target="https://baseball.yahoo.co.jp/npb/player/1700068/top" TargetMode="External"/><Relationship Id="rId187" Type="http://schemas.openxmlformats.org/officeDocument/2006/relationships/hyperlink" Target="https://baseball.yahoo.co.jp/npb/player/1550972/top" TargetMode="External"/><Relationship Id="rId1" Type="http://schemas.openxmlformats.org/officeDocument/2006/relationships/hyperlink" Target="https://baseball.yahoo.co.jp/npb/player/1100039/" TargetMode="External"/><Relationship Id="rId6" Type="http://schemas.openxmlformats.org/officeDocument/2006/relationships/hyperlink" Target="https://baseball.yahoo.co.jp/npb/player/1000116/" TargetMode="External"/><Relationship Id="rId23" Type="http://schemas.openxmlformats.org/officeDocument/2006/relationships/hyperlink" Target="https://baseball.yahoo.co.jp/npb/player/1000098/" TargetMode="External"/><Relationship Id="rId28" Type="http://schemas.openxmlformats.org/officeDocument/2006/relationships/hyperlink" Target="http://baseball.yahoo.co.jp/npb/player?id=900433" TargetMode="External"/><Relationship Id="rId49" Type="http://schemas.openxmlformats.org/officeDocument/2006/relationships/hyperlink" Target="https://baseball.yahoo.co.jp/npb/player/1900053/top" TargetMode="External"/><Relationship Id="rId114" Type="http://schemas.openxmlformats.org/officeDocument/2006/relationships/hyperlink" Target="https://baseball.yahoo.co.jp/npb/player/700050/top" TargetMode="External"/><Relationship Id="rId119" Type="http://schemas.openxmlformats.org/officeDocument/2006/relationships/hyperlink" Target="https://baseball.yahoo.co.jp/npb/player/1800074/top" TargetMode="External"/><Relationship Id="rId44" Type="http://schemas.openxmlformats.org/officeDocument/2006/relationships/hyperlink" Target="https://baseball.yahoo.co.jp/npb/player/800042/" TargetMode="External"/><Relationship Id="rId60" Type="http://schemas.openxmlformats.org/officeDocument/2006/relationships/hyperlink" Target="https://baseball.yahoo.co.jp/npb/player/2000066/top" TargetMode="External"/><Relationship Id="rId65" Type="http://schemas.openxmlformats.org/officeDocument/2006/relationships/hyperlink" Target="https://baseball.yahoo.co.jp/npb/player/700050/top" TargetMode="External"/><Relationship Id="rId81" Type="http://schemas.openxmlformats.org/officeDocument/2006/relationships/hyperlink" Target="https://baseball.yahoo.co.jp/npb/player/1550972/top" TargetMode="External"/><Relationship Id="rId86" Type="http://schemas.openxmlformats.org/officeDocument/2006/relationships/hyperlink" Target="https://baseball.yahoo.co.jp/npb/player/1200070/top" TargetMode="External"/><Relationship Id="rId130" Type="http://schemas.openxmlformats.org/officeDocument/2006/relationships/hyperlink" Target="https://baseball.yahoo.co.jp/npb/player/700050/top" TargetMode="External"/><Relationship Id="rId135" Type="http://schemas.openxmlformats.org/officeDocument/2006/relationships/hyperlink" Target="https://baseball.yahoo.co.jp/npb/player/1900058/top" TargetMode="External"/><Relationship Id="rId151" Type="http://schemas.openxmlformats.org/officeDocument/2006/relationships/hyperlink" Target="https://baseball.yahoo.co.jp/npb/player/2103768/top" TargetMode="External"/><Relationship Id="rId156" Type="http://schemas.openxmlformats.org/officeDocument/2006/relationships/hyperlink" Target="https://baseball.yahoo.co.jp/npb/player/1550972/top" TargetMode="External"/><Relationship Id="rId177" Type="http://schemas.openxmlformats.org/officeDocument/2006/relationships/hyperlink" Target="https://baseball.yahoo.co.jp/npb/player/900038/top" TargetMode="External"/><Relationship Id="rId198" Type="http://schemas.openxmlformats.org/officeDocument/2006/relationships/hyperlink" Target="https://baseball.yahoo.co.jp/npb/player/1700075/top" TargetMode="External"/><Relationship Id="rId172" Type="http://schemas.openxmlformats.org/officeDocument/2006/relationships/hyperlink" Target="https://baseball.yahoo.co.jp/npb/player/1800074/top" TargetMode="External"/><Relationship Id="rId193" Type="http://schemas.openxmlformats.org/officeDocument/2006/relationships/hyperlink" Target="https://baseball.yahoo.co.jp/npb/player/1800079/top" TargetMode="External"/><Relationship Id="rId13" Type="http://schemas.openxmlformats.org/officeDocument/2006/relationships/hyperlink" Target="https://baseball.yahoo.co.jp/npb/player/1300057/" TargetMode="External"/><Relationship Id="rId18" Type="http://schemas.openxmlformats.org/officeDocument/2006/relationships/hyperlink" Target="https://baseball.yahoo.co.jp/npb/player/1100083/" TargetMode="External"/><Relationship Id="rId39" Type="http://schemas.openxmlformats.org/officeDocument/2006/relationships/hyperlink" Target="https://baseball.yahoo.co.jp/npb/player/1100083/" TargetMode="External"/><Relationship Id="rId109" Type="http://schemas.openxmlformats.org/officeDocument/2006/relationships/hyperlink" Target="https://baseball.yahoo.co.jp/npb/player/1400173/top" TargetMode="External"/><Relationship Id="rId34" Type="http://schemas.openxmlformats.org/officeDocument/2006/relationships/hyperlink" Target="https://baseball.yahoo.co.jp/npb/player/900430/" TargetMode="External"/><Relationship Id="rId50" Type="http://schemas.openxmlformats.org/officeDocument/2006/relationships/hyperlink" Target="https://baseball.yahoo.co.jp/npb/player/2103768/top" TargetMode="External"/><Relationship Id="rId55" Type="http://schemas.openxmlformats.org/officeDocument/2006/relationships/hyperlink" Target="https://baseball.yahoo.co.jp/npb/player/1550972/top" TargetMode="External"/><Relationship Id="rId76" Type="http://schemas.openxmlformats.org/officeDocument/2006/relationships/hyperlink" Target="https://baseball.yahoo.co.jp/npb/player/1900058/top" TargetMode="External"/><Relationship Id="rId97" Type="http://schemas.openxmlformats.org/officeDocument/2006/relationships/hyperlink" Target="https://baseball.yahoo.co.jp/npb/player/2103768/top" TargetMode="External"/><Relationship Id="rId104" Type="http://schemas.openxmlformats.org/officeDocument/2006/relationships/hyperlink" Target="https://baseball.yahoo.co.jp/npb/player/1800079/top" TargetMode="External"/><Relationship Id="rId120" Type="http://schemas.openxmlformats.org/officeDocument/2006/relationships/hyperlink" Target="https://baseball.yahoo.co.jp/npb/player/1200070/top" TargetMode="External"/><Relationship Id="rId125" Type="http://schemas.openxmlformats.org/officeDocument/2006/relationships/hyperlink" Target="https://baseball.yahoo.co.jp/npb/player/1100082/top" TargetMode="External"/><Relationship Id="rId141" Type="http://schemas.openxmlformats.org/officeDocument/2006/relationships/hyperlink" Target="https://baseball.yahoo.co.jp/npb/player/1800072/top" TargetMode="External"/><Relationship Id="rId146" Type="http://schemas.openxmlformats.org/officeDocument/2006/relationships/hyperlink" Target="https://baseball.yahoo.co.jp/npb/player/1800079/top" TargetMode="External"/><Relationship Id="rId167" Type="http://schemas.openxmlformats.org/officeDocument/2006/relationships/hyperlink" Target="https://baseball.yahoo.co.jp/npb/player/1000098/top" TargetMode="External"/><Relationship Id="rId188" Type="http://schemas.openxmlformats.org/officeDocument/2006/relationships/hyperlink" Target="https://baseball.yahoo.co.jp/npb/player/1600124/top" TargetMode="External"/><Relationship Id="rId7" Type="http://schemas.openxmlformats.org/officeDocument/2006/relationships/hyperlink" Target="https://baseball.yahoo.co.jp/npb/player/1400173/" TargetMode="External"/><Relationship Id="rId71" Type="http://schemas.openxmlformats.org/officeDocument/2006/relationships/hyperlink" Target="https://baseball.yahoo.co.jp/npb/player/2000066/top" TargetMode="External"/><Relationship Id="rId92" Type="http://schemas.openxmlformats.org/officeDocument/2006/relationships/hyperlink" Target="https://baseball.yahoo.co.jp/npb/player/1900058/top" TargetMode="External"/><Relationship Id="rId162" Type="http://schemas.openxmlformats.org/officeDocument/2006/relationships/hyperlink" Target="https://baseball.yahoo.co.jp/npb/player/1100082/top" TargetMode="External"/><Relationship Id="rId183" Type="http://schemas.openxmlformats.org/officeDocument/2006/relationships/hyperlink" Target="https://baseball.yahoo.co.jp/npb/player/1100082/top" TargetMode="External"/><Relationship Id="rId2" Type="http://schemas.openxmlformats.org/officeDocument/2006/relationships/hyperlink" Target="https://baseball.yahoo.co.jp/npb/player/1100082/" TargetMode="External"/><Relationship Id="rId29" Type="http://schemas.openxmlformats.org/officeDocument/2006/relationships/hyperlink" Target="https://baseball.yahoo.co.jp/npb/player/1700070/" TargetMode="External"/><Relationship Id="rId24" Type="http://schemas.openxmlformats.org/officeDocument/2006/relationships/hyperlink" Target="https://baseball.yahoo.co.jp/npb/player/800041/" TargetMode="External"/><Relationship Id="rId40" Type="http://schemas.openxmlformats.org/officeDocument/2006/relationships/hyperlink" Target="https://baseball.yahoo.co.jp/npb/player/1900123/top" TargetMode="External"/><Relationship Id="rId45" Type="http://schemas.openxmlformats.org/officeDocument/2006/relationships/hyperlink" Target="https://baseball.yahoo.co.jp/npb/player/1500096/" TargetMode="External"/><Relationship Id="rId66" Type="http://schemas.openxmlformats.org/officeDocument/2006/relationships/hyperlink" Target="https://baseball.yahoo.co.jp/npb/player/1400173/top" TargetMode="External"/><Relationship Id="rId87" Type="http://schemas.openxmlformats.org/officeDocument/2006/relationships/hyperlink" Target="https://baseball.yahoo.co.jp/npb/player/900430/top" TargetMode="External"/><Relationship Id="rId110" Type="http://schemas.openxmlformats.org/officeDocument/2006/relationships/hyperlink" Target="https://baseball.yahoo.co.jp/npb/player/1500096/top" TargetMode="External"/><Relationship Id="rId115" Type="http://schemas.openxmlformats.org/officeDocument/2006/relationships/hyperlink" Target="https://baseball.yahoo.co.jp/npb/player/2000066/top" TargetMode="External"/><Relationship Id="rId131" Type="http://schemas.openxmlformats.org/officeDocument/2006/relationships/hyperlink" Target="https://baseball.yahoo.co.jp/npb/player/1000098/top" TargetMode="External"/><Relationship Id="rId136" Type="http://schemas.openxmlformats.org/officeDocument/2006/relationships/hyperlink" Target="https://baseball.yahoo.co.jp/npb/player/1100082/top" TargetMode="External"/><Relationship Id="rId157" Type="http://schemas.openxmlformats.org/officeDocument/2006/relationships/hyperlink" Target="https://baseball.yahoo.co.jp/npb/player/1900058/top" TargetMode="External"/><Relationship Id="rId178" Type="http://schemas.openxmlformats.org/officeDocument/2006/relationships/hyperlink" Target="https://baseball.yahoo.co.jp/npb/player/700050/top" TargetMode="External"/><Relationship Id="rId61" Type="http://schemas.openxmlformats.org/officeDocument/2006/relationships/hyperlink" Target="https://baseball.yahoo.co.jp/npb/player/1100082/top" TargetMode="External"/><Relationship Id="rId82" Type="http://schemas.openxmlformats.org/officeDocument/2006/relationships/hyperlink" Target="https://baseball.yahoo.co.jp/npb/player/700050/top" TargetMode="External"/><Relationship Id="rId152" Type="http://schemas.openxmlformats.org/officeDocument/2006/relationships/hyperlink" Target="https://baseball.yahoo.co.jp/npb/player/1800072/top" TargetMode="External"/><Relationship Id="rId173" Type="http://schemas.openxmlformats.org/officeDocument/2006/relationships/hyperlink" Target="https://baseball.yahoo.co.jp/npb/player/900430/top" TargetMode="External"/><Relationship Id="rId194" Type="http://schemas.openxmlformats.org/officeDocument/2006/relationships/hyperlink" Target="https://baseball.yahoo.co.jp/npb/player/1400173/top" TargetMode="External"/><Relationship Id="rId199" Type="http://schemas.openxmlformats.org/officeDocument/2006/relationships/hyperlink" Target="https://baseball.yahoo.co.jp/npb/player/1800076/top" TargetMode="External"/><Relationship Id="rId19" Type="http://schemas.openxmlformats.org/officeDocument/2006/relationships/hyperlink" Target="https://baseball.yahoo.co.jp/npb/player/800024/" TargetMode="External"/><Relationship Id="rId14" Type="http://schemas.openxmlformats.org/officeDocument/2006/relationships/hyperlink" Target="https://baseball.yahoo.co.jp/npb/player/1400174/" TargetMode="External"/><Relationship Id="rId30" Type="http://schemas.openxmlformats.org/officeDocument/2006/relationships/hyperlink" Target="https://baseball.yahoo.co.jp/npb/player/1600124/" TargetMode="External"/><Relationship Id="rId35" Type="http://schemas.openxmlformats.org/officeDocument/2006/relationships/hyperlink" Target="https://baseball.yahoo.co.jp/npb/player/1300059/" TargetMode="External"/><Relationship Id="rId56" Type="http://schemas.openxmlformats.org/officeDocument/2006/relationships/hyperlink" Target="https://baseball.yahoo.co.jp/npb/player/1800079/top" TargetMode="External"/><Relationship Id="rId77" Type="http://schemas.openxmlformats.org/officeDocument/2006/relationships/hyperlink" Target="https://baseball.yahoo.co.jp/npb/player/1900056/top" TargetMode="External"/><Relationship Id="rId100" Type="http://schemas.openxmlformats.org/officeDocument/2006/relationships/hyperlink" Target="https://baseball.yahoo.co.jp/npb/player/2000066/top" TargetMode="External"/><Relationship Id="rId105" Type="http://schemas.openxmlformats.org/officeDocument/2006/relationships/hyperlink" Target="https://baseball.yahoo.co.jp/npb/player/1900056/top" TargetMode="External"/><Relationship Id="rId126" Type="http://schemas.openxmlformats.org/officeDocument/2006/relationships/hyperlink" Target="https://baseball.yahoo.co.jp/npb/player/1200070/top" TargetMode="External"/><Relationship Id="rId147" Type="http://schemas.openxmlformats.org/officeDocument/2006/relationships/hyperlink" Target="https://baseball.yahoo.co.jp/npb/player/1800079/top" TargetMode="External"/><Relationship Id="rId168" Type="http://schemas.openxmlformats.org/officeDocument/2006/relationships/hyperlink" Target="https://baseball.yahoo.co.jp/npb/player/1600124/top" TargetMode="External"/><Relationship Id="rId8" Type="http://schemas.openxmlformats.org/officeDocument/2006/relationships/hyperlink" Target="https://baseball.yahoo.co.jp/npb/player/1100081/" TargetMode="External"/><Relationship Id="rId51" Type="http://schemas.openxmlformats.org/officeDocument/2006/relationships/hyperlink" Target="https://baseball.yahoo.co.jp/npb/player/1800072/top" TargetMode="External"/><Relationship Id="rId72" Type="http://schemas.openxmlformats.org/officeDocument/2006/relationships/hyperlink" Target="https://baseball.yahoo.co.jp/npb/player/900430/top" TargetMode="External"/><Relationship Id="rId93" Type="http://schemas.openxmlformats.org/officeDocument/2006/relationships/hyperlink" Target="https://baseball.yahoo.co.jp/npb/player/1700068/top" TargetMode="External"/><Relationship Id="rId98" Type="http://schemas.openxmlformats.org/officeDocument/2006/relationships/hyperlink" Target="https://baseball.yahoo.co.jp/npb/player/1800072/top" TargetMode="External"/><Relationship Id="rId121" Type="http://schemas.openxmlformats.org/officeDocument/2006/relationships/hyperlink" Target="https://baseball.yahoo.co.jp/npb/player/1700068/top" TargetMode="External"/><Relationship Id="rId142" Type="http://schemas.openxmlformats.org/officeDocument/2006/relationships/hyperlink" Target="https://baseball.yahoo.co.jp/npb/player/1800074/top" TargetMode="External"/><Relationship Id="rId163" Type="http://schemas.openxmlformats.org/officeDocument/2006/relationships/hyperlink" Target="https://baseball.yahoo.co.jp/npb/player/1300059/top" TargetMode="External"/><Relationship Id="rId184" Type="http://schemas.openxmlformats.org/officeDocument/2006/relationships/hyperlink" Target="https://baseball.yahoo.co.jp/npb/player/1200070/top" TargetMode="External"/><Relationship Id="rId189" Type="http://schemas.openxmlformats.org/officeDocument/2006/relationships/hyperlink" Target="https://baseball.yahoo.co.jp/npb/player/1300059/top" TargetMode="External"/><Relationship Id="rId3" Type="http://schemas.openxmlformats.org/officeDocument/2006/relationships/hyperlink" Target="https://baseball.yahoo.co.jp/npb/player/900429/" TargetMode="External"/><Relationship Id="rId25" Type="http://schemas.openxmlformats.org/officeDocument/2006/relationships/hyperlink" Target="https://baseball.yahoo.co.jp/npb/player/1500096/" TargetMode="External"/><Relationship Id="rId46" Type="http://schemas.openxmlformats.org/officeDocument/2006/relationships/hyperlink" Target="https://baseball.yahoo.co.jp/npb/player/1800078/top" TargetMode="External"/><Relationship Id="rId67" Type="http://schemas.openxmlformats.org/officeDocument/2006/relationships/hyperlink" Target="https://baseball.yahoo.co.jp/npb/player/1800077/top" TargetMode="External"/><Relationship Id="rId116" Type="http://schemas.openxmlformats.org/officeDocument/2006/relationships/hyperlink" Target="https://baseball.yahoo.co.jp/npb/player/1900053/top" TargetMode="External"/><Relationship Id="rId137" Type="http://schemas.openxmlformats.org/officeDocument/2006/relationships/hyperlink" Target="https://baseball.yahoo.co.jp/npb/player/1200070/top" TargetMode="External"/><Relationship Id="rId158" Type="http://schemas.openxmlformats.org/officeDocument/2006/relationships/hyperlink" Target="https://baseball.yahoo.co.jp/npb/player/1900053/top" TargetMode="External"/><Relationship Id="rId20" Type="http://schemas.openxmlformats.org/officeDocument/2006/relationships/hyperlink" Target="https://baseball.yahoo.co.jp/npb/player/1600125/" TargetMode="External"/><Relationship Id="rId41" Type="http://schemas.openxmlformats.org/officeDocument/2006/relationships/hyperlink" Target="https://baseball.yahoo.co.jp/npb/player/1400174/" TargetMode="External"/><Relationship Id="rId62" Type="http://schemas.openxmlformats.org/officeDocument/2006/relationships/hyperlink" Target="https://baseball.yahoo.co.jp/npb/player/1100082/top" TargetMode="External"/><Relationship Id="rId83" Type="http://schemas.openxmlformats.org/officeDocument/2006/relationships/hyperlink" Target="https://baseball.yahoo.co.jp/npb/player/1400173/top" TargetMode="External"/><Relationship Id="rId88" Type="http://schemas.openxmlformats.org/officeDocument/2006/relationships/hyperlink" Target="https://baseball.yahoo.co.jp/npb/player/1900055/top" TargetMode="External"/><Relationship Id="rId111" Type="http://schemas.openxmlformats.org/officeDocument/2006/relationships/hyperlink" Target="https://baseball.yahoo.co.jp/npb/player/1550972/top" TargetMode="External"/><Relationship Id="rId132" Type="http://schemas.openxmlformats.org/officeDocument/2006/relationships/hyperlink" Target="https://baseball.yahoo.co.jp/npb/player/900430/top" TargetMode="External"/><Relationship Id="rId153" Type="http://schemas.openxmlformats.org/officeDocument/2006/relationships/hyperlink" Target="https://baseball.yahoo.co.jp/npb/player/900430/top" TargetMode="External"/><Relationship Id="rId174" Type="http://schemas.openxmlformats.org/officeDocument/2006/relationships/hyperlink" Target="https://baseball.yahoo.co.jp/npb/player/1300057/top" TargetMode="External"/><Relationship Id="rId179" Type="http://schemas.openxmlformats.org/officeDocument/2006/relationships/hyperlink" Target="https://baseball.yahoo.co.jp/npb/player/1100039/top" TargetMode="External"/><Relationship Id="rId195" Type="http://schemas.openxmlformats.org/officeDocument/2006/relationships/hyperlink" Target="https://baseball.yahoo.co.jp/npb/player/1900052/top" TargetMode="External"/><Relationship Id="rId190" Type="http://schemas.openxmlformats.org/officeDocument/2006/relationships/hyperlink" Target="https://baseball.yahoo.co.jp/npb/player/700050/top" TargetMode="External"/><Relationship Id="rId15" Type="http://schemas.openxmlformats.org/officeDocument/2006/relationships/hyperlink" Target="https://baseball.yahoo.co.jp/npb/player/900038/" TargetMode="External"/><Relationship Id="rId36" Type="http://schemas.openxmlformats.org/officeDocument/2006/relationships/hyperlink" Target="https://baseball.yahoo.co.jp/npb/player/900037/" TargetMode="External"/><Relationship Id="rId57" Type="http://schemas.openxmlformats.org/officeDocument/2006/relationships/hyperlink" Target="https://baseball.yahoo.co.jp/npb/player/1800074/top" TargetMode="External"/><Relationship Id="rId106" Type="http://schemas.openxmlformats.org/officeDocument/2006/relationships/hyperlink" Target="https://baseball.yahoo.co.jp/npb/player/1900058/top" TargetMode="External"/><Relationship Id="rId127" Type="http://schemas.openxmlformats.org/officeDocument/2006/relationships/hyperlink" Target="https://baseball.yahoo.co.jp/npb/player/2103768/top" TargetMode="External"/><Relationship Id="rId10" Type="http://schemas.openxmlformats.org/officeDocument/2006/relationships/hyperlink" Target="https://baseball.yahoo.co.jp/npb/player/1300061/" TargetMode="External"/><Relationship Id="rId31" Type="http://schemas.openxmlformats.org/officeDocument/2006/relationships/hyperlink" Target="https://baseball.yahoo.co.jp/npb/player/900037/" TargetMode="External"/><Relationship Id="rId52" Type="http://schemas.openxmlformats.org/officeDocument/2006/relationships/hyperlink" Target="https://baseball.yahoo.co.jp/npb/player/1900055/top" TargetMode="External"/><Relationship Id="rId73" Type="http://schemas.openxmlformats.org/officeDocument/2006/relationships/hyperlink" Target="https://baseball.yahoo.co.jp/npb/player/1800079/top" TargetMode="External"/><Relationship Id="rId78" Type="http://schemas.openxmlformats.org/officeDocument/2006/relationships/hyperlink" Target="https://baseball.yahoo.co.jp/npb/player/1100082/top" TargetMode="External"/><Relationship Id="rId94" Type="http://schemas.openxmlformats.org/officeDocument/2006/relationships/hyperlink" Target="https://baseball.yahoo.co.jp/npb/player/1400173/top" TargetMode="External"/><Relationship Id="rId99" Type="http://schemas.openxmlformats.org/officeDocument/2006/relationships/hyperlink" Target="https://baseball.yahoo.co.jp/npb/player/1900055/top" TargetMode="External"/><Relationship Id="rId101" Type="http://schemas.openxmlformats.org/officeDocument/2006/relationships/hyperlink" Target="https://baseball.yahoo.co.jp/npb/player/1550972/top" TargetMode="External"/><Relationship Id="rId122" Type="http://schemas.openxmlformats.org/officeDocument/2006/relationships/hyperlink" Target="https://baseball.yahoo.co.jp/npb/player/1500096/top" TargetMode="External"/><Relationship Id="rId143" Type="http://schemas.openxmlformats.org/officeDocument/2006/relationships/hyperlink" Target="https://baseball.yahoo.co.jp/npb/player/900430/top" TargetMode="External"/><Relationship Id="rId148" Type="http://schemas.openxmlformats.org/officeDocument/2006/relationships/hyperlink" Target="https://baseball.yahoo.co.jp/npb/player/1100082/top" TargetMode="External"/><Relationship Id="rId164" Type="http://schemas.openxmlformats.org/officeDocument/2006/relationships/hyperlink" Target="https://baseball.yahoo.co.jp/npb/player/1500096/top" TargetMode="External"/><Relationship Id="rId169" Type="http://schemas.openxmlformats.org/officeDocument/2006/relationships/hyperlink" Target="https://baseball.yahoo.co.jp/npb/player/1800072/top" TargetMode="External"/><Relationship Id="rId185" Type="http://schemas.openxmlformats.org/officeDocument/2006/relationships/hyperlink" Target="https://baseball.yahoo.co.jp/npb/player/1800072/top" TargetMode="External"/><Relationship Id="rId4" Type="http://schemas.openxmlformats.org/officeDocument/2006/relationships/hyperlink" Target="https://baseball.yahoo.co.jp/npb/player/800041/" TargetMode="External"/><Relationship Id="rId9" Type="http://schemas.openxmlformats.org/officeDocument/2006/relationships/hyperlink" Target="https://baseball.yahoo.co.jp/npb/player/1000098/" TargetMode="External"/><Relationship Id="rId180" Type="http://schemas.openxmlformats.org/officeDocument/2006/relationships/hyperlink" Target="https://baseball.yahoo.co.jp/npb/player/1900134/top" TargetMode="External"/><Relationship Id="rId26" Type="http://schemas.openxmlformats.org/officeDocument/2006/relationships/hyperlink" Target="https://baseball.yahoo.co.jp/npb/player/800041/" TargetMode="External"/><Relationship Id="rId47" Type="http://schemas.openxmlformats.org/officeDocument/2006/relationships/hyperlink" Target="https://baseball.yahoo.co.jp/npb/player/1400173/top" TargetMode="External"/><Relationship Id="rId68" Type="http://schemas.openxmlformats.org/officeDocument/2006/relationships/hyperlink" Target="https://baseball.yahoo.co.jp/npb/player/2103768/top" TargetMode="External"/><Relationship Id="rId89" Type="http://schemas.openxmlformats.org/officeDocument/2006/relationships/hyperlink" Target="https://baseball.yahoo.co.jp/npb/player/1700068/top" TargetMode="External"/><Relationship Id="rId112" Type="http://schemas.openxmlformats.org/officeDocument/2006/relationships/hyperlink" Target="https://baseball.yahoo.co.jp/npb/player/2103768/top" TargetMode="External"/><Relationship Id="rId133" Type="http://schemas.openxmlformats.org/officeDocument/2006/relationships/hyperlink" Target="https://baseball.yahoo.co.jp/npb/player/1800078/top" TargetMode="External"/><Relationship Id="rId154" Type="http://schemas.openxmlformats.org/officeDocument/2006/relationships/hyperlink" Target="https://baseball.yahoo.co.jp/npb/player/1900055/top" TargetMode="External"/><Relationship Id="rId175" Type="http://schemas.openxmlformats.org/officeDocument/2006/relationships/hyperlink" Target="https://baseball.yahoo.co.jp/npb/player/900397/top"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3" Type="http://schemas.openxmlformats.org/officeDocument/2006/relationships/hyperlink" Target="http://ja.wikipedia.org/wiki/%E3%83%95%E3%82%A9%E3%83%AF%E3%83%BC%E3%83%89_(%E3%82%B5%E3%83%83%E3%82%AB%E3%83%BC)" TargetMode="External"/><Relationship Id="rId18" Type="http://schemas.openxmlformats.org/officeDocument/2006/relationships/hyperlink" Target="http://ja.wikipedia.org/wiki/%E3%83%87%E3%82%A3%E3%83%95%E3%82%A7%E3%83%B3%E3%83%80%E3%83%BC_(%E3%82%B5%E3%83%83%E3%82%AB%E3%83%BC)" TargetMode="External"/><Relationship Id="rId26" Type="http://schemas.openxmlformats.org/officeDocument/2006/relationships/hyperlink" Target="http://ja.wikipedia.org/wiki/%E5%A2%97%E7%94%B0%E5%8D%93%E4%B9%9F" TargetMode="External"/><Relationship Id="rId39" Type="http://schemas.openxmlformats.org/officeDocument/2006/relationships/hyperlink" Target="http://ja.wikipedia.org/wiki/%E6%B8%85%E6%B0%B4%E8%88%AA%E5%B9%B3" TargetMode="External"/><Relationship Id="rId21" Type="http://schemas.openxmlformats.org/officeDocument/2006/relationships/hyperlink" Target="http://ja.wikipedia.org/wiki/%E3%83%9F%E3%83%83%E3%83%89%E3%83%95%E3%82%A3%E3%83%BC%E3%83%AB%E3%83%80%E3%83%BC" TargetMode="External"/><Relationship Id="rId34" Type="http://schemas.openxmlformats.org/officeDocument/2006/relationships/hyperlink" Target="https://ja.wikipedia.org/wiki/%E3%82%A2%E3%83%B3%E3%83%87%E3%83%AB%E3%82%BD%E3%83%B3%E3%83%BB%E3%82%B8%E3%83%A7%E3%82%BC%E3%83%BB%E3%83%AD%E3%83%9A%E3%82%B9%E3%83%BB%E3%83%87%E3%83%BB%E3%82%BD%E3%82%A6%E3%82%B6" TargetMode="External"/><Relationship Id="rId42" Type="http://schemas.openxmlformats.org/officeDocument/2006/relationships/hyperlink" Target="http://www.sanfrecce.co.jp/" TargetMode="External"/><Relationship Id="rId47" Type="http://schemas.openxmlformats.org/officeDocument/2006/relationships/hyperlink" Target="http://ja.wikipedia.org/wiki/%E3%83%87%E3%82%A3%E3%83%95%E3%82%A7%E3%83%B3%E3%83%80%E3%83%BC_(%E3%82%B5%E3%83%83%E3%82%AB%E3%83%BC)" TargetMode="External"/><Relationship Id="rId50" Type="http://schemas.openxmlformats.org/officeDocument/2006/relationships/hyperlink" Target="http://ja.wikipedia.org/wiki/%E6%B8%85%E6%B0%B4%E8%88%AA%E5%B9%B3" TargetMode="External"/><Relationship Id="rId55" Type="http://schemas.openxmlformats.org/officeDocument/2006/relationships/hyperlink" Target="http://ja.wikipedia.org/wiki/%E3%83%9F%E3%83%83%E3%83%89%E3%83%95%E3%82%A3%E3%83%BC%E3%83%AB%E3%83%80%E3%83%BC" TargetMode="External"/><Relationship Id="rId7" Type="http://schemas.openxmlformats.org/officeDocument/2006/relationships/hyperlink" Target="http://ja.wikipedia.org/wiki/%E6%A3%AE%E5%B4%8E%E5%92%8C%E5%B9%B8" TargetMode="External"/><Relationship Id="rId2" Type="http://schemas.openxmlformats.org/officeDocument/2006/relationships/hyperlink" Target="http://ja.wikipedia.org/wiki/%E6%9E%97%E5%8D%93%E4%BA%BA" TargetMode="External"/><Relationship Id="rId16" Type="http://schemas.openxmlformats.org/officeDocument/2006/relationships/hyperlink" Target="http://ja.wikipedia.org/wiki/%E4%B8%B8%E8%B0%B7%E6%8B%93%E4%B9%9F" TargetMode="External"/><Relationship Id="rId20" Type="http://schemas.openxmlformats.org/officeDocument/2006/relationships/hyperlink" Target="https://ja.wikipedia.org/wiki/%E6%9D%BE%E6%9C%AC%E6%B3%B0%E5%BF%97_(%E3%82%B5%E3%83%83%E3%82%AB%E3%83%BC%E9%81%B8%E6%89%8B)" TargetMode="External"/><Relationship Id="rId29" Type="http://schemas.openxmlformats.org/officeDocument/2006/relationships/hyperlink" Target="http://ja.wikipedia.org/wiki/%E3%83%9F%E3%83%83%E3%83%89%E3%83%95%E3%82%A3%E3%83%BC%E3%83%AB%E3%83%80%E3%83%BC" TargetMode="External"/><Relationship Id="rId41" Type="http://schemas.openxmlformats.org/officeDocument/2006/relationships/hyperlink" Target="http://ja.wikipedia.org/wiki/%E5%AE%AE%E5%8E%9F%E5%92%8C%E4%B9%9F" TargetMode="External"/><Relationship Id="rId54" Type="http://schemas.openxmlformats.org/officeDocument/2006/relationships/hyperlink" Target="http://ja.wikipedia.org/wiki/%E4%BD%90%E3%80%85%E6%9C%A8%E7%BF%94_(%E3%82%B5%E3%83%83%E3%82%AB%E3%83%BC%E9%81%B8%E6%89%8B)" TargetMode="External"/><Relationship Id="rId62" Type="http://schemas.openxmlformats.org/officeDocument/2006/relationships/drawing" Target="../drawings/drawing3.xml"/><Relationship Id="rId1" Type="http://schemas.openxmlformats.org/officeDocument/2006/relationships/hyperlink" Target="http://ja.wikipedia.org/wiki/%E3%82%B4%E3%83%BC%E3%83%AB%E3%82%AD%E3%83%BC%E3%83%91%E3%83%BC_(%E3%82%B5%E3%83%83%E3%82%AB%E3%83%BC)" TargetMode="External"/><Relationship Id="rId6" Type="http://schemas.openxmlformats.org/officeDocument/2006/relationships/hyperlink" Target="http://ja.wikipedia.org/wiki/%E3%83%9F%E3%83%83%E3%83%89%E3%83%95%E3%82%A3%E3%83%BC%E3%83%AB%E3%83%80%E3%83%BC" TargetMode="External"/><Relationship Id="rId11" Type="http://schemas.openxmlformats.org/officeDocument/2006/relationships/hyperlink" Target="http://ja.wikipedia.org/wiki/%E3%83%9F%E3%83%83%E3%83%89%E3%83%95%E3%82%A3%E3%83%BC%E3%83%AB%E3%83%80%E3%83%BC" TargetMode="External"/><Relationship Id="rId24" Type="http://schemas.openxmlformats.org/officeDocument/2006/relationships/hyperlink" Target="http://ja.wikipedia.org/wiki/%E6%B8%85%E6%B0%B4%E8%88%AA%E5%B9%B3" TargetMode="External"/><Relationship Id="rId32" Type="http://schemas.openxmlformats.org/officeDocument/2006/relationships/hyperlink" Target="http://ja.wikipedia.org/wiki/%E3%83%9F%E3%83%83%E3%83%89%E3%83%95%E3%82%A3%E3%83%BC%E3%83%AB%E3%83%80%E3%83%BC" TargetMode="External"/><Relationship Id="rId37" Type="http://schemas.openxmlformats.org/officeDocument/2006/relationships/hyperlink" Target="https://ja.wikipedia.org/wiki/%E9%87%8E%E4%B8%8A%E7%B5%90%E8%B2%B4" TargetMode="External"/><Relationship Id="rId40" Type="http://schemas.openxmlformats.org/officeDocument/2006/relationships/hyperlink" Target="http://ja.wikipedia.org/wiki/%E3%83%9F%E3%83%83%E3%83%89%E3%83%95%E3%82%A3%E3%83%BC%E3%83%AB%E3%83%80%E3%83%BC" TargetMode="External"/><Relationship Id="rId45" Type="http://schemas.openxmlformats.org/officeDocument/2006/relationships/hyperlink" Target="http://ja.wikipedia.org/wiki/%E3%82%B4%E3%83%BC%E3%83%AB%E3%82%AD%E3%83%BC%E3%83%91%E3%83%BC_(%E3%82%B5%E3%83%83%E3%82%AB%E3%83%BC)" TargetMode="External"/><Relationship Id="rId53" Type="http://schemas.openxmlformats.org/officeDocument/2006/relationships/hyperlink" Target="http://ja.wikipedia.org/wiki/%E3%83%9F%E3%83%83%E3%83%89%E3%83%95%E3%82%A3%E3%83%BC%E3%83%AB%E3%83%80%E3%83%BC" TargetMode="External"/><Relationship Id="rId58" Type="http://schemas.openxmlformats.org/officeDocument/2006/relationships/hyperlink" Target="https://ja.wikipedia.org/wiki/%E3%82%A2%E3%83%B3%E3%83%87%E3%83%AB%E3%82%BD%E3%83%B3%E3%83%BB%E3%82%B8%E3%83%A7%E3%82%BC%E3%83%BB%E3%83%AD%E3%83%9A%E3%82%B9%E3%83%BB%E3%83%87%E3%83%BB%E3%82%BD%E3%82%A6%E3%82%B6" TargetMode="External"/><Relationship Id="rId5" Type="http://schemas.openxmlformats.org/officeDocument/2006/relationships/hyperlink" Target="http://ja.wikipedia.org/wiki/%E9%9D%92%E5%B1%B1%E6%95%8F%E5%BC%98" TargetMode="External"/><Relationship Id="rId15" Type="http://schemas.openxmlformats.org/officeDocument/2006/relationships/hyperlink" Target="http://ja.wikipedia.org/wiki/%E3%83%9F%E3%83%83%E3%83%89%E3%83%95%E3%82%A3%E3%83%BC%E3%83%AB%E3%83%80%E3%83%BC" TargetMode="External"/><Relationship Id="rId23" Type="http://schemas.openxmlformats.org/officeDocument/2006/relationships/hyperlink" Target="http://ja.wikipedia.org/wiki/%E3%83%9F%E3%83%83%E3%83%89%E3%83%95%E3%82%A3%E3%83%BC%E3%83%AB%E3%83%80%E3%83%BC" TargetMode="External"/><Relationship Id="rId28" Type="http://schemas.openxmlformats.org/officeDocument/2006/relationships/hyperlink" Target="http://ja.wikipedia.org/wiki/%E5%8D%83%E8%91%89%E5%92%8C%E5%BD%A6" TargetMode="External"/><Relationship Id="rId36" Type="http://schemas.openxmlformats.org/officeDocument/2006/relationships/hyperlink" Target="https://ja.wikipedia.org/wiki/%E3%82%A4%E3%83%A8%E3%83%8F%E7%90%86%E3%83%98%E3%83%B3%E3%83%AA%E3%83%BC" TargetMode="External"/><Relationship Id="rId49" Type="http://schemas.openxmlformats.org/officeDocument/2006/relationships/hyperlink" Target="http://ja.wikipedia.org/wiki/%E3%83%9F%E3%83%83%E3%83%89%E3%83%95%E3%82%A3%E3%83%BC%E3%83%AB%E3%83%80%E3%83%BC" TargetMode="External"/><Relationship Id="rId57" Type="http://schemas.openxmlformats.org/officeDocument/2006/relationships/hyperlink" Target="http://ja.wikipedia.org/wiki/%E3%83%95%E3%82%A9%E3%83%AF%E3%83%BC%E3%83%89_(%E3%82%B5%E3%83%83%E3%82%AB%E3%83%BC)" TargetMode="External"/><Relationship Id="rId61" Type="http://schemas.openxmlformats.org/officeDocument/2006/relationships/printerSettings" Target="../printerSettings/printerSettings23.bin"/><Relationship Id="rId10" Type="http://schemas.openxmlformats.org/officeDocument/2006/relationships/hyperlink" Target="http://ja.wikipedia.org/wiki/%E3%83%9F%E3%83%8F%E3%82%A8%E3%83%AB%E3%83%BB%E3%83%9F%E3%82%AD%E3%83%83%E3%83%81" TargetMode="External"/><Relationship Id="rId19" Type="http://schemas.openxmlformats.org/officeDocument/2006/relationships/hyperlink" Target="http://ja.wikipedia.org/wiki/%E3%83%9F%E3%83%83%E3%83%89%E3%83%95%E3%82%A3%E3%83%BC%E3%83%AB%E3%83%80%E3%83%BC" TargetMode="External"/><Relationship Id="rId31" Type="http://schemas.openxmlformats.org/officeDocument/2006/relationships/hyperlink" Target="http://ja.wikipedia.org/wiki/%E3%83%9F%E3%83%83%E3%83%89%E3%83%95%E3%82%A3%E3%83%BC%E3%83%AB%E3%83%80%E3%83%BC" TargetMode="External"/><Relationship Id="rId44" Type="http://schemas.openxmlformats.org/officeDocument/2006/relationships/hyperlink" Target="http://ja.wikipedia.org/w/index.php?title=%E7%9A%86%E5%B7%9D%E4%BD%91%E4%BB%8B&amp;action=edit&amp;redlink=1" TargetMode="External"/><Relationship Id="rId52" Type="http://schemas.openxmlformats.org/officeDocument/2006/relationships/hyperlink" Target="http://ja.wikipedia.org/wiki/%E6%9F%B4%E5%B4%8E%E6%99%83%E8%AA%A0" TargetMode="External"/><Relationship Id="rId60" Type="http://schemas.openxmlformats.org/officeDocument/2006/relationships/hyperlink" Target="http://ja.wikipedia.org/w/index.php?title=%E7%9A%86%E5%B7%9D%E4%BD%91%E4%BB%8B&amp;action=edit&amp;redlink=1" TargetMode="External"/><Relationship Id="rId4" Type="http://schemas.openxmlformats.org/officeDocument/2006/relationships/hyperlink" Target="http://ja.wikipedia.org/wiki/%E3%83%9F%E3%83%83%E3%83%89%E3%83%95%E3%82%A3%E3%83%BC%E3%83%AB%E3%83%80%E3%83%BC" TargetMode="External"/><Relationship Id="rId9" Type="http://schemas.openxmlformats.org/officeDocument/2006/relationships/hyperlink" Target="http://ja.wikipedia.org/wiki/%E3%83%9F%E3%83%83%E3%83%89%E3%83%95%E3%82%A3%E3%83%BC%E3%83%AB%E3%83%80%E3%83%BC" TargetMode="External"/><Relationship Id="rId14" Type="http://schemas.openxmlformats.org/officeDocument/2006/relationships/hyperlink" Target="http://ja.wikipedia.org/w/index.php?title=%E7%9A%86%E5%B7%9D%E4%BD%91%E4%BB%8B&amp;action=edit&amp;redlink=1" TargetMode="External"/><Relationship Id="rId22" Type="http://schemas.openxmlformats.org/officeDocument/2006/relationships/hyperlink" Target="http://ja.wikipedia.org/wiki/%E4%BD%90%E3%80%85%E6%9C%A8%E7%BF%94_(%E3%82%B5%E3%83%83%E3%82%AB%E3%83%BC%E9%81%B8%E6%89%8B)" TargetMode="External"/><Relationship Id="rId27" Type="http://schemas.openxmlformats.org/officeDocument/2006/relationships/hyperlink" Target="http://ja.wikipedia.org/wiki/%E3%83%87%E3%82%A3%E3%83%95%E3%82%A7%E3%83%B3%E3%83%80%E3%83%BC_(%E3%82%B5%E3%83%83%E3%82%AB%E3%83%BC)" TargetMode="External"/><Relationship Id="rId30" Type="http://schemas.openxmlformats.org/officeDocument/2006/relationships/hyperlink" Target="http://ja.wikipedia.org/wiki/%E6%9F%B4%E5%B4%8E%E6%99%83%E8%AA%A0" TargetMode="External"/><Relationship Id="rId35" Type="http://schemas.openxmlformats.org/officeDocument/2006/relationships/hyperlink" Target="https://ja.wikipedia.org/wiki/%E5%B7%A5%E8%97%A4%E5%A3%AE%E4%BA%BA" TargetMode="External"/><Relationship Id="rId43" Type="http://schemas.openxmlformats.org/officeDocument/2006/relationships/hyperlink" Target="http://ja.wikipedia.org/wiki/%E3%83%95%E3%82%A9%E3%83%AF%E3%83%BC%E3%83%89_(%E3%82%B5%E3%83%83%E3%82%AB%E3%83%BC)" TargetMode="External"/><Relationship Id="rId48" Type="http://schemas.openxmlformats.org/officeDocument/2006/relationships/hyperlink" Target="http://ja.wikipedia.org/wiki/%E5%8D%83%E8%91%89%E5%92%8C%E5%BD%A6" TargetMode="External"/><Relationship Id="rId56" Type="http://schemas.openxmlformats.org/officeDocument/2006/relationships/hyperlink" Target="http://ja.wikipedia.org/wiki/%E3%83%9F%E3%83%83%E3%83%89%E3%83%95%E3%82%A3%E3%83%BC%E3%83%AB%E3%83%80%E3%83%BC" TargetMode="External"/><Relationship Id="rId8" Type="http://schemas.openxmlformats.org/officeDocument/2006/relationships/hyperlink" Target="http://ja.wikipedia.org/wiki/%E3%83%95%E3%82%A9%E3%83%AF%E3%83%BC%E3%83%89_(%E3%82%B5%E3%83%83%E3%82%AB%E3%83%BC)" TargetMode="External"/><Relationship Id="rId51" Type="http://schemas.openxmlformats.org/officeDocument/2006/relationships/hyperlink" Target="http://ja.wikipedia.org/wiki/%E3%83%9F%E3%83%83%E3%83%89%E3%83%95%E3%82%A3%E3%83%BC%E3%83%AB%E3%83%80%E3%83%BC" TargetMode="External"/><Relationship Id="rId3" Type="http://schemas.openxmlformats.org/officeDocument/2006/relationships/hyperlink" Target="http://ja.wikipedia.org/wiki/%E3%83%87%E3%82%A3%E3%83%95%E3%82%A7%E3%83%B3%E3%83%80%E3%83%BC_(%E3%82%B5%E3%83%83%E3%82%AB%E3%83%BC)" TargetMode="External"/><Relationship Id="rId12" Type="http://schemas.openxmlformats.org/officeDocument/2006/relationships/hyperlink" Target="http://ja.wikipedia.org/wiki/%E6%9F%8F%E5%A5%BD%E6%96%87" TargetMode="External"/><Relationship Id="rId17" Type="http://schemas.openxmlformats.org/officeDocument/2006/relationships/hyperlink" Target="http://ja.wikipedia.org/wiki/%E3%83%95%E3%82%A9%E3%83%AF%E3%83%BC%E3%83%89_(%E3%82%B5%E3%83%83%E3%82%AB%E3%83%BC)" TargetMode="External"/><Relationship Id="rId25" Type="http://schemas.openxmlformats.org/officeDocument/2006/relationships/hyperlink" Target="http://ja.wikipedia.org/wiki/%E3%82%B4%E3%83%BC%E3%83%AB%E3%82%AD%E3%83%BC%E3%83%91%E3%83%BC_(%E3%82%B5%E3%83%83%E3%82%AB%E3%83%BC)" TargetMode="External"/><Relationship Id="rId33" Type="http://schemas.openxmlformats.org/officeDocument/2006/relationships/hyperlink" Target="http://ja.wikipedia.org/wiki/%E5%AE%AE%E5%8E%9F%E5%92%8C%E4%B9%9F" TargetMode="External"/><Relationship Id="rId38" Type="http://schemas.openxmlformats.org/officeDocument/2006/relationships/hyperlink" Target="http://ja.wikipedia.org/wiki/%E3%83%9F%E3%83%83%E3%83%89%E3%83%95%E3%82%A3%E3%83%BC%E3%83%AB%E3%83%80%E3%83%BC" TargetMode="External"/><Relationship Id="rId46" Type="http://schemas.openxmlformats.org/officeDocument/2006/relationships/hyperlink" Target="http://ja.wikipedia.org/wiki/%E5%BB%A3%E6%B0%B8%E9%81%BC%E5%A4%AA%E9%83%8E" TargetMode="External"/><Relationship Id="rId59" Type="http://schemas.openxmlformats.org/officeDocument/2006/relationships/hyperlink" Target="http://ja.wikipedia.org/wiki/%E3%83%95%E3%82%A9%E3%83%AF%E3%83%BC%E3%83%89_(%E3%82%B5%E3%83%83%E3%82%AB%E3%83%BC)"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soccer.yahoo.co.jp/jleague/category/j1" TargetMode="External"/><Relationship Id="rId2" Type="http://schemas.openxmlformats.org/officeDocument/2006/relationships/hyperlink" Target="http://soccer.yahoo.co.jp/jleague/league/j1" TargetMode="External"/><Relationship Id="rId1" Type="http://schemas.openxmlformats.org/officeDocument/2006/relationships/hyperlink" Target="http://soccer.yahoo.co.jp/jleague/league/j1" TargetMode="External"/><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BB223"/>
  <sheetViews>
    <sheetView topLeftCell="A236" workbookViewId="0">
      <selection activeCell="AE240" sqref="AE240"/>
    </sheetView>
    <sheetView tabSelected="1" workbookViewId="1">
      <selection activeCell="Z17" sqref="Z17"/>
    </sheetView>
  </sheetViews>
  <sheetFormatPr defaultColWidth="5.25" defaultRowHeight="13.5"/>
  <cols>
    <col min="1" max="1" width="2.875" style="730" customWidth="1"/>
    <col min="2" max="2" width="3.5" style="545" customWidth="1"/>
    <col min="3" max="3" width="3.125" style="526" customWidth="1"/>
    <col min="4" max="4" width="6.375" style="726" customWidth="1"/>
    <col min="5" max="6" width="3" style="582" customWidth="1"/>
    <col min="7" max="7" width="3" style="533" customWidth="1"/>
    <col min="8" max="8" width="3" style="582" customWidth="1"/>
    <col min="9" max="9" width="3" style="526" customWidth="1"/>
    <col min="10" max="10" width="7.125" style="863" customWidth="1"/>
    <col min="11" max="11" width="5" style="526" customWidth="1"/>
    <col min="12" max="12" width="6.5" style="720" customWidth="1"/>
    <col min="13" max="18" width="2.375" style="836" customWidth="1"/>
    <col min="19" max="19" width="7.125" style="582" customWidth="1"/>
    <col min="20" max="20" width="7.125" style="651" customWidth="1"/>
    <col min="21" max="21" width="4.25" style="715" customWidth="1"/>
    <col min="22" max="23" width="7.125" style="582" customWidth="1"/>
    <col min="24" max="24" width="7.125" style="716" customWidth="1"/>
    <col min="25" max="29" width="6.375" style="641" customWidth="1"/>
    <col min="30" max="30" width="7.625" style="591" customWidth="1"/>
    <col min="31" max="31" width="7.375" style="591" customWidth="1"/>
    <col min="32" max="32" width="6" style="641" customWidth="1"/>
    <col min="33" max="34" width="3.25" style="526" customWidth="1"/>
    <col min="35" max="36" width="3" style="526" customWidth="1"/>
    <col min="37" max="37" width="3.5" style="705" customWidth="1"/>
    <col min="38" max="40" width="7.25" style="641" customWidth="1"/>
    <col min="41" max="41" width="7.25" style="526" customWidth="1"/>
    <col min="42" max="42" width="13.625" style="727" customWidth="1"/>
    <col min="43" max="45" width="3.75" style="545" customWidth="1"/>
    <col min="46" max="47" width="4.375" style="545" customWidth="1"/>
    <col min="48" max="49" width="3.75" style="545" customWidth="1"/>
    <col min="50" max="51" width="4.375" style="545" customWidth="1"/>
    <col min="52" max="53" width="3.75" style="545" customWidth="1"/>
    <col min="54" max="55" width="4.375" style="545" customWidth="1"/>
    <col min="56" max="58" width="3.625" style="545" customWidth="1"/>
    <col min="59" max="16384" width="5.25" style="545"/>
  </cols>
  <sheetData>
    <row r="1" spans="1:43" s="1655" customFormat="1" ht="29.25" customHeight="1">
      <c r="A1" s="772" t="s">
        <v>16</v>
      </c>
      <c r="B1" s="1113" t="s">
        <v>17</v>
      </c>
      <c r="C1" s="1113" t="s">
        <v>121</v>
      </c>
      <c r="D1" s="1650" t="s">
        <v>1505</v>
      </c>
      <c r="E1" s="1599" t="s">
        <v>2563</v>
      </c>
      <c r="F1" s="1599" t="s">
        <v>2564</v>
      </c>
      <c r="G1" s="1113" t="s">
        <v>18</v>
      </c>
      <c r="H1" s="1113" t="s">
        <v>19</v>
      </c>
      <c r="I1" s="1113" t="s">
        <v>102</v>
      </c>
      <c r="J1" s="1113" t="s">
        <v>1909</v>
      </c>
      <c r="K1" s="1113"/>
      <c r="L1" s="1114" t="s">
        <v>1912</v>
      </c>
      <c r="M1" s="1649">
        <v>1</v>
      </c>
      <c r="N1" s="1649">
        <v>2</v>
      </c>
      <c r="O1" s="1649">
        <v>3</v>
      </c>
      <c r="P1" s="1649">
        <v>4</v>
      </c>
      <c r="Q1" s="1649">
        <v>5</v>
      </c>
      <c r="R1" s="1664">
        <v>6</v>
      </c>
      <c r="S1" s="1683" t="s">
        <v>1914</v>
      </c>
      <c r="T1" s="1652" t="s">
        <v>1915</v>
      </c>
      <c r="U1" s="1653" t="s">
        <v>1916</v>
      </c>
      <c r="V1" s="1651" t="s">
        <v>1910</v>
      </c>
      <c r="W1" s="1651" t="s">
        <v>1911</v>
      </c>
      <c r="X1" s="1684" t="s">
        <v>1913</v>
      </c>
      <c r="Y1" s="1713" t="s">
        <v>1917</v>
      </c>
      <c r="Z1" s="1114" t="s">
        <v>1917</v>
      </c>
      <c r="AA1" s="1114" t="s">
        <v>1917</v>
      </c>
      <c r="AB1" s="1114" t="s">
        <v>1917</v>
      </c>
      <c r="AC1" s="1714" t="s">
        <v>1917</v>
      </c>
      <c r="AD1" s="1715"/>
      <c r="AE1" s="1716"/>
      <c r="AF1" s="1604" t="s">
        <v>1378</v>
      </c>
      <c r="AG1" s="1113" t="s">
        <v>1663</v>
      </c>
      <c r="AH1" s="1113" t="s">
        <v>1664</v>
      </c>
      <c r="AI1" s="1247" t="s">
        <v>18</v>
      </c>
      <c r="AJ1" s="1247" t="s">
        <v>19</v>
      </c>
      <c r="AK1" s="1247" t="s">
        <v>102</v>
      </c>
      <c r="AL1" s="1600" t="s">
        <v>1100</v>
      </c>
      <c r="AM1" s="1605" t="s">
        <v>1715</v>
      </c>
      <c r="AN1" s="1606" t="s">
        <v>1716</v>
      </c>
      <c r="AO1" s="1247" t="s">
        <v>2056</v>
      </c>
      <c r="AP1" s="1607" t="s">
        <v>2566</v>
      </c>
      <c r="AQ1" s="1654"/>
    </row>
    <row r="2" spans="1:43" s="718" customFormat="1" ht="13.5" customHeight="1">
      <c r="A2" s="1579">
        <v>2</v>
      </c>
      <c r="B2" s="1580">
        <v>26</v>
      </c>
      <c r="C2" s="1581" t="s">
        <v>124</v>
      </c>
      <c r="D2" s="1582" t="s">
        <v>24</v>
      </c>
      <c r="E2" s="713">
        <v>3</v>
      </c>
      <c r="F2" s="713">
        <v>1</v>
      </c>
      <c r="G2" s="1246" t="str">
        <f t="shared" ref="G2:G17" si="0">IF((E2-F2)&gt;0,"○","")</f>
        <v>○</v>
      </c>
      <c r="H2" s="95" t="str">
        <f t="shared" ref="H2:H17" si="1">IF((E2-F2)&lt;0,"●","")</f>
        <v/>
      </c>
      <c r="I2" s="95" t="str">
        <f t="shared" ref="I2:I17" si="2">IF((E2-F2)=0,"△","")</f>
        <v/>
      </c>
      <c r="J2" s="1583" t="s">
        <v>2106</v>
      </c>
      <c r="K2" s="1584">
        <v>0.58333333333333337</v>
      </c>
      <c r="L2" s="1585" t="s">
        <v>2488</v>
      </c>
      <c r="M2" s="1586"/>
      <c r="N2" s="1586"/>
      <c r="O2" s="1586"/>
      <c r="P2" s="1586"/>
      <c r="Q2" s="1586"/>
      <c r="R2" s="1665"/>
      <c r="S2" s="1685" t="s">
        <v>2519</v>
      </c>
      <c r="T2" s="1587" t="s">
        <v>2520</v>
      </c>
      <c r="U2" s="1588" t="s">
        <v>2521</v>
      </c>
      <c r="V2" s="1778" t="s">
        <v>2522</v>
      </c>
      <c r="W2" s="1587" t="s">
        <v>2523</v>
      </c>
      <c r="X2" s="1780" t="s">
        <v>2524</v>
      </c>
      <c r="Y2" s="1674" t="s">
        <v>2525</v>
      </c>
      <c r="Z2" s="1370"/>
      <c r="AA2" s="1370"/>
      <c r="AB2" s="1589"/>
      <c r="AC2" s="1590"/>
      <c r="AD2" s="1608" t="s">
        <v>2241</v>
      </c>
      <c r="AE2" s="1591"/>
      <c r="AF2" s="1592"/>
      <c r="AG2" s="724"/>
      <c r="AH2" s="724"/>
      <c r="AI2" s="608"/>
      <c r="AJ2" s="608"/>
      <c r="AK2" s="608"/>
      <c r="AL2" s="1593"/>
      <c r="AM2" s="1593"/>
      <c r="AN2" s="1593"/>
      <c r="AO2" s="724"/>
      <c r="AP2" s="1594"/>
      <c r="AQ2" s="1159"/>
    </row>
    <row r="3" spans="1:43" s="718" customFormat="1" ht="13.5" customHeight="1">
      <c r="A3" s="626">
        <v>2</v>
      </c>
      <c r="B3" s="625">
        <v>27</v>
      </c>
      <c r="C3" s="1050" t="s">
        <v>17</v>
      </c>
      <c r="D3" s="714" t="s">
        <v>1255</v>
      </c>
      <c r="E3" s="638">
        <v>2</v>
      </c>
      <c r="F3" s="638">
        <v>4</v>
      </c>
      <c r="G3" s="181" t="str">
        <f t="shared" si="0"/>
        <v/>
      </c>
      <c r="H3" s="19" t="str">
        <f t="shared" si="1"/>
        <v>●</v>
      </c>
      <c r="I3" s="19" t="str">
        <f t="shared" si="2"/>
        <v/>
      </c>
      <c r="J3" s="1019" t="s">
        <v>2107</v>
      </c>
      <c r="K3" s="1023">
        <v>0.54166666666666696</v>
      </c>
      <c r="L3" s="720"/>
      <c r="M3" s="1014"/>
      <c r="N3" s="1014"/>
      <c r="O3" s="1014"/>
      <c r="P3" s="1014"/>
      <c r="Q3" s="1014"/>
      <c r="R3" s="1666"/>
      <c r="S3" s="1686" t="s">
        <v>2571</v>
      </c>
      <c r="T3" s="651" t="s">
        <v>2572</v>
      </c>
      <c r="U3" s="805" t="s">
        <v>2573</v>
      </c>
      <c r="V3" s="651" t="s">
        <v>2574</v>
      </c>
      <c r="W3" s="1779" t="s">
        <v>2583</v>
      </c>
      <c r="X3" s="1758" t="s">
        <v>2575</v>
      </c>
      <c r="Y3" s="810" t="s">
        <v>2576</v>
      </c>
      <c r="Z3" s="641"/>
      <c r="AA3" s="641"/>
      <c r="AB3" s="732"/>
      <c r="AC3" s="812"/>
      <c r="AD3" s="1609" t="s">
        <v>2242</v>
      </c>
      <c r="AE3" s="731"/>
      <c r="AF3" s="1158"/>
      <c r="AG3" s="643"/>
      <c r="AH3" s="643"/>
      <c r="AI3" s="582"/>
      <c r="AJ3" s="582"/>
      <c r="AK3" s="582"/>
      <c r="AL3" s="642"/>
      <c r="AM3" s="642"/>
      <c r="AN3" s="642"/>
      <c r="AO3" s="643"/>
      <c r="AP3" s="815"/>
      <c r="AQ3" s="1159"/>
    </row>
    <row r="4" spans="1:43" s="638" customFormat="1" ht="13.5" customHeight="1">
      <c r="A4" s="626">
        <v>3</v>
      </c>
      <c r="B4" s="625">
        <v>2</v>
      </c>
      <c r="C4" s="643" t="s">
        <v>126</v>
      </c>
      <c r="D4" s="717" t="s">
        <v>785</v>
      </c>
      <c r="E4" s="638">
        <v>1</v>
      </c>
      <c r="F4" s="638">
        <v>9</v>
      </c>
      <c r="G4" s="181" t="str">
        <f t="shared" si="0"/>
        <v/>
      </c>
      <c r="H4" s="19" t="str">
        <f t="shared" si="1"/>
        <v>●</v>
      </c>
      <c r="I4" s="19" t="str">
        <f t="shared" si="2"/>
        <v/>
      </c>
      <c r="J4" s="1019" t="s">
        <v>808</v>
      </c>
      <c r="K4" s="1023">
        <v>0.54166666666666696</v>
      </c>
      <c r="L4" s="720" t="s">
        <v>2488</v>
      </c>
      <c r="M4" s="1014"/>
      <c r="N4" s="1014"/>
      <c r="O4" s="1014"/>
      <c r="P4" s="1014"/>
      <c r="Q4" s="1014"/>
      <c r="R4" s="1666"/>
      <c r="S4" s="1686" t="s">
        <v>2591</v>
      </c>
      <c r="T4" s="651" t="s">
        <v>2592</v>
      </c>
      <c r="U4" s="806" t="s">
        <v>2593</v>
      </c>
      <c r="V4" s="651" t="s">
        <v>2592</v>
      </c>
      <c r="W4" s="582" t="s">
        <v>2591</v>
      </c>
      <c r="X4" s="1687"/>
      <c r="Y4" s="810"/>
      <c r="Z4" s="641"/>
      <c r="AA4" s="641"/>
      <c r="AB4" s="732"/>
      <c r="AC4" s="812"/>
      <c r="AD4" s="809"/>
      <c r="AE4" s="1663">
        <v>44625</v>
      </c>
      <c r="AF4" s="810" t="s">
        <v>2243</v>
      </c>
      <c r="AG4" s="643">
        <v>8</v>
      </c>
      <c r="AH4" s="643">
        <v>6</v>
      </c>
      <c r="AI4" s="181" t="str">
        <f t="shared" ref="AI4:AI10" si="3">IF((AG4-AH4)&gt;0,"○","")</f>
        <v>○</v>
      </c>
      <c r="AJ4" s="19" t="str">
        <f t="shared" ref="AJ4:AJ10" si="4">IF((AG4-AH4)&lt;0,"●","")</f>
        <v/>
      </c>
      <c r="AK4" s="19" t="str">
        <f t="shared" ref="AK4:AK10" si="5">IF((AG4-AH4)=0,"△","")</f>
        <v/>
      </c>
      <c r="AL4" s="642" t="s">
        <v>2686</v>
      </c>
      <c r="AM4" s="642"/>
      <c r="AN4" s="642"/>
      <c r="AO4" s="643"/>
      <c r="AP4" s="815" t="s">
        <v>2688</v>
      </c>
      <c r="AQ4" s="1160"/>
    </row>
    <row r="5" spans="1:43" s="638" customFormat="1" ht="13.5" customHeight="1">
      <c r="A5" s="626">
        <v>3</v>
      </c>
      <c r="B5" s="627">
        <v>3</v>
      </c>
      <c r="C5" s="643" t="s">
        <v>127</v>
      </c>
      <c r="D5" s="717" t="s">
        <v>785</v>
      </c>
      <c r="E5" s="638">
        <v>2</v>
      </c>
      <c r="F5" s="638">
        <v>7</v>
      </c>
      <c r="G5" s="181" t="str">
        <f t="shared" si="0"/>
        <v/>
      </c>
      <c r="H5" s="19" t="str">
        <f t="shared" si="1"/>
        <v>●</v>
      </c>
      <c r="I5" s="19" t="str">
        <f t="shared" si="2"/>
        <v/>
      </c>
      <c r="J5" s="1019" t="s">
        <v>808</v>
      </c>
      <c r="K5" s="1023">
        <v>0.54166666666666696</v>
      </c>
      <c r="L5" s="720"/>
      <c r="M5" s="1014"/>
      <c r="N5" s="1014"/>
      <c r="O5" s="1014"/>
      <c r="P5" s="1014"/>
      <c r="Q5" s="1014"/>
      <c r="R5" s="1666"/>
      <c r="S5" s="1686" t="s">
        <v>2603</v>
      </c>
      <c r="T5" s="651" t="s">
        <v>2604</v>
      </c>
      <c r="U5" s="806" t="s">
        <v>2605</v>
      </c>
      <c r="V5" s="651" t="s">
        <v>2604</v>
      </c>
      <c r="W5" s="1779" t="s">
        <v>2603</v>
      </c>
      <c r="X5" s="1687"/>
      <c r="Y5" s="810" t="s">
        <v>2606</v>
      </c>
      <c r="Z5" s="641"/>
      <c r="AA5" s="641"/>
      <c r="AB5" s="732"/>
      <c r="AC5" s="812"/>
      <c r="AD5" s="809"/>
      <c r="AE5" s="1663">
        <v>44626</v>
      </c>
      <c r="AF5" s="810" t="s">
        <v>2243</v>
      </c>
      <c r="AG5" s="643">
        <v>3</v>
      </c>
      <c r="AH5" s="643">
        <v>6</v>
      </c>
      <c r="AI5" s="181" t="str">
        <f t="shared" si="3"/>
        <v/>
      </c>
      <c r="AJ5" s="19" t="str">
        <f t="shared" si="4"/>
        <v>●</v>
      </c>
      <c r="AK5" s="19" t="str">
        <f t="shared" si="5"/>
        <v/>
      </c>
      <c r="AL5" s="642" t="s">
        <v>2685</v>
      </c>
      <c r="AM5" s="642"/>
      <c r="AN5" s="642"/>
      <c r="AO5" s="643"/>
      <c r="AP5" s="815" t="s">
        <v>2687</v>
      </c>
      <c r="AQ5" s="1160"/>
    </row>
    <row r="6" spans="1:43" s="638" customFormat="1" ht="13.5" customHeight="1">
      <c r="A6" s="626">
        <v>3</v>
      </c>
      <c r="B6" s="627">
        <v>5</v>
      </c>
      <c r="C6" s="1046" t="s">
        <v>124</v>
      </c>
      <c r="D6" s="717" t="s">
        <v>22</v>
      </c>
      <c r="E6" s="638">
        <v>1</v>
      </c>
      <c r="F6" s="638">
        <v>2</v>
      </c>
      <c r="G6" s="181" t="str">
        <f t="shared" si="0"/>
        <v/>
      </c>
      <c r="H6" s="19" t="str">
        <f t="shared" si="1"/>
        <v>●</v>
      </c>
      <c r="I6" s="19" t="str">
        <f t="shared" si="2"/>
        <v/>
      </c>
      <c r="J6" s="1019" t="s">
        <v>2166</v>
      </c>
      <c r="K6" s="1023">
        <v>0.54166666666666696</v>
      </c>
      <c r="L6" s="720" t="s">
        <v>2586</v>
      </c>
      <c r="M6" s="1014"/>
      <c r="N6" s="1014"/>
      <c r="O6" s="1014"/>
      <c r="P6" s="1014"/>
      <c r="Q6" s="1014"/>
      <c r="R6" s="1666"/>
      <c r="S6" s="1688" t="s">
        <v>2635</v>
      </c>
      <c r="T6" s="718" t="s">
        <v>2636</v>
      </c>
      <c r="U6" s="805" t="s">
        <v>2637</v>
      </c>
      <c r="V6" s="651" t="s">
        <v>2636</v>
      </c>
      <c r="W6" s="1779" t="s">
        <v>2635</v>
      </c>
      <c r="X6" s="1758" t="s">
        <v>2638</v>
      </c>
      <c r="Y6" s="1160"/>
      <c r="AB6" s="808"/>
      <c r="AC6" s="813"/>
      <c r="AD6" s="809"/>
      <c r="AE6" s="1663">
        <v>44628</v>
      </c>
      <c r="AF6" s="1798" t="s">
        <v>2244</v>
      </c>
      <c r="AG6" s="864"/>
      <c r="AH6" s="864"/>
      <c r="AI6" s="279" t="str">
        <f t="shared" si="3"/>
        <v/>
      </c>
      <c r="AJ6" s="1180" t="str">
        <f t="shared" si="4"/>
        <v/>
      </c>
      <c r="AK6" s="1180"/>
      <c r="AL6" s="642"/>
      <c r="AM6" s="642"/>
      <c r="AN6" s="642"/>
      <c r="AO6" s="643"/>
      <c r="AP6" s="815"/>
      <c r="AQ6" s="1160"/>
    </row>
    <row r="7" spans="1:43" s="638" customFormat="1" ht="13.5" customHeight="1">
      <c r="A7" s="626">
        <v>3</v>
      </c>
      <c r="B7" s="627">
        <v>6</v>
      </c>
      <c r="C7" s="1050" t="s">
        <v>17</v>
      </c>
      <c r="D7" s="717" t="s">
        <v>22</v>
      </c>
      <c r="E7" s="638">
        <v>3</v>
      </c>
      <c r="F7" s="638">
        <v>2</v>
      </c>
      <c r="G7" s="181" t="str">
        <f t="shared" si="0"/>
        <v>○</v>
      </c>
      <c r="H7" s="19" t="str">
        <f t="shared" si="1"/>
        <v/>
      </c>
      <c r="I7" s="19" t="str">
        <f t="shared" si="2"/>
        <v/>
      </c>
      <c r="J7" s="1019" t="s">
        <v>2166</v>
      </c>
      <c r="K7" s="1023">
        <v>0.54166666666666696</v>
      </c>
      <c r="L7" s="720" t="s">
        <v>2587</v>
      </c>
      <c r="M7" s="1014"/>
      <c r="N7" s="1014"/>
      <c r="O7" s="1014"/>
      <c r="P7" s="1014"/>
      <c r="Q7" s="1014"/>
      <c r="R7" s="1666"/>
      <c r="S7" s="1686" t="s">
        <v>2641</v>
      </c>
      <c r="T7" s="651" t="s">
        <v>2642</v>
      </c>
      <c r="U7" s="805" t="s">
        <v>2643</v>
      </c>
      <c r="V7" s="1777" t="s">
        <v>2641</v>
      </c>
      <c r="W7" s="651" t="s">
        <v>2644</v>
      </c>
      <c r="X7" s="1687"/>
      <c r="Y7" s="810"/>
      <c r="Z7" s="641"/>
      <c r="AA7" s="641"/>
      <c r="AB7" s="732"/>
      <c r="AC7" s="812"/>
      <c r="AD7" s="809"/>
      <c r="AE7" s="1663">
        <v>44629</v>
      </c>
      <c r="AF7" s="1798" t="s">
        <v>2244</v>
      </c>
      <c r="AG7" s="864"/>
      <c r="AH7" s="864"/>
      <c r="AI7" s="279" t="str">
        <f t="shared" si="3"/>
        <v/>
      </c>
      <c r="AJ7" s="1180" t="str">
        <f t="shared" si="4"/>
        <v/>
      </c>
      <c r="AK7" s="1180"/>
      <c r="AL7" s="642"/>
      <c r="AM7" s="642"/>
      <c r="AN7" s="642"/>
      <c r="AO7" s="643"/>
      <c r="AP7" s="815"/>
      <c r="AQ7" s="1160"/>
    </row>
    <row r="8" spans="1:43" s="638" customFormat="1" ht="13.5" customHeight="1">
      <c r="A8" s="626">
        <v>3</v>
      </c>
      <c r="B8" s="627">
        <v>8</v>
      </c>
      <c r="C8" s="643" t="s">
        <v>125</v>
      </c>
      <c r="D8" s="714" t="s">
        <v>25</v>
      </c>
      <c r="E8" s="638">
        <v>3</v>
      </c>
      <c r="F8" s="638">
        <v>10</v>
      </c>
      <c r="G8" s="181" t="str">
        <f t="shared" si="0"/>
        <v/>
      </c>
      <c r="H8" s="19" t="str">
        <f t="shared" si="1"/>
        <v>●</v>
      </c>
      <c r="I8" s="19" t="str">
        <f t="shared" si="2"/>
        <v/>
      </c>
      <c r="J8" s="1019" t="s">
        <v>2168</v>
      </c>
      <c r="K8" s="1023">
        <v>0.54166666666666696</v>
      </c>
      <c r="L8" s="1020"/>
      <c r="M8" s="1014"/>
      <c r="N8" s="1014"/>
      <c r="O8" s="1014"/>
      <c r="P8" s="1014"/>
      <c r="Q8" s="1014"/>
      <c r="R8" s="1666"/>
      <c r="S8" s="1686" t="s">
        <v>2661</v>
      </c>
      <c r="T8" s="651" t="s">
        <v>2662</v>
      </c>
      <c r="U8" s="805" t="s">
        <v>2663</v>
      </c>
      <c r="V8" s="651" t="s">
        <v>2664</v>
      </c>
      <c r="W8" s="1779" t="s">
        <v>2665</v>
      </c>
      <c r="X8" s="1687"/>
      <c r="Y8" s="810"/>
      <c r="Z8" s="641"/>
      <c r="AA8" s="641"/>
      <c r="AB8" s="732"/>
      <c r="AC8" s="812"/>
      <c r="AD8" s="809"/>
      <c r="AE8" s="1662">
        <v>44630</v>
      </c>
      <c r="AF8" s="1799" t="s">
        <v>2244</v>
      </c>
      <c r="AG8" s="864"/>
      <c r="AH8" s="864"/>
      <c r="AI8" s="279" t="str">
        <f t="shared" si="3"/>
        <v/>
      </c>
      <c r="AJ8" s="1180" t="str">
        <f t="shared" si="4"/>
        <v/>
      </c>
      <c r="AK8" s="1180"/>
      <c r="AL8" s="642"/>
      <c r="AM8" s="642"/>
      <c r="AN8" s="642"/>
      <c r="AO8" s="643"/>
      <c r="AP8" s="815"/>
      <c r="AQ8" s="1160"/>
    </row>
    <row r="9" spans="1:43" s="638" customFormat="1" ht="13.5" customHeight="1">
      <c r="A9" s="626">
        <v>3</v>
      </c>
      <c r="B9" s="627">
        <v>9</v>
      </c>
      <c r="C9" s="643" t="s">
        <v>126</v>
      </c>
      <c r="D9" s="717" t="s">
        <v>25</v>
      </c>
      <c r="E9" s="638">
        <v>2</v>
      </c>
      <c r="F9" s="638">
        <v>2</v>
      </c>
      <c r="G9" s="181" t="str">
        <f t="shared" si="0"/>
        <v/>
      </c>
      <c r="H9" s="19" t="str">
        <f t="shared" si="1"/>
        <v/>
      </c>
      <c r="I9" s="19" t="str">
        <f t="shared" si="2"/>
        <v>△</v>
      </c>
      <c r="J9" s="1019" t="s">
        <v>2168</v>
      </c>
      <c r="K9" s="1023">
        <v>0.54166666666666696</v>
      </c>
      <c r="L9" s="720"/>
      <c r="M9" s="1014"/>
      <c r="N9" s="1014"/>
      <c r="O9" s="1014"/>
      <c r="P9" s="1014"/>
      <c r="Q9" s="1014"/>
      <c r="R9" s="1666"/>
      <c r="S9" s="1686" t="s">
        <v>2666</v>
      </c>
      <c r="T9" s="651" t="s">
        <v>2667</v>
      </c>
      <c r="U9" s="805" t="s">
        <v>2668</v>
      </c>
      <c r="V9" s="582"/>
      <c r="W9" s="582"/>
      <c r="X9" s="1687"/>
      <c r="Y9" s="810"/>
      <c r="Z9" s="641"/>
      <c r="AA9" s="641"/>
      <c r="AB9" s="732"/>
      <c r="AC9" s="812"/>
      <c r="AD9" s="809"/>
      <c r="AE9" s="1662">
        <v>44635</v>
      </c>
      <c r="AF9" s="1162" t="s">
        <v>2245</v>
      </c>
      <c r="AG9" s="644"/>
      <c r="AH9" s="644"/>
      <c r="AI9" s="181" t="str">
        <f t="shared" si="3"/>
        <v/>
      </c>
      <c r="AJ9" s="19" t="str">
        <f t="shared" si="4"/>
        <v/>
      </c>
      <c r="AK9" s="19" t="str">
        <f t="shared" si="5"/>
        <v>△</v>
      </c>
      <c r="AL9" s="642"/>
      <c r="AM9" s="642"/>
      <c r="AN9" s="717"/>
      <c r="AP9" s="815"/>
      <c r="AQ9" s="1160"/>
    </row>
    <row r="10" spans="1:43" s="638" customFormat="1" ht="13.5" customHeight="1">
      <c r="A10" s="626">
        <v>3</v>
      </c>
      <c r="B10" s="627">
        <v>11</v>
      </c>
      <c r="C10" s="643" t="s">
        <v>123</v>
      </c>
      <c r="D10" s="714" t="s">
        <v>1255</v>
      </c>
      <c r="E10" s="638">
        <v>6</v>
      </c>
      <c r="F10" s="638">
        <v>5</v>
      </c>
      <c r="G10" s="181" t="str">
        <f t="shared" si="0"/>
        <v>○</v>
      </c>
      <c r="H10" s="19" t="str">
        <f t="shared" si="1"/>
        <v/>
      </c>
      <c r="I10" s="19" t="str">
        <f t="shared" si="2"/>
        <v/>
      </c>
      <c r="J10" s="1019" t="s">
        <v>2166</v>
      </c>
      <c r="K10" s="1023">
        <v>0.54166666666666696</v>
      </c>
      <c r="L10" s="720"/>
      <c r="M10" s="1014"/>
      <c r="N10" s="1014"/>
      <c r="O10" s="1014"/>
      <c r="P10" s="1014"/>
      <c r="Q10" s="1014"/>
      <c r="R10" s="1666"/>
      <c r="S10" s="1686" t="s">
        <v>2674</v>
      </c>
      <c r="T10" s="651" t="s">
        <v>2676</v>
      </c>
      <c r="U10" s="805" t="s">
        <v>2675</v>
      </c>
      <c r="V10" s="1686" t="s">
        <v>2674</v>
      </c>
      <c r="W10" s="651" t="s">
        <v>2676</v>
      </c>
      <c r="X10" s="1687"/>
      <c r="Y10" s="810" t="s">
        <v>2677</v>
      </c>
      <c r="Z10" s="641"/>
      <c r="AA10" s="641"/>
      <c r="AB10" s="732"/>
      <c r="AC10" s="812"/>
      <c r="AD10" s="809"/>
      <c r="AE10" s="1662">
        <v>44636</v>
      </c>
      <c r="AF10" s="1162" t="s">
        <v>2245</v>
      </c>
      <c r="AG10" s="643"/>
      <c r="AH10" s="643"/>
      <c r="AI10" s="181" t="str">
        <f t="shared" si="3"/>
        <v/>
      </c>
      <c r="AJ10" s="19" t="str">
        <f t="shared" si="4"/>
        <v/>
      </c>
      <c r="AK10" s="19" t="str">
        <f t="shared" si="5"/>
        <v>△</v>
      </c>
      <c r="AL10" s="717"/>
      <c r="AM10" s="642"/>
      <c r="AN10" s="642"/>
      <c r="AO10" s="643"/>
      <c r="AP10" s="816"/>
      <c r="AQ10" s="1160"/>
    </row>
    <row r="11" spans="1:43" s="638" customFormat="1" ht="13.5" customHeight="1">
      <c r="A11" s="626">
        <v>3</v>
      </c>
      <c r="B11" s="627">
        <v>12</v>
      </c>
      <c r="C11" s="1046" t="s">
        <v>124</v>
      </c>
      <c r="D11" s="714" t="s">
        <v>1255</v>
      </c>
      <c r="E11" s="638">
        <v>1</v>
      </c>
      <c r="F11" s="638">
        <v>4</v>
      </c>
      <c r="G11" s="181" t="str">
        <f t="shared" si="0"/>
        <v/>
      </c>
      <c r="H11" s="19" t="str">
        <f t="shared" si="1"/>
        <v>●</v>
      </c>
      <c r="I11" s="19" t="str">
        <f t="shared" si="2"/>
        <v/>
      </c>
      <c r="J11" s="1019" t="s">
        <v>2166</v>
      </c>
      <c r="K11" s="1023">
        <v>0.54166666666666696</v>
      </c>
      <c r="L11" s="720" t="s">
        <v>2586</v>
      </c>
      <c r="M11" s="1014"/>
      <c r="N11" s="1014"/>
      <c r="O11" s="1014"/>
      <c r="P11" s="1014"/>
      <c r="Q11" s="1014"/>
      <c r="R11" s="1666"/>
      <c r="S11" s="1686" t="s">
        <v>2694</v>
      </c>
      <c r="T11" s="651" t="s">
        <v>2695</v>
      </c>
      <c r="U11" s="806" t="s">
        <v>2696</v>
      </c>
      <c r="V11" s="651" t="s">
        <v>2695</v>
      </c>
      <c r="W11" s="582" t="s">
        <v>2694</v>
      </c>
      <c r="X11" s="1687"/>
      <c r="Y11" s="810"/>
      <c r="Z11" s="641"/>
      <c r="AA11" s="641"/>
      <c r="AB11" s="732"/>
      <c r="AC11" s="812"/>
      <c r="AD11" s="809"/>
      <c r="AE11" s="1010"/>
      <c r="AF11" s="645"/>
      <c r="AG11" s="643"/>
      <c r="AH11" s="643"/>
      <c r="AI11" s="582"/>
      <c r="AJ11" s="582"/>
      <c r="AK11" s="582"/>
      <c r="AL11" s="642"/>
      <c r="AM11" s="642"/>
      <c r="AN11" s="642"/>
      <c r="AO11" s="643"/>
      <c r="AP11" s="815"/>
      <c r="AQ11" s="1160"/>
    </row>
    <row r="12" spans="1:43" s="638" customFormat="1" ht="13.5" customHeight="1">
      <c r="A12" s="626">
        <v>3</v>
      </c>
      <c r="B12" s="627">
        <v>13</v>
      </c>
      <c r="C12" s="1050" t="s">
        <v>17</v>
      </c>
      <c r="D12" s="714" t="s">
        <v>1255</v>
      </c>
      <c r="G12" s="181" t="str">
        <f t="shared" si="0"/>
        <v/>
      </c>
      <c r="H12" s="19" t="str">
        <f t="shared" si="1"/>
        <v/>
      </c>
      <c r="I12" s="19" t="str">
        <f t="shared" si="2"/>
        <v>△</v>
      </c>
      <c r="J12" s="1019" t="s">
        <v>2166</v>
      </c>
      <c r="K12" s="1023">
        <v>0.54166666666666696</v>
      </c>
      <c r="L12" s="720" t="s">
        <v>2588</v>
      </c>
      <c r="M12" s="1014"/>
      <c r="N12" s="1014"/>
      <c r="O12" s="1014"/>
      <c r="P12" s="1014"/>
      <c r="Q12" s="1014"/>
      <c r="R12" s="1666"/>
      <c r="S12" s="1686"/>
      <c r="T12" s="651"/>
      <c r="U12" s="806"/>
      <c r="V12" s="582"/>
      <c r="W12" s="582"/>
      <c r="X12" s="1687"/>
      <c r="Y12" s="810"/>
      <c r="Z12" s="641"/>
      <c r="AA12" s="641"/>
      <c r="AB12" s="732"/>
      <c r="AC12" s="812"/>
      <c r="AD12" s="809"/>
      <c r="AE12" s="1010"/>
      <c r="AF12" s="645"/>
      <c r="AG12" s="643"/>
      <c r="AH12" s="643"/>
      <c r="AI12" s="582"/>
      <c r="AJ12" s="582"/>
      <c r="AK12" s="582"/>
      <c r="AL12" s="642"/>
      <c r="AM12" s="642"/>
      <c r="AN12" s="642"/>
      <c r="AO12" s="643"/>
      <c r="AP12" s="815"/>
      <c r="AQ12" s="1160"/>
    </row>
    <row r="13" spans="1:43" s="638" customFormat="1" ht="13.5" customHeight="1">
      <c r="A13" s="626">
        <v>3</v>
      </c>
      <c r="B13" s="627">
        <v>15</v>
      </c>
      <c r="C13" s="643" t="s">
        <v>125</v>
      </c>
      <c r="D13" s="714" t="s">
        <v>103</v>
      </c>
      <c r="G13" s="181" t="str">
        <f t="shared" si="0"/>
        <v/>
      </c>
      <c r="H13" s="19" t="str">
        <f t="shared" si="1"/>
        <v/>
      </c>
      <c r="I13" s="19" t="str">
        <f t="shared" si="2"/>
        <v>△</v>
      </c>
      <c r="J13" s="1019" t="s">
        <v>2246</v>
      </c>
      <c r="K13" s="1023">
        <v>0.54166666666666696</v>
      </c>
      <c r="L13" s="1020"/>
      <c r="M13" s="1014"/>
      <c r="N13" s="1014"/>
      <c r="O13" s="1014"/>
      <c r="P13" s="1014"/>
      <c r="Q13" s="1014"/>
      <c r="R13" s="1666"/>
      <c r="S13" s="1686"/>
      <c r="T13" s="651"/>
      <c r="U13" s="805"/>
      <c r="V13" s="582"/>
      <c r="W13" s="582"/>
      <c r="X13" s="1687"/>
      <c r="Y13" s="810"/>
      <c r="Z13" s="641"/>
      <c r="AA13" s="641"/>
      <c r="AB13" s="732"/>
      <c r="AC13" s="812"/>
      <c r="AD13" s="809"/>
      <c r="AE13" s="1010"/>
      <c r="AF13" s="645"/>
      <c r="AG13" s="643"/>
      <c r="AH13" s="643"/>
      <c r="AI13" s="582"/>
      <c r="AJ13" s="582"/>
      <c r="AK13" s="582"/>
      <c r="AL13" s="642"/>
      <c r="AM13" s="646"/>
      <c r="AN13" s="646"/>
      <c r="AO13" s="526"/>
      <c r="AP13" s="817"/>
      <c r="AQ13" s="1160"/>
    </row>
    <row r="14" spans="1:43" s="638" customFormat="1" ht="13.5" customHeight="1">
      <c r="A14" s="626">
        <v>3</v>
      </c>
      <c r="B14" s="627">
        <v>16</v>
      </c>
      <c r="C14" s="643" t="s">
        <v>126</v>
      </c>
      <c r="D14" s="717" t="s">
        <v>103</v>
      </c>
      <c r="G14" s="181" t="str">
        <f t="shared" si="0"/>
        <v/>
      </c>
      <c r="H14" s="19" t="str">
        <f t="shared" si="1"/>
        <v/>
      </c>
      <c r="I14" s="19" t="str">
        <f t="shared" si="2"/>
        <v>△</v>
      </c>
      <c r="J14" s="1019" t="s">
        <v>2246</v>
      </c>
      <c r="K14" s="1023">
        <v>0.54166666666666696</v>
      </c>
      <c r="L14" s="720"/>
      <c r="M14" s="1014"/>
      <c r="N14" s="1014"/>
      <c r="O14" s="1014"/>
      <c r="P14" s="1014"/>
      <c r="Q14" s="1014"/>
      <c r="R14" s="1666"/>
      <c r="S14" s="1686"/>
      <c r="T14" s="651"/>
      <c r="U14" s="807"/>
      <c r="V14" s="582"/>
      <c r="W14" s="582"/>
      <c r="X14" s="1687"/>
      <c r="Y14" s="810"/>
      <c r="Z14" s="641"/>
      <c r="AA14" s="641"/>
      <c r="AB14" s="732"/>
      <c r="AC14" s="812"/>
      <c r="AD14" s="809"/>
      <c r="AE14" s="1010"/>
      <c r="AF14" s="645"/>
      <c r="AG14" s="643"/>
      <c r="AH14" s="643"/>
      <c r="AI14" s="582"/>
      <c r="AJ14" s="582"/>
      <c r="AK14" s="582"/>
      <c r="AL14" s="642"/>
      <c r="AM14" s="646"/>
      <c r="AN14" s="646"/>
      <c r="AO14" s="525"/>
      <c r="AP14" s="817"/>
      <c r="AQ14" s="1160"/>
    </row>
    <row r="15" spans="1:43" s="638" customFormat="1" ht="13.5" customHeight="1">
      <c r="A15" s="626">
        <v>3</v>
      </c>
      <c r="B15" s="627">
        <v>18</v>
      </c>
      <c r="C15" s="643" t="s">
        <v>123</v>
      </c>
      <c r="D15" s="717" t="s">
        <v>2136</v>
      </c>
      <c r="G15" s="181" t="str">
        <f t="shared" si="0"/>
        <v/>
      </c>
      <c r="H15" s="19" t="str">
        <f t="shared" si="1"/>
        <v/>
      </c>
      <c r="I15" s="19" t="str">
        <f t="shared" si="2"/>
        <v>△</v>
      </c>
      <c r="J15" s="1019" t="s">
        <v>2170</v>
      </c>
      <c r="K15" s="1023">
        <v>0.75</v>
      </c>
      <c r="L15" s="720"/>
      <c r="M15" s="836"/>
      <c r="N15" s="836"/>
      <c r="O15" s="836"/>
      <c r="P15" s="836"/>
      <c r="Q15" s="836"/>
      <c r="R15" s="1667"/>
      <c r="S15" s="1686"/>
      <c r="T15" s="651"/>
      <c r="U15" s="807"/>
      <c r="V15" s="582"/>
      <c r="W15" s="582"/>
      <c r="X15" s="1687"/>
      <c r="Y15" s="810"/>
      <c r="Z15" s="641"/>
      <c r="AA15" s="641"/>
      <c r="AB15" s="732"/>
      <c r="AC15" s="812"/>
      <c r="AD15" s="809"/>
      <c r="AE15" s="1010"/>
      <c r="AF15" s="645"/>
      <c r="AG15" s="643"/>
      <c r="AH15" s="643"/>
      <c r="AI15" s="582"/>
      <c r="AJ15" s="582"/>
      <c r="AK15" s="582"/>
      <c r="AL15" s="642"/>
      <c r="AM15" s="646"/>
      <c r="AN15" s="642"/>
      <c r="AO15" s="525"/>
      <c r="AP15" s="817"/>
      <c r="AQ15" s="1160"/>
    </row>
    <row r="16" spans="1:43" s="638" customFormat="1" ht="13.5" customHeight="1">
      <c r="A16" s="626">
        <v>3</v>
      </c>
      <c r="B16" s="535">
        <v>19</v>
      </c>
      <c r="C16" s="1046" t="s">
        <v>124</v>
      </c>
      <c r="D16" s="717" t="s">
        <v>2136</v>
      </c>
      <c r="G16" s="181" t="str">
        <f t="shared" si="0"/>
        <v/>
      </c>
      <c r="H16" s="19" t="str">
        <f t="shared" si="1"/>
        <v/>
      </c>
      <c r="I16" s="19" t="str">
        <f t="shared" si="2"/>
        <v>△</v>
      </c>
      <c r="J16" s="1019" t="s">
        <v>2170</v>
      </c>
      <c r="K16" s="1023">
        <v>0.54166666666666696</v>
      </c>
      <c r="L16" s="1021"/>
      <c r="M16" s="836"/>
      <c r="N16" s="836"/>
      <c r="O16" s="836"/>
      <c r="P16" s="836"/>
      <c r="Q16" s="836"/>
      <c r="R16" s="1667"/>
      <c r="S16" s="1686"/>
      <c r="T16" s="651"/>
      <c r="U16" s="807"/>
      <c r="V16" s="582"/>
      <c r="W16" s="582"/>
      <c r="X16" s="1687"/>
      <c r="Y16" s="810"/>
      <c r="Z16" s="641"/>
      <c r="AA16" s="641"/>
      <c r="AB16" s="732"/>
      <c r="AC16" s="812"/>
      <c r="AD16" s="809"/>
      <c r="AE16" s="1010"/>
      <c r="AF16" s="645"/>
      <c r="AG16" s="643"/>
      <c r="AH16" s="643"/>
      <c r="AI16" s="582"/>
      <c r="AJ16" s="582"/>
      <c r="AK16" s="582"/>
      <c r="AL16" s="642"/>
      <c r="AM16" s="1161"/>
      <c r="AN16" s="646"/>
      <c r="AO16" s="526"/>
      <c r="AP16" s="817"/>
      <c r="AQ16" s="1160"/>
    </row>
    <row r="17" spans="1:43" s="638" customFormat="1" ht="14.25" customHeight="1">
      <c r="A17" s="626">
        <v>3</v>
      </c>
      <c r="B17" s="535">
        <v>20</v>
      </c>
      <c r="C17" s="1050" t="s">
        <v>17</v>
      </c>
      <c r="D17" s="717" t="s">
        <v>2136</v>
      </c>
      <c r="G17" s="181" t="str">
        <f t="shared" si="0"/>
        <v/>
      </c>
      <c r="H17" s="19" t="str">
        <f t="shared" si="1"/>
        <v/>
      </c>
      <c r="I17" s="19" t="str">
        <f t="shared" si="2"/>
        <v>△</v>
      </c>
      <c r="J17" s="1019" t="s">
        <v>2166</v>
      </c>
      <c r="K17" s="1023">
        <v>0.58333333333333337</v>
      </c>
      <c r="L17" s="720" t="s">
        <v>2589</v>
      </c>
      <c r="M17" s="836"/>
      <c r="N17" s="836"/>
      <c r="O17" s="836"/>
      <c r="P17" s="836"/>
      <c r="Q17" s="836"/>
      <c r="R17" s="1667"/>
      <c r="S17" s="1686"/>
      <c r="T17" s="651"/>
      <c r="U17" s="807"/>
      <c r="V17" s="582"/>
      <c r="W17" s="582"/>
      <c r="X17" s="1687"/>
      <c r="Y17" s="810"/>
      <c r="Z17" s="641"/>
      <c r="AA17" s="641"/>
      <c r="AB17" s="732"/>
      <c r="AC17" s="812"/>
      <c r="AD17" s="809"/>
      <c r="AE17" s="619"/>
      <c r="AF17" s="782"/>
      <c r="AG17" s="814"/>
      <c r="AH17" s="814"/>
      <c r="AI17" s="582"/>
      <c r="AJ17" s="582"/>
      <c r="AK17" s="582"/>
      <c r="AL17" s="646"/>
      <c r="AM17" s="1161"/>
      <c r="AN17" s="646"/>
      <c r="AO17" s="649"/>
      <c r="AP17" s="817"/>
      <c r="AQ17" s="1160"/>
    </row>
    <row r="18" spans="1:43" s="638" customFormat="1" ht="15" customHeight="1">
      <c r="A18" s="1656" t="s">
        <v>2562</v>
      </c>
      <c r="B18" s="1013"/>
      <c r="C18" s="1050"/>
      <c r="D18" s="1657" t="s">
        <v>2561</v>
      </c>
      <c r="G18" s="533">
        <v>3</v>
      </c>
      <c r="H18" s="19">
        <v>6</v>
      </c>
      <c r="I18" s="19">
        <v>1</v>
      </c>
      <c r="J18" s="1019"/>
      <c r="K18" s="1023"/>
      <c r="L18" s="720"/>
      <c r="M18" s="836"/>
      <c r="N18" s="836"/>
      <c r="O18" s="836"/>
      <c r="P18" s="836"/>
      <c r="Q18" s="836"/>
      <c r="R18" s="1667"/>
      <c r="S18" s="1686"/>
      <c r="T18" s="651"/>
      <c r="U18" s="807"/>
      <c r="V18" s="582"/>
      <c r="W18" s="582"/>
      <c r="X18" s="1687"/>
      <c r="Y18" s="810"/>
      <c r="Z18" s="641"/>
      <c r="AA18" s="641"/>
      <c r="AB18" s="732"/>
      <c r="AC18" s="812"/>
      <c r="AD18" s="809"/>
      <c r="AE18" s="619"/>
      <c r="AF18" s="782"/>
      <c r="AG18" s="814"/>
      <c r="AH18" s="814"/>
      <c r="AI18" s="582"/>
      <c r="AJ18" s="582"/>
      <c r="AK18" s="582"/>
      <c r="AL18" s="646"/>
      <c r="AM18" s="1161"/>
      <c r="AN18" s="646"/>
      <c r="AO18" s="649"/>
      <c r="AP18" s="817"/>
      <c r="AQ18" s="1160"/>
    </row>
    <row r="19" spans="1:43" s="638" customFormat="1" ht="15.75" customHeight="1">
      <c r="A19" s="1185" t="s">
        <v>2288</v>
      </c>
      <c r="B19" s="535"/>
      <c r="C19" s="643"/>
      <c r="D19" s="647"/>
      <c r="G19" s="533"/>
      <c r="H19" s="582"/>
      <c r="I19" s="526"/>
      <c r="J19" s="1019"/>
      <c r="K19" s="1024"/>
      <c r="L19" s="720"/>
      <c r="M19" s="836"/>
      <c r="N19" s="836"/>
      <c r="O19" s="836"/>
      <c r="P19" s="836"/>
      <c r="Q19" s="836"/>
      <c r="R19" s="1667"/>
      <c r="S19" s="1686"/>
      <c r="T19" s="651"/>
      <c r="U19" s="1595"/>
      <c r="V19" s="582"/>
      <c r="W19" s="582"/>
      <c r="X19" s="1687"/>
      <c r="Y19" s="810"/>
      <c r="Z19" s="641"/>
      <c r="AA19" s="641"/>
      <c r="AB19" s="732"/>
      <c r="AC19" s="812"/>
      <c r="AD19" s="809"/>
      <c r="AE19" s="619"/>
      <c r="AF19" s="782"/>
      <c r="AG19" s="814"/>
      <c r="AH19" s="814"/>
      <c r="AI19" s="582"/>
      <c r="AJ19" s="582"/>
      <c r="AK19" s="582"/>
      <c r="AL19" s="642"/>
      <c r="AM19" s="646"/>
      <c r="AN19" s="642"/>
      <c r="AO19" s="525"/>
      <c r="AP19" s="817"/>
      <c r="AQ19" s="1160"/>
    </row>
    <row r="20" spans="1:43" s="638" customFormat="1" ht="17.25" customHeight="1">
      <c r="A20" s="1186" t="s">
        <v>2289</v>
      </c>
      <c r="B20" s="1187"/>
      <c r="C20" s="1188"/>
      <c r="D20" s="1189"/>
      <c r="E20" s="1190"/>
      <c r="F20" s="1190"/>
      <c r="G20" s="1191"/>
      <c r="H20" s="1192"/>
      <c r="I20" s="945"/>
      <c r="J20" s="1193"/>
      <c r="K20" s="1194"/>
      <c r="L20" s="1195"/>
      <c r="M20" s="1196"/>
      <c r="N20" s="1196"/>
      <c r="O20" s="1196"/>
      <c r="P20" s="1196"/>
      <c r="Q20" s="1196"/>
      <c r="R20" s="1668"/>
      <c r="S20" s="1689"/>
      <c r="T20" s="1197"/>
      <c r="U20" s="1596"/>
      <c r="V20" s="1198"/>
      <c r="W20" s="1192"/>
      <c r="X20" s="1690"/>
      <c r="Y20" s="1675"/>
      <c r="Z20" s="1199"/>
      <c r="AA20" s="1199"/>
      <c r="AB20" s="1200"/>
      <c r="AC20" s="1201"/>
      <c r="AD20" s="1202"/>
      <c r="AE20" s="1203"/>
      <c r="AF20" s="1204"/>
      <c r="AG20" s="1188"/>
      <c r="AH20" s="1188"/>
      <c r="AI20" s="1192"/>
      <c r="AJ20" s="1192"/>
      <c r="AK20" s="1192"/>
      <c r="AL20" s="1205"/>
      <c r="AM20" s="1205"/>
      <c r="AN20" s="1205"/>
      <c r="AO20" s="1188"/>
      <c r="AP20" s="1206"/>
      <c r="AQ20" s="1160"/>
    </row>
    <row r="21" spans="1:43" s="638" customFormat="1" ht="18" customHeight="1">
      <c r="A21" s="1773" t="s">
        <v>2240</v>
      </c>
      <c r="B21" s="1213"/>
      <c r="C21" s="1214"/>
      <c r="D21" s="1215"/>
      <c r="E21" s="1216"/>
      <c r="F21" s="1216"/>
      <c r="G21" s="1217"/>
      <c r="H21" s="1218"/>
      <c r="I21" s="1219"/>
      <c r="J21" s="1220"/>
      <c r="K21" s="1221"/>
      <c r="L21" s="1222"/>
      <c r="M21" s="1223"/>
      <c r="N21" s="1223"/>
      <c r="O21" s="1223"/>
      <c r="P21" s="1223"/>
      <c r="Q21" s="1223"/>
      <c r="R21" s="1669"/>
      <c r="S21" s="1691"/>
      <c r="T21" s="1224"/>
      <c r="U21" s="1597"/>
      <c r="V21" s="1218"/>
      <c r="W21" s="1218"/>
      <c r="X21" s="1692"/>
      <c r="Y21" s="1676"/>
      <c r="Z21" s="1225"/>
      <c r="AA21" s="1225"/>
      <c r="AB21" s="1226"/>
      <c r="AC21" s="1227"/>
      <c r="AD21" s="1228"/>
      <c r="AE21" s="1229"/>
      <c r="AF21" s="1230" t="s">
        <v>2567</v>
      </c>
      <c r="AG21" s="1214"/>
      <c r="AH21" s="1214"/>
      <c r="AI21" s="1218"/>
      <c r="AJ21" s="1218"/>
      <c r="AK21" s="1218"/>
      <c r="AL21" s="1231"/>
      <c r="AM21" s="1231"/>
      <c r="AN21" s="1231"/>
      <c r="AO21" s="1214"/>
      <c r="AP21" s="1232"/>
      <c r="AQ21" s="1160"/>
    </row>
    <row r="22" spans="1:43" s="1038" customFormat="1" ht="29.25" customHeight="1">
      <c r="A22" s="1598" t="s">
        <v>16</v>
      </c>
      <c r="B22" s="1247" t="s">
        <v>17</v>
      </c>
      <c r="C22" s="1113" t="s">
        <v>121</v>
      </c>
      <c r="D22" s="1650" t="s">
        <v>1505</v>
      </c>
      <c r="E22" s="1599" t="s">
        <v>2563</v>
      </c>
      <c r="F22" s="1599" t="s">
        <v>2564</v>
      </c>
      <c r="G22" s="1247" t="s">
        <v>18</v>
      </c>
      <c r="H22" s="1247" t="s">
        <v>19</v>
      </c>
      <c r="I22" s="1113" t="s">
        <v>102</v>
      </c>
      <c r="J22" s="1599" t="s">
        <v>2104</v>
      </c>
      <c r="K22" s="1599" t="s">
        <v>1510</v>
      </c>
      <c r="L22" s="1600" t="s">
        <v>2103</v>
      </c>
      <c r="M22" s="1659" t="s">
        <v>2565</v>
      </c>
      <c r="N22" s="1658">
        <v>2</v>
      </c>
      <c r="O22" s="1658">
        <v>3</v>
      </c>
      <c r="P22" s="1658">
        <v>4</v>
      </c>
      <c r="Q22" s="1658">
        <v>5</v>
      </c>
      <c r="R22" s="1670">
        <v>6</v>
      </c>
      <c r="S22" s="1683" t="s">
        <v>1910</v>
      </c>
      <c r="T22" s="1651" t="s">
        <v>1911</v>
      </c>
      <c r="U22" s="1601" t="s">
        <v>2105</v>
      </c>
      <c r="V22" s="1651" t="s">
        <v>1910</v>
      </c>
      <c r="W22" s="1651" t="s">
        <v>1911</v>
      </c>
      <c r="X22" s="1693" t="s">
        <v>2056</v>
      </c>
      <c r="Y22" s="1677" t="s">
        <v>1917</v>
      </c>
      <c r="Z22" s="1660" t="s">
        <v>1917</v>
      </c>
      <c r="AA22" s="1660" t="s">
        <v>1917</v>
      </c>
      <c r="AB22" s="1660" t="s">
        <v>1917</v>
      </c>
      <c r="AC22" s="1661" t="s">
        <v>1917</v>
      </c>
      <c r="AD22" s="1602" t="s">
        <v>1370</v>
      </c>
      <c r="AE22" s="1603" t="s">
        <v>1370</v>
      </c>
      <c r="AF22" s="1604" t="s">
        <v>1378</v>
      </c>
      <c r="AG22" s="1113" t="s">
        <v>1663</v>
      </c>
      <c r="AH22" s="1113" t="s">
        <v>1664</v>
      </c>
      <c r="AI22" s="1247" t="s">
        <v>18</v>
      </c>
      <c r="AJ22" s="1247" t="s">
        <v>19</v>
      </c>
      <c r="AK22" s="1247" t="s">
        <v>102</v>
      </c>
      <c r="AL22" s="1600" t="s">
        <v>1100</v>
      </c>
      <c r="AM22" s="1605" t="s">
        <v>1715</v>
      </c>
      <c r="AN22" s="1606" t="s">
        <v>1716</v>
      </c>
      <c r="AO22" s="1247" t="s">
        <v>2056</v>
      </c>
      <c r="AP22" s="1607" t="s">
        <v>2566</v>
      </c>
      <c r="AQ22" s="1704"/>
    </row>
    <row r="23" spans="1:43" s="1038" customFormat="1" ht="13.5" customHeight="1">
      <c r="A23" s="1233">
        <v>3</v>
      </c>
      <c r="B23" s="1234">
        <v>18</v>
      </c>
      <c r="C23" s="724" t="s">
        <v>123</v>
      </c>
      <c r="D23" s="1026"/>
      <c r="E23" s="1027"/>
      <c r="F23" s="1087"/>
      <c r="G23" s="1087"/>
      <c r="H23" s="1087"/>
      <c r="I23" s="1235"/>
      <c r="J23" s="1236"/>
      <c r="K23" s="1236"/>
      <c r="L23" s="1237"/>
      <c r="M23" s="1238"/>
      <c r="N23" s="1238"/>
      <c r="O23" s="1238"/>
      <c r="P23" s="1239"/>
      <c r="Q23" s="1238"/>
      <c r="R23" s="1239"/>
      <c r="S23" s="1694"/>
      <c r="T23" s="1240"/>
      <c r="U23" s="1236"/>
      <c r="V23" s="1241"/>
      <c r="W23" s="1241"/>
      <c r="X23" s="1695"/>
      <c r="Y23" s="1678"/>
      <c r="Z23" s="1237"/>
      <c r="AA23" s="1237"/>
      <c r="AB23" s="1242"/>
      <c r="AC23" s="1243"/>
      <c r="AD23" s="1244"/>
      <c r="AE23" s="1245"/>
      <c r="AF23" s="1072" t="s">
        <v>27</v>
      </c>
      <c r="AG23" s="1208"/>
      <c r="AH23" s="1208"/>
      <c r="AI23" s="1246" t="str">
        <f>IF((AG23-AH23)&gt;0,"○","")</f>
        <v/>
      </c>
      <c r="AJ23" s="95" t="str">
        <f>IF((AG23-AH23)&lt;0,"●","")</f>
        <v/>
      </c>
      <c r="AK23" s="95" t="str">
        <f>IF((AG23-AH23)=0,"△","")</f>
        <v>△</v>
      </c>
      <c r="AL23" s="1209"/>
      <c r="AM23" s="1210"/>
      <c r="AN23" s="1211"/>
      <c r="AO23" s="1207"/>
      <c r="AP23" s="1212"/>
      <c r="AQ23" s="1704"/>
    </row>
    <row r="24" spans="1:43" s="1038" customFormat="1" ht="13.5" customHeight="1">
      <c r="A24" s="1017">
        <v>3</v>
      </c>
      <c r="B24" s="1018">
        <v>19</v>
      </c>
      <c r="C24" s="1046" t="s">
        <v>124</v>
      </c>
      <c r="D24" s="1026"/>
      <c r="E24" s="1027"/>
      <c r="F24" s="1087"/>
      <c r="G24" s="1087"/>
      <c r="H24" s="1087"/>
      <c r="I24" s="880"/>
      <c r="J24" s="1088"/>
      <c r="K24" s="1088"/>
      <c r="L24" s="1085"/>
      <c r="M24" s="1089"/>
      <c r="N24" s="1089"/>
      <c r="O24" s="1089"/>
      <c r="P24" s="1090"/>
      <c r="Q24" s="1089"/>
      <c r="R24" s="1090"/>
      <c r="S24" s="1696"/>
      <c r="T24" s="1091"/>
      <c r="U24" s="1088"/>
      <c r="V24" s="1084"/>
      <c r="W24" s="1084"/>
      <c r="X24" s="1697"/>
      <c r="Y24" s="1679"/>
      <c r="Z24" s="1085"/>
      <c r="AA24" s="1085"/>
      <c r="AB24" s="1092"/>
      <c r="AC24" s="1093"/>
      <c r="AD24" s="1094"/>
      <c r="AE24" s="1095"/>
      <c r="AF24" s="1072" t="s">
        <v>27</v>
      </c>
      <c r="AG24" s="848"/>
      <c r="AH24" s="848"/>
      <c r="AI24" s="181" t="str">
        <f t="shared" ref="AI24:AI87" si="6">IF((AG24-AH24)&gt;0,"○","")</f>
        <v/>
      </c>
      <c r="AJ24" s="19" t="str">
        <f t="shared" ref="AJ24:AJ87" si="7">IF((AG24-AH24)&lt;0,"●","")</f>
        <v/>
      </c>
      <c r="AK24" s="582" t="str">
        <f>IF((AG24-AH24)=0,"△","")</f>
        <v>△</v>
      </c>
      <c r="AL24" s="1025"/>
      <c r="AM24" s="1035"/>
      <c r="AN24" s="1036"/>
      <c r="AO24" s="862"/>
      <c r="AP24" s="1037"/>
      <c r="AQ24" s="1704"/>
    </row>
    <row r="25" spans="1:43" s="1038" customFormat="1" ht="13.5" customHeight="1">
      <c r="A25" s="628">
        <v>3</v>
      </c>
      <c r="B25" s="535">
        <v>20</v>
      </c>
      <c r="C25" s="1050" t="s">
        <v>17</v>
      </c>
      <c r="D25" s="1026"/>
      <c r="E25" s="1027"/>
      <c r="F25" s="1087"/>
      <c r="G25" s="1087"/>
      <c r="H25" s="1087"/>
      <c r="I25" s="880"/>
      <c r="J25" s="1088"/>
      <c r="K25" s="1088"/>
      <c r="L25" s="1085"/>
      <c r="M25" s="1089"/>
      <c r="N25" s="1089"/>
      <c r="O25" s="1089"/>
      <c r="P25" s="1090"/>
      <c r="Q25" s="1089"/>
      <c r="R25" s="1090"/>
      <c r="S25" s="1696"/>
      <c r="T25" s="1091"/>
      <c r="U25" s="1088"/>
      <c r="V25" s="1084"/>
      <c r="W25" s="1084"/>
      <c r="X25" s="1697"/>
      <c r="Y25" s="1679"/>
      <c r="Z25" s="1085"/>
      <c r="AA25" s="1085"/>
      <c r="AB25" s="1092"/>
      <c r="AC25" s="1093"/>
      <c r="AD25" s="1094"/>
      <c r="AE25" s="1095"/>
      <c r="AF25" s="1072" t="s">
        <v>27</v>
      </c>
      <c r="AG25" s="848"/>
      <c r="AH25" s="848"/>
      <c r="AI25" s="181" t="str">
        <f t="shared" si="6"/>
        <v/>
      </c>
      <c r="AJ25" s="19" t="str">
        <f t="shared" si="7"/>
        <v/>
      </c>
      <c r="AK25" s="582" t="str">
        <f>IF((AG25-AH25)=0,"△","")</f>
        <v>△</v>
      </c>
      <c r="AL25" s="1025"/>
      <c r="AM25" s="1035"/>
      <c r="AN25" s="1036"/>
      <c r="AO25" s="862"/>
      <c r="AP25" s="1037"/>
      <c r="AQ25" s="1704"/>
    </row>
    <row r="26" spans="1:43" s="1038" customFormat="1" ht="13.5" customHeight="1">
      <c r="A26" s="628">
        <v>3</v>
      </c>
      <c r="B26" s="535">
        <v>21</v>
      </c>
      <c r="C26" s="1047" t="s">
        <v>16</v>
      </c>
      <c r="D26" s="1026"/>
      <c r="E26" s="1027"/>
      <c r="F26" s="1087"/>
      <c r="G26" s="1087"/>
      <c r="H26" s="1087"/>
      <c r="I26" s="880"/>
      <c r="J26" s="1088"/>
      <c r="K26" s="1088"/>
      <c r="L26" s="1085"/>
      <c r="M26" s="1089"/>
      <c r="N26" s="1089"/>
      <c r="O26" s="1089"/>
      <c r="P26" s="1090"/>
      <c r="Q26" s="1089"/>
      <c r="R26" s="1090"/>
      <c r="S26" s="1696"/>
      <c r="T26" s="1091"/>
      <c r="U26" s="1088"/>
      <c r="V26" s="1084"/>
      <c r="W26" s="1084"/>
      <c r="X26" s="1697"/>
      <c r="Y26" s="1679"/>
      <c r="Z26" s="1085"/>
      <c r="AA26" s="1085"/>
      <c r="AB26" s="1092"/>
      <c r="AC26" s="1093"/>
      <c r="AD26" s="1094"/>
      <c r="AE26" s="1095"/>
      <c r="AF26" s="1083"/>
      <c r="AG26" s="880"/>
      <c r="AH26" s="880"/>
      <c r="AI26" s="279"/>
      <c r="AJ26" s="1180"/>
      <c r="AK26" s="1084"/>
      <c r="AL26" s="1085"/>
      <c r="AM26" s="1085"/>
      <c r="AN26" s="1085"/>
      <c r="AO26" s="1084"/>
      <c r="AP26" s="1086"/>
      <c r="AQ26" s="1704"/>
    </row>
    <row r="27" spans="1:43" s="643" customFormat="1" ht="13.5" customHeight="1">
      <c r="A27" s="1017">
        <v>3</v>
      </c>
      <c r="B27" s="1018">
        <v>22</v>
      </c>
      <c r="C27" s="643" t="s">
        <v>125</v>
      </c>
      <c r="D27" s="1026"/>
      <c r="E27" s="1027"/>
      <c r="F27" s="1027"/>
      <c r="G27" s="1039"/>
      <c r="H27" s="1027"/>
      <c r="I27" s="785"/>
      <c r="J27" s="1028"/>
      <c r="K27" s="745"/>
      <c r="L27" s="1029"/>
      <c r="M27" s="1003"/>
      <c r="N27" s="1003"/>
      <c r="O27" s="1003"/>
      <c r="P27" s="1040"/>
      <c r="Q27" s="1003"/>
      <c r="R27" s="1671"/>
      <c r="S27" s="1698"/>
      <c r="T27" s="1033"/>
      <c r="U27" s="1032"/>
      <c r="V27" s="637"/>
      <c r="W27" s="637"/>
      <c r="X27" s="1120"/>
      <c r="Y27" s="1055"/>
      <c r="Z27" s="897"/>
      <c r="AA27" s="897"/>
      <c r="AB27" s="1034"/>
      <c r="AC27" s="1041"/>
      <c r="AD27" s="1042"/>
      <c r="AE27" s="1043"/>
      <c r="AF27" s="1065" t="s">
        <v>2136</v>
      </c>
      <c r="AG27" s="1066"/>
      <c r="AH27" s="1066"/>
      <c r="AI27" s="181" t="str">
        <f t="shared" si="6"/>
        <v/>
      </c>
      <c r="AJ27" s="19" t="str">
        <f t="shared" si="7"/>
        <v/>
      </c>
      <c r="AK27" s="582" t="str">
        <f t="shared" ref="AK27:AK90" si="8">IF((AG27-AH27)=0,"△","")</f>
        <v>△</v>
      </c>
      <c r="AL27" s="641"/>
      <c r="AM27" s="938"/>
      <c r="AN27" s="783"/>
      <c r="AO27" s="526"/>
      <c r="AP27" s="1011"/>
      <c r="AQ27" s="1705"/>
    </row>
    <row r="28" spans="1:43" s="643" customFormat="1" ht="13.5" customHeight="1">
      <c r="A28" s="628">
        <v>3</v>
      </c>
      <c r="B28" s="535">
        <v>23</v>
      </c>
      <c r="C28" s="643" t="s">
        <v>126</v>
      </c>
      <c r="D28" s="1026"/>
      <c r="E28" s="1027"/>
      <c r="F28" s="1027"/>
      <c r="G28" s="1039"/>
      <c r="H28" s="1027"/>
      <c r="I28" s="785"/>
      <c r="J28" s="1028"/>
      <c r="K28" s="745"/>
      <c r="L28" s="1029"/>
      <c r="M28" s="1003"/>
      <c r="N28" s="1003"/>
      <c r="O28" s="1003"/>
      <c r="P28" s="1040"/>
      <c r="Q28" s="1003"/>
      <c r="R28" s="1671"/>
      <c r="S28" s="1698"/>
      <c r="T28" s="1033"/>
      <c r="U28" s="1032"/>
      <c r="V28" s="637"/>
      <c r="W28" s="637"/>
      <c r="X28" s="1120"/>
      <c r="Y28" s="1055"/>
      <c r="Z28" s="897"/>
      <c r="AA28" s="897"/>
      <c r="AB28" s="1034"/>
      <c r="AC28" s="1041"/>
      <c r="AD28" s="1042"/>
      <c r="AE28" s="1043"/>
      <c r="AF28" s="1065" t="s">
        <v>2136</v>
      </c>
      <c r="AG28" s="1066"/>
      <c r="AH28" s="1066"/>
      <c r="AI28" s="181" t="str">
        <f t="shared" si="6"/>
        <v/>
      </c>
      <c r="AJ28" s="19" t="str">
        <f t="shared" si="7"/>
        <v/>
      </c>
      <c r="AK28" s="582" t="str">
        <f t="shared" si="8"/>
        <v>△</v>
      </c>
      <c r="AL28" s="641"/>
      <c r="AM28" s="938"/>
      <c r="AN28" s="783"/>
      <c r="AO28" s="526"/>
      <c r="AP28" s="1011"/>
      <c r="AQ28" s="1705"/>
    </row>
    <row r="29" spans="1:43" s="643" customFormat="1" ht="13.5" customHeight="1">
      <c r="A29" s="628">
        <v>3</v>
      </c>
      <c r="B29" s="535">
        <v>24</v>
      </c>
      <c r="C29" s="643" t="s">
        <v>127</v>
      </c>
      <c r="D29" s="1026"/>
      <c r="E29" s="1027"/>
      <c r="F29" s="1027"/>
      <c r="G29" s="1039"/>
      <c r="H29" s="1027"/>
      <c r="I29" s="785"/>
      <c r="J29" s="1028"/>
      <c r="K29" s="745"/>
      <c r="L29" s="1029"/>
      <c r="M29" s="1003"/>
      <c r="N29" s="1003"/>
      <c r="O29" s="1003"/>
      <c r="P29" s="1040"/>
      <c r="Q29" s="1003"/>
      <c r="R29" s="1671"/>
      <c r="S29" s="1698"/>
      <c r="T29" s="1033"/>
      <c r="U29" s="1032"/>
      <c r="V29" s="637"/>
      <c r="W29" s="637"/>
      <c r="X29" s="1120"/>
      <c r="Y29" s="1055"/>
      <c r="Z29" s="897"/>
      <c r="AA29" s="897"/>
      <c r="AB29" s="1034"/>
      <c r="AC29" s="1041"/>
      <c r="AD29" s="1042"/>
      <c r="AE29" s="1043"/>
      <c r="AF29" s="1065" t="s">
        <v>2136</v>
      </c>
      <c r="AG29" s="1066"/>
      <c r="AH29" s="1066"/>
      <c r="AI29" s="181" t="str">
        <f t="shared" si="6"/>
        <v/>
      </c>
      <c r="AJ29" s="19" t="str">
        <f t="shared" si="7"/>
        <v/>
      </c>
      <c r="AK29" s="582" t="str">
        <f t="shared" si="8"/>
        <v>△</v>
      </c>
      <c r="AL29" s="641"/>
      <c r="AM29" s="938"/>
      <c r="AN29" s="783"/>
      <c r="AO29" s="526"/>
      <c r="AP29" s="1011"/>
      <c r="AQ29" s="1705"/>
    </row>
    <row r="30" spans="1:43" s="643" customFormat="1" ht="13.5" customHeight="1">
      <c r="A30" s="1017">
        <v>3</v>
      </c>
      <c r="B30" s="1018">
        <v>25</v>
      </c>
      <c r="C30" s="1048" t="s">
        <v>123</v>
      </c>
      <c r="D30" s="1016" t="s">
        <v>785</v>
      </c>
      <c r="E30" s="724"/>
      <c r="F30" s="724"/>
      <c r="G30" s="181" t="str">
        <f>IF((E30-F30)&gt;0,"○","")</f>
        <v/>
      </c>
      <c r="H30" s="19" t="str">
        <f>IF((E30-F30)&lt;0,"●","")</f>
        <v/>
      </c>
      <c r="I30" s="19" t="str">
        <f>IF((E30-F30)=0,"△","")</f>
        <v>△</v>
      </c>
      <c r="J30" s="1022" t="s">
        <v>28</v>
      </c>
      <c r="K30" s="725">
        <v>0.77083333333333337</v>
      </c>
      <c r="L30" s="720" t="s">
        <v>2590</v>
      </c>
      <c r="M30" s="940">
        <v>1</v>
      </c>
      <c r="N30" s="940">
        <v>2</v>
      </c>
      <c r="O30" s="940">
        <v>3</v>
      </c>
      <c r="P30" s="1015">
        <v>4</v>
      </c>
      <c r="Q30" s="940">
        <v>5</v>
      </c>
      <c r="R30" s="1672">
        <v>6</v>
      </c>
      <c r="S30" s="1699"/>
      <c r="T30" s="1008"/>
      <c r="U30" s="1009"/>
      <c r="V30" s="885"/>
      <c r="W30" s="886"/>
      <c r="X30" s="853"/>
      <c r="Y30" s="810"/>
      <c r="Z30" s="641"/>
      <c r="AA30" s="641"/>
      <c r="AB30" s="732"/>
      <c r="AC30" s="812"/>
      <c r="AD30" s="809" t="s">
        <v>1593</v>
      </c>
      <c r="AE30" s="1010" t="s">
        <v>1594</v>
      </c>
      <c r="AF30" s="1072" t="s">
        <v>2142</v>
      </c>
      <c r="AG30" s="1066"/>
      <c r="AH30" s="1066"/>
      <c r="AI30" s="181" t="str">
        <f t="shared" si="6"/>
        <v/>
      </c>
      <c r="AJ30" s="19" t="str">
        <f t="shared" si="7"/>
        <v/>
      </c>
      <c r="AK30" s="582" t="str">
        <f t="shared" si="8"/>
        <v>△</v>
      </c>
      <c r="AL30" s="641"/>
      <c r="AM30" s="938"/>
      <c r="AN30" s="783"/>
      <c r="AO30" s="526"/>
      <c r="AP30" s="1011"/>
      <c r="AQ30" s="1705"/>
    </row>
    <row r="31" spans="1:43" s="638" customFormat="1" ht="13.5" customHeight="1">
      <c r="A31" s="628">
        <v>3</v>
      </c>
      <c r="B31" s="535">
        <v>26</v>
      </c>
      <c r="C31" s="1046" t="s">
        <v>124</v>
      </c>
      <c r="D31" s="1016" t="s">
        <v>785</v>
      </c>
      <c r="E31" s="724"/>
      <c r="F31" s="724"/>
      <c r="G31" s="181" t="str">
        <f t="shared" ref="G31:G94" si="9">IF((E31-F31)&gt;0,"○","")</f>
        <v/>
      </c>
      <c r="H31" s="19" t="str">
        <f t="shared" ref="H31:H94" si="10">IF((E31-F31)&lt;0,"●","")</f>
        <v/>
      </c>
      <c r="I31" s="19" t="str">
        <f t="shared" ref="I31:I94" si="11">IF((E31-F31)=0,"△","")</f>
        <v>△</v>
      </c>
      <c r="J31" s="1022" t="s">
        <v>28</v>
      </c>
      <c r="K31" s="725">
        <v>0.58333333333333337</v>
      </c>
      <c r="L31" s="720" t="s">
        <v>2590</v>
      </c>
      <c r="M31" s="940">
        <v>1</v>
      </c>
      <c r="N31" s="940">
        <v>2</v>
      </c>
      <c r="O31" s="940">
        <v>3</v>
      </c>
      <c r="P31" s="1015">
        <v>4</v>
      </c>
      <c r="Q31" s="940">
        <v>5</v>
      </c>
      <c r="R31" s="1672">
        <v>6</v>
      </c>
      <c r="S31" s="1699"/>
      <c r="T31" s="1008"/>
      <c r="U31" s="1009"/>
      <c r="V31" s="885"/>
      <c r="W31" s="886"/>
      <c r="X31" s="853"/>
      <c r="Y31" s="810"/>
      <c r="Z31" s="641"/>
      <c r="AA31" s="641"/>
      <c r="AB31" s="732"/>
      <c r="AC31" s="812"/>
      <c r="AD31" s="809" t="s">
        <v>1593</v>
      </c>
      <c r="AE31" s="1010" t="s">
        <v>1594</v>
      </c>
      <c r="AF31" s="1073" t="s">
        <v>2142</v>
      </c>
      <c r="AG31" s="1067"/>
      <c r="AH31" s="1067"/>
      <c r="AI31" s="181" t="str">
        <f t="shared" si="6"/>
        <v/>
      </c>
      <c r="AJ31" s="19" t="str">
        <f t="shared" si="7"/>
        <v/>
      </c>
      <c r="AK31" s="582" t="str">
        <f t="shared" si="8"/>
        <v>△</v>
      </c>
      <c r="AL31" s="646"/>
      <c r="AM31" s="936"/>
      <c r="AN31" s="939"/>
      <c r="AO31" s="526"/>
      <c r="AP31" s="817"/>
      <c r="AQ31" s="1160"/>
    </row>
    <row r="32" spans="1:43" s="638" customFormat="1" ht="13.5" customHeight="1">
      <c r="A32" s="628">
        <v>3</v>
      </c>
      <c r="B32" s="535">
        <v>27</v>
      </c>
      <c r="C32" s="1050" t="s">
        <v>17</v>
      </c>
      <c r="D32" s="1016" t="s">
        <v>785</v>
      </c>
      <c r="E32" s="724"/>
      <c r="F32" s="724"/>
      <c r="G32" s="181" t="str">
        <f t="shared" si="9"/>
        <v/>
      </c>
      <c r="H32" s="19" t="str">
        <f t="shared" si="10"/>
        <v/>
      </c>
      <c r="I32" s="19" t="str">
        <f t="shared" si="11"/>
        <v>△</v>
      </c>
      <c r="J32" s="1022" t="s">
        <v>28</v>
      </c>
      <c r="K32" s="725">
        <v>0.58333333333333337</v>
      </c>
      <c r="L32" s="720" t="s">
        <v>2590</v>
      </c>
      <c r="M32" s="940">
        <v>1</v>
      </c>
      <c r="N32" s="940">
        <v>2</v>
      </c>
      <c r="O32" s="940">
        <v>3</v>
      </c>
      <c r="P32" s="1015">
        <v>4</v>
      </c>
      <c r="Q32" s="940">
        <v>5</v>
      </c>
      <c r="R32" s="1672">
        <v>6</v>
      </c>
      <c r="S32" s="1699"/>
      <c r="T32" s="1008"/>
      <c r="U32" s="1009"/>
      <c r="V32" s="885"/>
      <c r="W32" s="886"/>
      <c r="X32" s="853"/>
      <c r="Y32" s="810"/>
      <c r="Z32" s="641"/>
      <c r="AA32" s="641"/>
      <c r="AB32" s="732"/>
      <c r="AC32" s="812"/>
      <c r="AD32" s="809" t="s">
        <v>1593</v>
      </c>
      <c r="AE32" s="1010" t="s">
        <v>1594</v>
      </c>
      <c r="AF32" s="1073" t="s">
        <v>2142</v>
      </c>
      <c r="AG32" s="1067"/>
      <c r="AH32" s="1067"/>
      <c r="AI32" s="181" t="str">
        <f t="shared" si="6"/>
        <v/>
      </c>
      <c r="AJ32" s="19" t="str">
        <f t="shared" si="7"/>
        <v/>
      </c>
      <c r="AK32" s="582" t="str">
        <f t="shared" si="8"/>
        <v>△</v>
      </c>
      <c r="AL32" s="642"/>
      <c r="AM32" s="937"/>
      <c r="AN32" s="784"/>
      <c r="AO32" s="525"/>
      <c r="AP32" s="817"/>
      <c r="AQ32" s="1160"/>
    </row>
    <row r="33" spans="1:47" s="638" customFormat="1" ht="7.5" customHeight="1">
      <c r="A33" s="743">
        <v>3</v>
      </c>
      <c r="B33" s="744">
        <v>28</v>
      </c>
      <c r="C33" s="864" t="s">
        <v>16</v>
      </c>
      <c r="D33" s="1026"/>
      <c r="E33" s="1027"/>
      <c r="F33" s="1027"/>
      <c r="G33" s="1039"/>
      <c r="H33" s="1027"/>
      <c r="I33" s="785"/>
      <c r="J33" s="1028"/>
      <c r="K33" s="745"/>
      <c r="L33" s="1029"/>
      <c r="M33" s="1030"/>
      <c r="N33" s="1030"/>
      <c r="O33" s="1030"/>
      <c r="P33" s="1031"/>
      <c r="Q33" s="1030"/>
      <c r="R33" s="1673"/>
      <c r="S33" s="1698"/>
      <c r="T33" s="1033"/>
      <c r="U33" s="1032"/>
      <c r="V33" s="637"/>
      <c r="W33" s="637"/>
      <c r="X33" s="1120"/>
      <c r="Y33" s="810"/>
      <c r="Z33" s="641"/>
      <c r="AA33" s="641"/>
      <c r="AB33" s="732"/>
      <c r="AC33" s="812"/>
      <c r="AD33" s="1045"/>
      <c r="AE33" s="1044"/>
      <c r="AF33" s="1083"/>
      <c r="AG33" s="880"/>
      <c r="AH33" s="880"/>
      <c r="AI33" s="279"/>
      <c r="AJ33" s="1180"/>
      <c r="AK33" s="1084"/>
      <c r="AL33" s="1085"/>
      <c r="AM33" s="1085"/>
      <c r="AN33" s="1085"/>
      <c r="AO33" s="1084"/>
      <c r="AP33" s="1086"/>
      <c r="AQ33" s="1160"/>
    </row>
    <row r="34" spans="1:47" s="638" customFormat="1" ht="13.5" customHeight="1">
      <c r="A34" s="628">
        <v>3</v>
      </c>
      <c r="B34" s="535">
        <v>29</v>
      </c>
      <c r="C34" s="643" t="s">
        <v>125</v>
      </c>
      <c r="D34" s="1164" t="s">
        <v>25</v>
      </c>
      <c r="E34" s="724"/>
      <c r="F34" s="724"/>
      <c r="G34" s="181" t="str">
        <f t="shared" si="9"/>
        <v/>
      </c>
      <c r="H34" s="19" t="str">
        <f t="shared" si="10"/>
        <v/>
      </c>
      <c r="I34" s="19" t="str">
        <f t="shared" si="11"/>
        <v>△</v>
      </c>
      <c r="J34" s="1163" t="s">
        <v>2166</v>
      </c>
      <c r="K34" s="725">
        <v>0.75</v>
      </c>
      <c r="L34" s="720"/>
      <c r="M34" s="940">
        <v>1</v>
      </c>
      <c r="N34" s="940">
        <v>2</v>
      </c>
      <c r="O34" s="940">
        <v>3</v>
      </c>
      <c r="P34" s="1015">
        <v>4</v>
      </c>
      <c r="Q34" s="940">
        <v>5</v>
      </c>
      <c r="R34" s="1672">
        <v>6</v>
      </c>
      <c r="S34" s="1699"/>
      <c r="T34" s="1008"/>
      <c r="U34" s="1009"/>
      <c r="V34" s="885"/>
      <c r="W34" s="886"/>
      <c r="X34" s="853"/>
      <c r="Y34" s="810"/>
      <c r="Z34" s="641"/>
      <c r="AA34" s="641"/>
      <c r="AB34" s="732"/>
      <c r="AC34" s="812"/>
      <c r="AD34" s="809" t="s">
        <v>1598</v>
      </c>
      <c r="AE34" s="619" t="s">
        <v>2118</v>
      </c>
      <c r="AF34" s="645" t="s">
        <v>27</v>
      </c>
      <c r="AG34" s="1068"/>
      <c r="AH34" s="1067"/>
      <c r="AI34" s="181" t="str">
        <f t="shared" si="6"/>
        <v/>
      </c>
      <c r="AJ34" s="19" t="str">
        <f t="shared" si="7"/>
        <v/>
      </c>
      <c r="AK34" s="582" t="str">
        <f t="shared" si="8"/>
        <v>△</v>
      </c>
      <c r="AL34" s="646"/>
      <c r="AM34" s="936"/>
      <c r="AN34" s="939"/>
      <c r="AO34" s="526"/>
      <c r="AP34" s="817"/>
      <c r="AQ34" s="1160"/>
    </row>
    <row r="35" spans="1:47" s="638" customFormat="1" ht="14.25" customHeight="1">
      <c r="A35" s="628">
        <v>3</v>
      </c>
      <c r="B35" s="535">
        <v>30</v>
      </c>
      <c r="C35" s="643" t="s">
        <v>126</v>
      </c>
      <c r="D35" s="1164" t="s">
        <v>25</v>
      </c>
      <c r="E35" s="724"/>
      <c r="F35" s="724"/>
      <c r="G35" s="181" t="str">
        <f t="shared" si="9"/>
        <v/>
      </c>
      <c r="H35" s="19" t="str">
        <f t="shared" si="10"/>
        <v/>
      </c>
      <c r="I35" s="19" t="str">
        <f t="shared" si="11"/>
        <v>△</v>
      </c>
      <c r="J35" s="1163" t="s">
        <v>2166</v>
      </c>
      <c r="K35" s="725">
        <v>0.75</v>
      </c>
      <c r="L35" s="720" t="s">
        <v>2589</v>
      </c>
      <c r="M35" s="940">
        <v>1</v>
      </c>
      <c r="N35" s="940">
        <v>2</v>
      </c>
      <c r="O35" s="940">
        <v>3</v>
      </c>
      <c r="P35" s="1015">
        <v>4</v>
      </c>
      <c r="Q35" s="940">
        <v>5</v>
      </c>
      <c r="R35" s="1672">
        <v>6</v>
      </c>
      <c r="S35" s="1699"/>
      <c r="T35" s="1008"/>
      <c r="U35" s="1009"/>
      <c r="V35" s="885"/>
      <c r="W35" s="886"/>
      <c r="X35" s="853"/>
      <c r="Y35" s="810"/>
      <c r="AA35" s="641"/>
      <c r="AB35" s="732"/>
      <c r="AC35" s="812"/>
      <c r="AD35" s="809" t="s">
        <v>1598</v>
      </c>
      <c r="AE35" s="619" t="s">
        <v>2118</v>
      </c>
      <c r="AF35" s="645" t="s">
        <v>27</v>
      </c>
      <c r="AG35" s="1068"/>
      <c r="AH35" s="1067"/>
      <c r="AI35" s="181" t="str">
        <f t="shared" si="6"/>
        <v/>
      </c>
      <c r="AJ35" s="19" t="str">
        <f t="shared" si="7"/>
        <v/>
      </c>
      <c r="AK35" s="582" t="str">
        <f t="shared" si="8"/>
        <v>△</v>
      </c>
      <c r="AL35" s="646"/>
      <c r="AM35" s="936"/>
      <c r="AN35" s="939"/>
      <c r="AO35" s="525"/>
      <c r="AP35" s="817"/>
      <c r="AQ35" s="1160"/>
    </row>
    <row r="36" spans="1:47" s="638" customFormat="1" ht="15.75" customHeight="1">
      <c r="A36" s="628">
        <v>3</v>
      </c>
      <c r="B36" s="535">
        <v>31</v>
      </c>
      <c r="C36" s="643" t="s">
        <v>127</v>
      </c>
      <c r="D36" s="1164" t="s">
        <v>25</v>
      </c>
      <c r="E36" s="724"/>
      <c r="F36" s="724"/>
      <c r="G36" s="181" t="str">
        <f t="shared" si="9"/>
        <v/>
      </c>
      <c r="H36" s="19" t="str">
        <f t="shared" si="10"/>
        <v/>
      </c>
      <c r="I36" s="19" t="str">
        <f t="shared" si="11"/>
        <v>△</v>
      </c>
      <c r="J36" s="1163" t="s">
        <v>2166</v>
      </c>
      <c r="K36" s="725">
        <v>0.75</v>
      </c>
      <c r="L36" s="720"/>
      <c r="M36" s="940">
        <v>1</v>
      </c>
      <c r="N36" s="940">
        <v>2</v>
      </c>
      <c r="O36" s="940">
        <v>3</v>
      </c>
      <c r="P36" s="1015">
        <v>4</v>
      </c>
      <c r="Q36" s="940">
        <v>5</v>
      </c>
      <c r="R36" s="1672">
        <v>6</v>
      </c>
      <c r="S36" s="1699"/>
      <c r="T36" s="1008"/>
      <c r="U36" s="1009"/>
      <c r="V36" s="885"/>
      <c r="W36" s="886"/>
      <c r="X36" s="853"/>
      <c r="Y36" s="810"/>
      <c r="Z36" s="641"/>
      <c r="AA36" s="641"/>
      <c r="AB36" s="732"/>
      <c r="AC36" s="812"/>
      <c r="AD36" s="809" t="s">
        <v>1598</v>
      </c>
      <c r="AE36" s="619" t="s">
        <v>2118</v>
      </c>
      <c r="AF36" s="645" t="s">
        <v>27</v>
      </c>
      <c r="AG36" s="1068"/>
      <c r="AH36" s="1067"/>
      <c r="AI36" s="181" t="str">
        <f t="shared" si="6"/>
        <v/>
      </c>
      <c r="AJ36" s="19" t="str">
        <f t="shared" si="7"/>
        <v/>
      </c>
      <c r="AK36" s="582" t="str">
        <f t="shared" si="8"/>
        <v>△</v>
      </c>
      <c r="AL36" s="642"/>
      <c r="AM36" s="936"/>
      <c r="AN36" s="783"/>
      <c r="AO36" s="525"/>
      <c r="AP36" s="817"/>
      <c r="AQ36" s="1160"/>
    </row>
    <row r="37" spans="1:47" ht="13.5" customHeight="1">
      <c r="A37" s="628">
        <v>4</v>
      </c>
      <c r="B37" s="535">
        <v>1</v>
      </c>
      <c r="C37" s="1048" t="s">
        <v>123</v>
      </c>
      <c r="D37" s="1016" t="s">
        <v>27</v>
      </c>
      <c r="E37" s="724"/>
      <c r="F37" s="724"/>
      <c r="G37" s="181" t="str">
        <f t="shared" si="9"/>
        <v/>
      </c>
      <c r="H37" s="19" t="str">
        <f t="shared" si="10"/>
        <v/>
      </c>
      <c r="I37" s="19" t="str">
        <f t="shared" si="11"/>
        <v>△</v>
      </c>
      <c r="J37" s="1022" t="s">
        <v>2169</v>
      </c>
      <c r="K37" s="725">
        <v>0.75</v>
      </c>
      <c r="M37" s="940">
        <v>1</v>
      </c>
      <c r="N37" s="940">
        <v>2</v>
      </c>
      <c r="O37" s="940">
        <v>3</v>
      </c>
      <c r="P37" s="1015">
        <v>4</v>
      </c>
      <c r="Q37" s="940">
        <v>5</v>
      </c>
      <c r="R37" s="1672">
        <v>6</v>
      </c>
      <c r="S37" s="1699"/>
      <c r="T37" s="1008"/>
      <c r="U37" s="1009"/>
      <c r="V37" s="885"/>
      <c r="W37" s="886"/>
      <c r="X37" s="853"/>
      <c r="Y37" s="810"/>
      <c r="AA37" s="798"/>
      <c r="AB37" s="941"/>
      <c r="AC37" s="812"/>
      <c r="AD37" s="809" t="s">
        <v>1591</v>
      </c>
      <c r="AE37" s="619" t="s">
        <v>2119</v>
      </c>
      <c r="AF37" s="1083"/>
      <c r="AG37" s="880"/>
      <c r="AH37" s="880"/>
      <c r="AI37" s="279"/>
      <c r="AJ37" s="1180"/>
      <c r="AK37" s="1084"/>
      <c r="AL37" s="1085"/>
      <c r="AM37" s="1085"/>
      <c r="AN37" s="1085"/>
      <c r="AO37" s="1084"/>
      <c r="AP37" s="1086"/>
      <c r="AQ37" s="730"/>
    </row>
    <row r="38" spans="1:47" ht="13.5" customHeight="1">
      <c r="A38" s="628">
        <v>4</v>
      </c>
      <c r="B38" s="535">
        <v>2</v>
      </c>
      <c r="C38" s="1046" t="s">
        <v>124</v>
      </c>
      <c r="D38" s="1016" t="s">
        <v>27</v>
      </c>
      <c r="E38" s="724"/>
      <c r="F38" s="724"/>
      <c r="G38" s="181" t="str">
        <f t="shared" si="9"/>
        <v/>
      </c>
      <c r="H38" s="19" t="str">
        <f t="shared" si="10"/>
        <v/>
      </c>
      <c r="I38" s="19" t="str">
        <f t="shared" si="11"/>
        <v>△</v>
      </c>
      <c r="J38" s="1022" t="s">
        <v>2169</v>
      </c>
      <c r="K38" s="725">
        <v>0.58333333333333337</v>
      </c>
      <c r="M38" s="940">
        <v>1</v>
      </c>
      <c r="N38" s="940">
        <v>2</v>
      </c>
      <c r="O38" s="940">
        <v>3</v>
      </c>
      <c r="P38" s="1015">
        <v>4</v>
      </c>
      <c r="Q38" s="940">
        <v>5</v>
      </c>
      <c r="R38" s="1672">
        <v>6</v>
      </c>
      <c r="S38" s="1699"/>
      <c r="T38" s="1008"/>
      <c r="U38" s="1009"/>
      <c r="V38" s="885"/>
      <c r="W38" s="886"/>
      <c r="X38" s="853"/>
      <c r="Y38" s="810"/>
      <c r="AB38" s="732"/>
      <c r="AC38" s="812"/>
      <c r="AD38" s="809" t="s">
        <v>1591</v>
      </c>
      <c r="AE38" s="619" t="s">
        <v>2119</v>
      </c>
      <c r="AF38" s="1083"/>
      <c r="AG38" s="880"/>
      <c r="AH38" s="880"/>
      <c r="AI38" s="279"/>
      <c r="AJ38" s="1180"/>
      <c r="AK38" s="1084"/>
      <c r="AL38" s="1085"/>
      <c r="AM38" s="1085"/>
      <c r="AN38" s="1085"/>
      <c r="AO38" s="1084"/>
      <c r="AP38" s="1086"/>
      <c r="AQ38" s="730"/>
    </row>
    <row r="39" spans="1:47" ht="13.5" customHeight="1">
      <c r="A39" s="628">
        <v>4</v>
      </c>
      <c r="B39" s="535">
        <v>3</v>
      </c>
      <c r="C39" s="1050" t="s">
        <v>17</v>
      </c>
      <c r="D39" s="1016" t="s">
        <v>27</v>
      </c>
      <c r="E39" s="724"/>
      <c r="F39" s="724"/>
      <c r="G39" s="181" t="str">
        <f t="shared" si="9"/>
        <v/>
      </c>
      <c r="H39" s="19" t="str">
        <f t="shared" si="10"/>
        <v/>
      </c>
      <c r="I39" s="19" t="str">
        <f t="shared" si="11"/>
        <v>△</v>
      </c>
      <c r="J39" s="1022" t="s">
        <v>2169</v>
      </c>
      <c r="K39" s="725">
        <v>0.58333333333333337</v>
      </c>
      <c r="M39" s="940">
        <v>1</v>
      </c>
      <c r="N39" s="940">
        <v>2</v>
      </c>
      <c r="O39" s="940">
        <v>3</v>
      </c>
      <c r="P39" s="1015">
        <v>4</v>
      </c>
      <c r="Q39" s="940">
        <v>5</v>
      </c>
      <c r="R39" s="1672">
        <v>6</v>
      </c>
      <c r="S39" s="1699"/>
      <c r="T39" s="1008"/>
      <c r="U39" s="1009"/>
      <c r="V39" s="885"/>
      <c r="W39" s="886"/>
      <c r="X39" s="853"/>
      <c r="Y39" s="810"/>
      <c r="AB39" s="732"/>
      <c r="AC39" s="812"/>
      <c r="AD39" s="809" t="s">
        <v>1591</v>
      </c>
      <c r="AE39" s="619" t="s">
        <v>2119</v>
      </c>
      <c r="AF39" s="1083"/>
      <c r="AG39" s="880"/>
      <c r="AH39" s="880"/>
      <c r="AI39" s="279"/>
      <c r="AJ39" s="1180"/>
      <c r="AK39" s="1084"/>
      <c r="AL39" s="1085"/>
      <c r="AM39" s="1085"/>
      <c r="AN39" s="1085"/>
      <c r="AO39" s="1084"/>
      <c r="AP39" s="1086"/>
      <c r="AQ39" s="730"/>
    </row>
    <row r="40" spans="1:47" ht="13.5" customHeight="1">
      <c r="A40" s="743">
        <v>4</v>
      </c>
      <c r="B40" s="744">
        <v>4</v>
      </c>
      <c r="C40" s="1049" t="s">
        <v>16</v>
      </c>
      <c r="D40" s="1026"/>
      <c r="E40" s="1027"/>
      <c r="F40" s="1027"/>
      <c r="G40" s="1039"/>
      <c r="H40" s="1027"/>
      <c r="I40" s="785"/>
      <c r="J40" s="1028"/>
      <c r="K40" s="745"/>
      <c r="L40" s="1029"/>
      <c r="M40" s="1030"/>
      <c r="N40" s="1030"/>
      <c r="O40" s="1030"/>
      <c r="P40" s="1031"/>
      <c r="Q40" s="1030"/>
      <c r="R40" s="1673"/>
      <c r="S40" s="1698"/>
      <c r="T40" s="1033"/>
      <c r="U40" s="1032"/>
      <c r="V40" s="637"/>
      <c r="W40" s="637"/>
      <c r="X40" s="1120"/>
      <c r="Y40" s="810"/>
      <c r="AB40" s="732"/>
      <c r="AC40" s="812"/>
      <c r="AD40" s="1045"/>
      <c r="AE40" s="1044"/>
      <c r="AF40" s="1083"/>
      <c r="AG40" s="880"/>
      <c r="AH40" s="880"/>
      <c r="AI40" s="279"/>
      <c r="AJ40" s="1180"/>
      <c r="AK40" s="1084"/>
      <c r="AL40" s="1085"/>
      <c r="AM40" s="1085"/>
      <c r="AN40" s="1085"/>
      <c r="AO40" s="1084"/>
      <c r="AP40" s="1086"/>
      <c r="AQ40" s="1706"/>
      <c r="AR40" s="863"/>
      <c r="AS40" s="863"/>
      <c r="AT40" s="863"/>
      <c r="AU40" s="863"/>
    </row>
    <row r="41" spans="1:47" ht="13.5" customHeight="1">
      <c r="A41" s="628">
        <v>4</v>
      </c>
      <c r="B41" s="535">
        <v>5</v>
      </c>
      <c r="C41" s="643" t="s">
        <v>125</v>
      </c>
      <c r="D41" s="1164" t="s">
        <v>24</v>
      </c>
      <c r="E41" s="724"/>
      <c r="F41" s="724"/>
      <c r="G41" s="181" t="str">
        <f t="shared" si="9"/>
        <v/>
      </c>
      <c r="H41" s="19" t="str">
        <f t="shared" si="10"/>
        <v/>
      </c>
      <c r="I41" s="19" t="str">
        <f t="shared" si="11"/>
        <v>△</v>
      </c>
      <c r="J41" s="1163" t="s">
        <v>2166</v>
      </c>
      <c r="K41" s="725">
        <v>0.75</v>
      </c>
      <c r="M41" s="940">
        <v>1</v>
      </c>
      <c r="N41" s="940">
        <v>2</v>
      </c>
      <c r="O41" s="940">
        <v>3</v>
      </c>
      <c r="P41" s="1015">
        <v>4</v>
      </c>
      <c r="Q41" s="940">
        <v>5</v>
      </c>
      <c r="R41" s="1672">
        <v>6</v>
      </c>
      <c r="S41" s="1699"/>
      <c r="T41" s="1008"/>
      <c r="U41" s="1009"/>
      <c r="V41" s="885"/>
      <c r="W41" s="886"/>
      <c r="X41" s="853"/>
      <c r="Y41" s="810"/>
      <c r="AB41" s="732"/>
      <c r="AC41" s="812"/>
      <c r="AD41" s="809" t="s">
        <v>1595</v>
      </c>
      <c r="AE41" s="619" t="s">
        <v>2123</v>
      </c>
      <c r="AF41" s="645" t="s">
        <v>2136</v>
      </c>
      <c r="AG41" s="1068"/>
      <c r="AH41" s="1067"/>
      <c r="AI41" s="181" t="str">
        <f t="shared" si="6"/>
        <v/>
      </c>
      <c r="AJ41" s="19" t="str">
        <f t="shared" si="7"/>
        <v/>
      </c>
      <c r="AK41" s="582" t="str">
        <f t="shared" si="8"/>
        <v>△</v>
      </c>
      <c r="AL41" s="646"/>
      <c r="AM41" s="936"/>
      <c r="AN41" s="939"/>
      <c r="AO41" s="525"/>
      <c r="AP41" s="817"/>
      <c r="AQ41" s="730"/>
    </row>
    <row r="42" spans="1:47" ht="13.5" customHeight="1">
      <c r="A42" s="628">
        <v>4</v>
      </c>
      <c r="B42" s="535">
        <v>6</v>
      </c>
      <c r="C42" s="643" t="s">
        <v>126</v>
      </c>
      <c r="D42" s="1164" t="s">
        <v>24</v>
      </c>
      <c r="E42" s="724"/>
      <c r="F42" s="724"/>
      <c r="G42" s="181" t="str">
        <f t="shared" si="9"/>
        <v/>
      </c>
      <c r="H42" s="19" t="str">
        <f t="shared" si="10"/>
        <v/>
      </c>
      <c r="I42" s="19" t="str">
        <f t="shared" si="11"/>
        <v>△</v>
      </c>
      <c r="J42" s="1163" t="s">
        <v>2166</v>
      </c>
      <c r="K42" s="725">
        <v>0.75</v>
      </c>
      <c r="M42" s="940">
        <v>1</v>
      </c>
      <c r="N42" s="940">
        <v>2</v>
      </c>
      <c r="O42" s="940">
        <v>3</v>
      </c>
      <c r="P42" s="1015">
        <v>4</v>
      </c>
      <c r="Q42" s="940">
        <v>5</v>
      </c>
      <c r="R42" s="1672">
        <v>6</v>
      </c>
      <c r="S42" s="1699"/>
      <c r="T42" s="1008"/>
      <c r="U42" s="1009"/>
      <c r="V42" s="885"/>
      <c r="W42" s="886"/>
      <c r="X42" s="853"/>
      <c r="Y42" s="810"/>
      <c r="AB42" s="732"/>
      <c r="AC42" s="812"/>
      <c r="AD42" s="809" t="s">
        <v>1595</v>
      </c>
      <c r="AE42" s="619" t="s">
        <v>2123</v>
      </c>
      <c r="AF42" s="645" t="s">
        <v>2136</v>
      </c>
      <c r="AG42" s="1067"/>
      <c r="AH42" s="1067"/>
      <c r="AI42" s="181" t="str">
        <f t="shared" si="6"/>
        <v/>
      </c>
      <c r="AJ42" s="19" t="str">
        <f t="shared" si="7"/>
        <v/>
      </c>
      <c r="AK42" s="582" t="str">
        <f t="shared" si="8"/>
        <v>△</v>
      </c>
      <c r="AL42" s="642"/>
      <c r="AM42" s="936"/>
      <c r="AN42" s="784"/>
      <c r="AO42" s="525"/>
      <c r="AP42" s="817"/>
      <c r="AQ42" s="730"/>
    </row>
    <row r="43" spans="1:47" ht="13.5" customHeight="1">
      <c r="A43" s="628">
        <v>4</v>
      </c>
      <c r="B43" s="535">
        <v>7</v>
      </c>
      <c r="C43" s="643" t="s">
        <v>127</v>
      </c>
      <c r="D43" s="1164" t="s">
        <v>24</v>
      </c>
      <c r="E43" s="724"/>
      <c r="F43" s="724"/>
      <c r="G43" s="181" t="str">
        <f t="shared" si="9"/>
        <v/>
      </c>
      <c r="H43" s="19" t="str">
        <f t="shared" si="10"/>
        <v/>
      </c>
      <c r="I43" s="19" t="str">
        <f t="shared" si="11"/>
        <v>△</v>
      </c>
      <c r="J43" s="1163" t="s">
        <v>2166</v>
      </c>
      <c r="K43" s="725">
        <v>0.75</v>
      </c>
      <c r="M43" s="940">
        <v>1</v>
      </c>
      <c r="N43" s="940">
        <v>2</v>
      </c>
      <c r="O43" s="940">
        <v>3</v>
      </c>
      <c r="P43" s="1015">
        <v>4</v>
      </c>
      <c r="Q43" s="940">
        <v>5</v>
      </c>
      <c r="R43" s="1672">
        <v>6</v>
      </c>
      <c r="S43" s="1699"/>
      <c r="T43" s="1008"/>
      <c r="U43" s="1009"/>
      <c r="V43" s="885"/>
      <c r="W43" s="886"/>
      <c r="X43" s="853"/>
      <c r="Y43" s="810"/>
      <c r="AB43" s="732"/>
      <c r="AC43" s="812"/>
      <c r="AD43" s="809" t="s">
        <v>1595</v>
      </c>
      <c r="AE43" s="619" t="s">
        <v>2123</v>
      </c>
      <c r="AF43" s="645" t="s">
        <v>2136</v>
      </c>
      <c r="AG43" s="1067"/>
      <c r="AH43" s="1067"/>
      <c r="AI43" s="181" t="str">
        <f t="shared" si="6"/>
        <v/>
      </c>
      <c r="AJ43" s="19" t="str">
        <f t="shared" si="7"/>
        <v/>
      </c>
      <c r="AK43" s="582" t="str">
        <f t="shared" si="8"/>
        <v>△</v>
      </c>
      <c r="AL43" s="646"/>
      <c r="AM43" s="936"/>
      <c r="AN43" s="939"/>
      <c r="AP43" s="817"/>
      <c r="AQ43" s="730"/>
    </row>
    <row r="44" spans="1:47" ht="13.5" customHeight="1">
      <c r="A44" s="628">
        <v>4</v>
      </c>
      <c r="B44" s="535">
        <v>8</v>
      </c>
      <c r="C44" s="643" t="s">
        <v>123</v>
      </c>
      <c r="D44" s="1016" t="s">
        <v>25</v>
      </c>
      <c r="E44" s="724"/>
      <c r="F44" s="724"/>
      <c r="G44" s="181" t="str">
        <f t="shared" si="9"/>
        <v/>
      </c>
      <c r="H44" s="19" t="str">
        <f t="shared" si="10"/>
        <v/>
      </c>
      <c r="I44" s="19" t="str">
        <f t="shared" si="11"/>
        <v>△</v>
      </c>
      <c r="J44" s="1022" t="s">
        <v>2168</v>
      </c>
      <c r="K44" s="725">
        <v>0.75</v>
      </c>
      <c r="M44" s="940">
        <v>1</v>
      </c>
      <c r="N44" s="940">
        <v>2</v>
      </c>
      <c r="O44" s="940">
        <v>3</v>
      </c>
      <c r="P44" s="1015">
        <v>4</v>
      </c>
      <c r="Q44" s="940">
        <v>5</v>
      </c>
      <c r="R44" s="1672">
        <v>6</v>
      </c>
      <c r="S44" s="1699"/>
      <c r="T44" s="1008"/>
      <c r="U44" s="1009"/>
      <c r="V44" s="885"/>
      <c r="W44" s="886"/>
      <c r="X44" s="853"/>
      <c r="Y44" s="810"/>
      <c r="AB44" s="732"/>
      <c r="AC44" s="812"/>
      <c r="AD44" s="809" t="s">
        <v>1596</v>
      </c>
      <c r="AE44" s="619" t="s">
        <v>1775</v>
      </c>
      <c r="AF44" s="645" t="s">
        <v>25</v>
      </c>
      <c r="AG44" s="1067"/>
      <c r="AH44" s="1067"/>
      <c r="AI44" s="181" t="str">
        <f t="shared" si="6"/>
        <v/>
      </c>
      <c r="AJ44" s="19" t="str">
        <f t="shared" si="7"/>
        <v/>
      </c>
      <c r="AK44" s="582" t="str">
        <f t="shared" si="8"/>
        <v>△</v>
      </c>
      <c r="AL44" s="646"/>
      <c r="AM44" s="936"/>
      <c r="AN44" s="939"/>
      <c r="AO44" s="525"/>
      <c r="AP44" s="817"/>
      <c r="AQ44" s="730"/>
    </row>
    <row r="45" spans="1:47" ht="13.5" customHeight="1">
      <c r="A45" s="628">
        <v>4</v>
      </c>
      <c r="B45" s="535">
        <v>9</v>
      </c>
      <c r="C45" s="1046" t="s">
        <v>124</v>
      </c>
      <c r="D45" s="1016" t="s">
        <v>25</v>
      </c>
      <c r="E45" s="724"/>
      <c r="F45" s="724"/>
      <c r="G45" s="181" t="str">
        <f t="shared" si="9"/>
        <v/>
      </c>
      <c r="H45" s="19" t="str">
        <f t="shared" si="10"/>
        <v/>
      </c>
      <c r="I45" s="19" t="str">
        <f t="shared" si="11"/>
        <v>△</v>
      </c>
      <c r="J45" s="1022" t="s">
        <v>2168</v>
      </c>
      <c r="K45" s="725">
        <v>0.58333333333333337</v>
      </c>
      <c r="M45" s="940">
        <v>1</v>
      </c>
      <c r="N45" s="940">
        <v>2</v>
      </c>
      <c r="O45" s="940">
        <v>3</v>
      </c>
      <c r="P45" s="1015">
        <v>4</v>
      </c>
      <c r="Q45" s="940">
        <v>5</v>
      </c>
      <c r="R45" s="1672">
        <v>6</v>
      </c>
      <c r="S45" s="1699"/>
      <c r="T45" s="1008"/>
      <c r="U45" s="1009"/>
      <c r="V45" s="885"/>
      <c r="W45" s="886"/>
      <c r="X45" s="853"/>
      <c r="Y45" s="810"/>
      <c r="AB45" s="732"/>
      <c r="AC45" s="812"/>
      <c r="AD45" s="809" t="s">
        <v>1596</v>
      </c>
      <c r="AE45" s="619" t="s">
        <v>1775</v>
      </c>
      <c r="AF45" s="645" t="s">
        <v>25</v>
      </c>
      <c r="AG45" s="1067"/>
      <c r="AH45" s="1067"/>
      <c r="AI45" s="181" t="str">
        <f t="shared" si="6"/>
        <v/>
      </c>
      <c r="AJ45" s="19" t="str">
        <f t="shared" si="7"/>
        <v/>
      </c>
      <c r="AK45" s="582" t="str">
        <f t="shared" si="8"/>
        <v>△</v>
      </c>
      <c r="AL45" s="642"/>
      <c r="AM45" s="936"/>
      <c r="AN45" s="784"/>
      <c r="AO45" s="525"/>
      <c r="AP45" s="817"/>
      <c r="AQ45" s="730"/>
    </row>
    <row r="46" spans="1:47" ht="13.5" customHeight="1">
      <c r="A46" s="628">
        <v>4</v>
      </c>
      <c r="B46" s="535">
        <v>10</v>
      </c>
      <c r="C46" s="1050" t="s">
        <v>17</v>
      </c>
      <c r="D46" s="1016" t="s">
        <v>25</v>
      </c>
      <c r="E46" s="724"/>
      <c r="F46" s="724"/>
      <c r="G46" s="181" t="str">
        <f t="shared" si="9"/>
        <v/>
      </c>
      <c r="H46" s="19" t="str">
        <f t="shared" si="10"/>
        <v/>
      </c>
      <c r="I46" s="19" t="str">
        <f t="shared" si="11"/>
        <v>△</v>
      </c>
      <c r="J46" s="1022" t="s">
        <v>2168</v>
      </c>
      <c r="K46" s="725">
        <v>0.58333333333333337</v>
      </c>
      <c r="M46" s="940">
        <v>1</v>
      </c>
      <c r="N46" s="940">
        <v>2</v>
      </c>
      <c r="O46" s="940">
        <v>3</v>
      </c>
      <c r="P46" s="1015">
        <v>4</v>
      </c>
      <c r="Q46" s="940">
        <v>5</v>
      </c>
      <c r="R46" s="1672">
        <v>6</v>
      </c>
      <c r="S46" s="1699"/>
      <c r="T46" s="1008"/>
      <c r="U46" s="1009"/>
      <c r="V46" s="885"/>
      <c r="W46" s="886"/>
      <c r="X46" s="853"/>
      <c r="Y46" s="810"/>
      <c r="AB46" s="732"/>
      <c r="AC46" s="812"/>
      <c r="AD46" s="809" t="s">
        <v>1596</v>
      </c>
      <c r="AE46" s="619" t="s">
        <v>1775</v>
      </c>
      <c r="AF46" s="645" t="s">
        <v>25</v>
      </c>
      <c r="AG46" s="1067"/>
      <c r="AH46" s="1067"/>
      <c r="AI46" s="181" t="str">
        <f t="shared" si="6"/>
        <v/>
      </c>
      <c r="AJ46" s="19" t="str">
        <f t="shared" si="7"/>
        <v/>
      </c>
      <c r="AK46" s="582" t="str">
        <f t="shared" si="8"/>
        <v>△</v>
      </c>
      <c r="AL46" s="646"/>
      <c r="AM46" s="936"/>
      <c r="AN46" s="939"/>
      <c r="AP46" s="817"/>
      <c r="AQ46" s="730"/>
    </row>
    <row r="47" spans="1:47" ht="13.5" customHeight="1">
      <c r="A47" s="743">
        <v>4</v>
      </c>
      <c r="B47" s="744">
        <v>11</v>
      </c>
      <c r="C47" s="864" t="s">
        <v>16</v>
      </c>
      <c r="D47" s="1026"/>
      <c r="E47" s="1027"/>
      <c r="F47" s="1027"/>
      <c r="G47" s="1039"/>
      <c r="H47" s="1027"/>
      <c r="I47" s="785"/>
      <c r="J47" s="1028"/>
      <c r="K47" s="745"/>
      <c r="L47" s="1029"/>
      <c r="M47" s="1030"/>
      <c r="N47" s="1030"/>
      <c r="O47" s="1030"/>
      <c r="P47" s="1031"/>
      <c r="Q47" s="1030"/>
      <c r="R47" s="1673"/>
      <c r="S47" s="1698"/>
      <c r="T47" s="1033"/>
      <c r="U47" s="1032"/>
      <c r="V47" s="637"/>
      <c r="W47" s="637"/>
      <c r="X47" s="1120"/>
      <c r="Y47" s="810"/>
      <c r="AB47" s="732"/>
      <c r="AC47" s="812"/>
      <c r="AD47" s="1045"/>
      <c r="AE47" s="1044"/>
      <c r="AF47" s="1083"/>
      <c r="AG47" s="880"/>
      <c r="AH47" s="880"/>
      <c r="AI47" s="279"/>
      <c r="AJ47" s="1180"/>
      <c r="AK47" s="1084"/>
      <c r="AL47" s="1085"/>
      <c r="AM47" s="1085"/>
      <c r="AN47" s="1085"/>
      <c r="AO47" s="1084"/>
      <c r="AP47" s="1086"/>
      <c r="AQ47" s="730"/>
    </row>
    <row r="48" spans="1:47" ht="13.5" customHeight="1">
      <c r="A48" s="628">
        <v>4</v>
      </c>
      <c r="B48" s="535">
        <v>12</v>
      </c>
      <c r="C48" s="643" t="s">
        <v>125</v>
      </c>
      <c r="D48" s="1016" t="s">
        <v>26</v>
      </c>
      <c r="E48" s="724"/>
      <c r="F48" s="724"/>
      <c r="G48" s="181" t="str">
        <f t="shared" si="9"/>
        <v/>
      </c>
      <c r="H48" s="19" t="str">
        <f t="shared" si="10"/>
        <v/>
      </c>
      <c r="I48" s="19" t="str">
        <f t="shared" si="11"/>
        <v>△</v>
      </c>
      <c r="J48" s="1022" t="s">
        <v>2108</v>
      </c>
      <c r="K48" s="725">
        <v>0.75</v>
      </c>
      <c r="M48" s="940">
        <v>1</v>
      </c>
      <c r="N48" s="940">
        <v>2</v>
      </c>
      <c r="O48" s="940">
        <v>3</v>
      </c>
      <c r="P48" s="1015">
        <v>4</v>
      </c>
      <c r="Q48" s="940">
        <v>5</v>
      </c>
      <c r="R48" s="1672">
        <v>6</v>
      </c>
      <c r="S48" s="1699"/>
      <c r="T48" s="1008"/>
      <c r="U48" s="1009"/>
      <c r="V48" s="885"/>
      <c r="W48" s="886"/>
      <c r="X48" s="853"/>
      <c r="Y48" s="810"/>
      <c r="AB48" s="732"/>
      <c r="AC48" s="812"/>
      <c r="AD48" s="809" t="s">
        <v>1773</v>
      </c>
      <c r="AE48" s="619" t="s">
        <v>2124</v>
      </c>
      <c r="AF48" s="1073" t="s">
        <v>2142</v>
      </c>
      <c r="AG48" s="1068"/>
      <c r="AH48" s="1067"/>
      <c r="AI48" s="181" t="str">
        <f t="shared" si="6"/>
        <v/>
      </c>
      <c r="AJ48" s="19" t="str">
        <f t="shared" si="7"/>
        <v/>
      </c>
      <c r="AK48" s="582" t="str">
        <f t="shared" si="8"/>
        <v>△</v>
      </c>
      <c r="AL48" s="642"/>
      <c r="AM48" s="936"/>
      <c r="AN48" s="784"/>
      <c r="AO48" s="525"/>
      <c r="AP48" s="817"/>
      <c r="AQ48" s="730"/>
    </row>
    <row r="49" spans="1:43" ht="13.5" customHeight="1">
      <c r="A49" s="628">
        <v>4</v>
      </c>
      <c r="B49" s="535">
        <v>13</v>
      </c>
      <c r="C49" s="643" t="s">
        <v>126</v>
      </c>
      <c r="D49" s="1016" t="s">
        <v>26</v>
      </c>
      <c r="E49" s="724"/>
      <c r="F49" s="724"/>
      <c r="G49" s="181" t="str">
        <f t="shared" si="9"/>
        <v/>
      </c>
      <c r="H49" s="19" t="str">
        <f t="shared" si="10"/>
        <v/>
      </c>
      <c r="I49" s="19" t="str">
        <f t="shared" si="11"/>
        <v>△</v>
      </c>
      <c r="J49" s="1022" t="s">
        <v>2108</v>
      </c>
      <c r="K49" s="725">
        <v>0.75</v>
      </c>
      <c r="M49" s="940">
        <v>1</v>
      </c>
      <c r="N49" s="940">
        <v>2</v>
      </c>
      <c r="O49" s="940">
        <v>3</v>
      </c>
      <c r="P49" s="1015">
        <v>4</v>
      </c>
      <c r="Q49" s="940">
        <v>5</v>
      </c>
      <c r="R49" s="1672">
        <v>6</v>
      </c>
      <c r="S49" s="1699"/>
      <c r="T49" s="1008"/>
      <c r="U49" s="1009"/>
      <c r="V49" s="885"/>
      <c r="W49" s="886"/>
      <c r="X49" s="853"/>
      <c r="Y49" s="810"/>
      <c r="AB49" s="732"/>
      <c r="AC49" s="812"/>
      <c r="AD49" s="809" t="s">
        <v>1773</v>
      </c>
      <c r="AE49" s="619" t="s">
        <v>2124</v>
      </c>
      <c r="AF49" s="1073" t="s">
        <v>2142</v>
      </c>
      <c r="AG49" s="1068"/>
      <c r="AH49" s="1067"/>
      <c r="AI49" s="181" t="str">
        <f t="shared" si="6"/>
        <v/>
      </c>
      <c r="AJ49" s="19" t="str">
        <f t="shared" si="7"/>
        <v/>
      </c>
      <c r="AK49" s="582" t="str">
        <f t="shared" si="8"/>
        <v>△</v>
      </c>
      <c r="AL49" s="646"/>
      <c r="AM49" s="936"/>
      <c r="AN49" s="939"/>
      <c r="AP49" s="817"/>
      <c r="AQ49" s="730"/>
    </row>
    <row r="50" spans="1:43">
      <c r="A50" s="743">
        <v>4</v>
      </c>
      <c r="B50" s="744">
        <v>14</v>
      </c>
      <c r="C50" s="864" t="s">
        <v>127</v>
      </c>
      <c r="D50" s="1026"/>
      <c r="E50" s="1027"/>
      <c r="F50" s="1027"/>
      <c r="G50" s="1039"/>
      <c r="H50" s="1027"/>
      <c r="I50" s="785"/>
      <c r="J50" s="1028"/>
      <c r="K50" s="745"/>
      <c r="L50" s="1029"/>
      <c r="M50" s="1030"/>
      <c r="N50" s="1030"/>
      <c r="O50" s="1030"/>
      <c r="P50" s="1031"/>
      <c r="Q50" s="1030"/>
      <c r="R50" s="1673"/>
      <c r="S50" s="1698"/>
      <c r="T50" s="1033"/>
      <c r="U50" s="1032"/>
      <c r="V50" s="637"/>
      <c r="W50" s="637"/>
      <c r="X50" s="1120"/>
      <c r="Y50" s="810"/>
      <c r="AB50" s="732"/>
      <c r="AC50" s="812"/>
      <c r="AD50" s="809" t="s">
        <v>2124</v>
      </c>
      <c r="AE50" s="1044"/>
      <c r="AF50" s="1073" t="s">
        <v>2142</v>
      </c>
      <c r="AG50" s="1068"/>
      <c r="AH50" s="1067"/>
      <c r="AI50" s="181" t="str">
        <f t="shared" si="6"/>
        <v/>
      </c>
      <c r="AJ50" s="19" t="str">
        <f t="shared" si="7"/>
        <v/>
      </c>
      <c r="AK50" s="582" t="str">
        <f t="shared" si="8"/>
        <v>△</v>
      </c>
      <c r="AL50" s="646"/>
      <c r="AM50" s="936"/>
      <c r="AN50" s="783"/>
      <c r="AO50" s="525"/>
      <c r="AP50" s="817"/>
      <c r="AQ50" s="730"/>
    </row>
    <row r="51" spans="1:43">
      <c r="A51" s="1783">
        <v>4</v>
      </c>
      <c r="B51" s="1784">
        <v>15</v>
      </c>
      <c r="C51" s="1785" t="s">
        <v>123</v>
      </c>
      <c r="D51" s="1786"/>
      <c r="E51" s="1027"/>
      <c r="F51" s="1027"/>
      <c r="G51" s="1039"/>
      <c r="H51" s="1027"/>
      <c r="I51" s="785"/>
      <c r="J51" s="1028"/>
      <c r="K51" s="745"/>
      <c r="L51" s="1029"/>
      <c r="M51" s="1030"/>
      <c r="N51" s="1030"/>
      <c r="O51" s="1030"/>
      <c r="P51" s="1031"/>
      <c r="Q51" s="1030"/>
      <c r="R51" s="1673"/>
      <c r="S51" s="1698"/>
      <c r="T51" s="1033"/>
      <c r="U51" s="1032"/>
      <c r="V51" s="637"/>
      <c r="W51" s="637"/>
      <c r="X51" s="1120"/>
      <c r="Y51" s="810"/>
      <c r="AB51" s="732"/>
      <c r="AC51" s="812"/>
      <c r="AD51" s="809" t="s">
        <v>2120</v>
      </c>
      <c r="AE51" s="619" t="s">
        <v>2125</v>
      </c>
      <c r="AF51" s="837"/>
      <c r="AG51" s="1076"/>
      <c r="AH51" s="1077"/>
      <c r="AI51" s="279"/>
      <c r="AJ51" s="1180"/>
      <c r="AK51" s="637"/>
      <c r="AL51" s="1078"/>
      <c r="AM51" s="1079"/>
      <c r="AN51" s="1078"/>
      <c r="AO51" s="1080"/>
      <c r="AP51" s="1081"/>
      <c r="AQ51" s="730"/>
    </row>
    <row r="52" spans="1:43">
      <c r="A52" s="628">
        <v>4</v>
      </c>
      <c r="B52" s="535">
        <v>16</v>
      </c>
      <c r="C52" s="1046" t="s">
        <v>124</v>
      </c>
      <c r="D52" s="1788" t="s">
        <v>27</v>
      </c>
      <c r="E52" s="1782"/>
      <c r="F52" s="724"/>
      <c r="G52" s="181" t="str">
        <f t="shared" si="9"/>
        <v/>
      </c>
      <c r="H52" s="19" t="str">
        <f t="shared" si="10"/>
        <v/>
      </c>
      <c r="I52" s="19" t="str">
        <f t="shared" si="11"/>
        <v>△</v>
      </c>
      <c r="J52" s="1793" t="s">
        <v>2166</v>
      </c>
      <c r="K52" s="725">
        <v>0.58333333333333337</v>
      </c>
      <c r="L52" s="720" t="s">
        <v>2693</v>
      </c>
      <c r="M52" s="940">
        <v>1</v>
      </c>
      <c r="N52" s="940">
        <v>2</v>
      </c>
      <c r="O52" s="940">
        <v>3</v>
      </c>
      <c r="P52" s="1015">
        <v>4</v>
      </c>
      <c r="Q52" s="940">
        <v>5</v>
      </c>
      <c r="R52" s="1672">
        <v>6</v>
      </c>
      <c r="S52" s="1699"/>
      <c r="T52" s="1008"/>
      <c r="U52" s="1009"/>
      <c r="V52" s="885"/>
      <c r="W52" s="886"/>
      <c r="X52" s="853"/>
      <c r="Y52" s="810"/>
      <c r="AB52" s="732"/>
      <c r="AC52" s="812"/>
      <c r="AD52" s="809" t="s">
        <v>2120</v>
      </c>
      <c r="AE52" s="619" t="s">
        <v>2125</v>
      </c>
      <c r="AF52" s="872"/>
      <c r="AG52" s="1077"/>
      <c r="AH52" s="1077"/>
      <c r="AI52" s="279"/>
      <c r="AJ52" s="1180"/>
      <c r="AK52" s="637"/>
      <c r="AL52" s="1079"/>
      <c r="AM52" s="1079"/>
      <c r="AN52" s="1079"/>
      <c r="AO52" s="785"/>
      <c r="AP52" s="1082"/>
      <c r="AQ52" s="730"/>
    </row>
    <row r="53" spans="1:43">
      <c r="A53" s="628">
        <v>4</v>
      </c>
      <c r="B53" s="535">
        <v>17</v>
      </c>
      <c r="C53" s="1050" t="s">
        <v>17</v>
      </c>
      <c r="D53" s="1788" t="s">
        <v>27</v>
      </c>
      <c r="E53" s="1782"/>
      <c r="F53" s="724"/>
      <c r="G53" s="181" t="str">
        <f t="shared" si="9"/>
        <v/>
      </c>
      <c r="H53" s="19" t="str">
        <f t="shared" si="10"/>
        <v/>
      </c>
      <c r="I53" s="19" t="str">
        <f t="shared" si="11"/>
        <v>△</v>
      </c>
      <c r="J53" s="1163" t="s">
        <v>2166</v>
      </c>
      <c r="K53" s="725">
        <v>0.5625</v>
      </c>
      <c r="M53" s="940">
        <v>1</v>
      </c>
      <c r="N53" s="940">
        <v>2</v>
      </c>
      <c r="O53" s="940">
        <v>3</v>
      </c>
      <c r="P53" s="1015">
        <v>4</v>
      </c>
      <c r="Q53" s="940">
        <v>5</v>
      </c>
      <c r="R53" s="1672">
        <v>6</v>
      </c>
      <c r="S53" s="1699"/>
      <c r="T53" s="1008"/>
      <c r="U53" s="1009"/>
      <c r="V53" s="885"/>
      <c r="W53" s="886"/>
      <c r="X53" s="853"/>
      <c r="Y53" s="810"/>
      <c r="AB53" s="732"/>
      <c r="AC53" s="812"/>
      <c r="AD53" s="809" t="s">
        <v>2120</v>
      </c>
      <c r="AE53" s="619" t="s">
        <v>2125</v>
      </c>
      <c r="AF53" s="872"/>
      <c r="AG53" s="1077"/>
      <c r="AH53" s="1077"/>
      <c r="AI53" s="279"/>
      <c r="AJ53" s="1180"/>
      <c r="AK53" s="637"/>
      <c r="AL53" s="1079"/>
      <c r="AM53" s="1079"/>
      <c r="AN53" s="1079"/>
      <c r="AO53" s="1080"/>
      <c r="AP53" s="1081"/>
      <c r="AQ53" s="730"/>
    </row>
    <row r="54" spans="1:43">
      <c r="A54" s="743">
        <v>4</v>
      </c>
      <c r="B54" s="744">
        <v>18</v>
      </c>
      <c r="C54" s="864" t="s">
        <v>16</v>
      </c>
      <c r="D54" s="1789"/>
      <c r="E54" s="1787"/>
      <c r="F54" s="1027"/>
      <c r="G54" s="1039"/>
      <c r="H54" s="1027"/>
      <c r="I54" s="785"/>
      <c r="J54" s="1028"/>
      <c r="K54" s="745"/>
      <c r="L54" s="1029"/>
      <c r="M54" s="1030"/>
      <c r="N54" s="1030"/>
      <c r="O54" s="1030"/>
      <c r="P54" s="1031"/>
      <c r="Q54" s="1030"/>
      <c r="R54" s="1673"/>
      <c r="S54" s="1698"/>
      <c r="T54" s="1033"/>
      <c r="U54" s="1032"/>
      <c r="V54" s="637"/>
      <c r="W54" s="637"/>
      <c r="X54" s="1120"/>
      <c r="Y54" s="810"/>
      <c r="AB54" s="732"/>
      <c r="AC54" s="812"/>
      <c r="AD54" s="1045"/>
      <c r="AE54" s="1044"/>
      <c r="AF54" s="872"/>
      <c r="AG54" s="1077"/>
      <c r="AH54" s="1077"/>
      <c r="AI54" s="279"/>
      <c r="AJ54" s="1180"/>
      <c r="AK54" s="637"/>
      <c r="AL54" s="1078"/>
      <c r="AM54" s="1079"/>
      <c r="AN54" s="1078"/>
      <c r="AO54" s="785"/>
      <c r="AP54" s="1081"/>
      <c r="AQ54" s="730"/>
    </row>
    <row r="55" spans="1:43">
      <c r="A55" s="628">
        <v>4</v>
      </c>
      <c r="B55" s="535">
        <v>19</v>
      </c>
      <c r="C55" s="643" t="s">
        <v>125</v>
      </c>
      <c r="D55" s="1790" t="s">
        <v>24</v>
      </c>
      <c r="E55" s="1782"/>
      <c r="F55" s="724"/>
      <c r="G55" s="181" t="str">
        <f t="shared" si="9"/>
        <v/>
      </c>
      <c r="H55" s="19" t="str">
        <f t="shared" si="10"/>
        <v/>
      </c>
      <c r="I55" s="19" t="str">
        <f t="shared" si="11"/>
        <v>△</v>
      </c>
      <c r="J55" s="1022" t="s">
        <v>2167</v>
      </c>
      <c r="K55" s="725">
        <v>0.75</v>
      </c>
      <c r="M55" s="940">
        <v>1</v>
      </c>
      <c r="N55" s="940">
        <v>2</v>
      </c>
      <c r="O55" s="940">
        <v>3</v>
      </c>
      <c r="P55" s="1015">
        <v>4</v>
      </c>
      <c r="Q55" s="940">
        <v>5</v>
      </c>
      <c r="R55" s="1672">
        <v>6</v>
      </c>
      <c r="S55" s="1699"/>
      <c r="T55" s="1008"/>
      <c r="U55" s="1009"/>
      <c r="V55" s="885"/>
      <c r="W55" s="886"/>
      <c r="X55" s="853"/>
      <c r="Y55" s="810"/>
      <c r="AB55" s="732"/>
      <c r="AC55" s="812"/>
      <c r="AD55" s="809" t="s">
        <v>2126</v>
      </c>
      <c r="AE55" s="619" t="s">
        <v>2114</v>
      </c>
      <c r="AF55" s="782" t="s">
        <v>25</v>
      </c>
      <c r="AG55" s="1068"/>
      <c r="AH55" s="1067"/>
      <c r="AI55" s="181" t="str">
        <f t="shared" si="6"/>
        <v/>
      </c>
      <c r="AJ55" s="19" t="str">
        <f t="shared" si="7"/>
        <v/>
      </c>
      <c r="AK55" s="582" t="str">
        <f t="shared" si="8"/>
        <v>△</v>
      </c>
      <c r="AL55" s="646"/>
      <c r="AM55" s="936"/>
      <c r="AN55" s="939"/>
      <c r="AP55" s="817"/>
      <c r="AQ55" s="730"/>
    </row>
    <row r="56" spans="1:43">
      <c r="A56" s="628">
        <v>4</v>
      </c>
      <c r="B56" s="535">
        <v>20</v>
      </c>
      <c r="C56" s="643" t="s">
        <v>126</v>
      </c>
      <c r="D56" s="1790" t="s">
        <v>24</v>
      </c>
      <c r="E56" s="1782"/>
      <c r="F56" s="724"/>
      <c r="G56" s="181" t="str">
        <f t="shared" si="9"/>
        <v/>
      </c>
      <c r="H56" s="19" t="str">
        <f t="shared" si="10"/>
        <v/>
      </c>
      <c r="I56" s="19" t="str">
        <f t="shared" si="11"/>
        <v>△</v>
      </c>
      <c r="J56" s="1022" t="s">
        <v>2167</v>
      </c>
      <c r="K56" s="725">
        <v>0.75</v>
      </c>
      <c r="M56" s="940">
        <v>1</v>
      </c>
      <c r="N56" s="940">
        <v>2</v>
      </c>
      <c r="O56" s="940">
        <v>3</v>
      </c>
      <c r="P56" s="1015">
        <v>4</v>
      </c>
      <c r="Q56" s="940">
        <v>5</v>
      </c>
      <c r="R56" s="1672">
        <v>6</v>
      </c>
      <c r="S56" s="1699"/>
      <c r="T56" s="1008"/>
      <c r="U56" s="1009"/>
      <c r="V56" s="885"/>
      <c r="W56" s="886"/>
      <c r="X56" s="853"/>
      <c r="Y56" s="810"/>
      <c r="AB56" s="732"/>
      <c r="AC56" s="812"/>
      <c r="AD56" s="809" t="s">
        <v>2126</v>
      </c>
      <c r="AE56" s="619" t="s">
        <v>2114</v>
      </c>
      <c r="AF56" s="645" t="s">
        <v>25</v>
      </c>
      <c r="AG56" s="1067"/>
      <c r="AH56" s="1067"/>
      <c r="AI56" s="181" t="str">
        <f t="shared" si="6"/>
        <v/>
      </c>
      <c r="AJ56" s="19" t="str">
        <f t="shared" si="7"/>
        <v/>
      </c>
      <c r="AK56" s="582" t="str">
        <f t="shared" si="8"/>
        <v>△</v>
      </c>
      <c r="AL56" s="646"/>
      <c r="AM56" s="936"/>
      <c r="AN56" s="783"/>
      <c r="AO56" s="646"/>
      <c r="AP56" s="817"/>
      <c r="AQ56" s="730"/>
    </row>
    <row r="57" spans="1:43">
      <c r="A57" s="628">
        <v>4</v>
      </c>
      <c r="B57" s="535">
        <v>21</v>
      </c>
      <c r="C57" s="643" t="s">
        <v>1590</v>
      </c>
      <c r="D57" s="1790" t="s">
        <v>24</v>
      </c>
      <c r="E57" s="1782"/>
      <c r="F57" s="724"/>
      <c r="G57" s="181" t="str">
        <f t="shared" si="9"/>
        <v/>
      </c>
      <c r="H57" s="19" t="str">
        <f t="shared" si="10"/>
        <v/>
      </c>
      <c r="I57" s="19" t="str">
        <f t="shared" si="11"/>
        <v>△</v>
      </c>
      <c r="J57" s="1022" t="s">
        <v>2167</v>
      </c>
      <c r="K57" s="725">
        <v>0.75</v>
      </c>
      <c r="M57" s="940">
        <v>1</v>
      </c>
      <c r="N57" s="940">
        <v>2</v>
      </c>
      <c r="O57" s="940">
        <v>3</v>
      </c>
      <c r="P57" s="1015">
        <v>4</v>
      </c>
      <c r="Q57" s="940">
        <v>5</v>
      </c>
      <c r="R57" s="1672">
        <v>6</v>
      </c>
      <c r="S57" s="1699"/>
      <c r="T57" s="1008"/>
      <c r="U57" s="1009"/>
      <c r="V57" s="885"/>
      <c r="W57" s="886"/>
      <c r="X57" s="853"/>
      <c r="Y57" s="810"/>
      <c r="AB57" s="732"/>
      <c r="AC57" s="812"/>
      <c r="AD57" s="809" t="s">
        <v>2126</v>
      </c>
      <c r="AE57" s="1044"/>
      <c r="AF57" s="645" t="s">
        <v>25</v>
      </c>
      <c r="AG57" s="1067"/>
      <c r="AH57" s="1067"/>
      <c r="AI57" s="181" t="str">
        <f t="shared" si="6"/>
        <v/>
      </c>
      <c r="AJ57" s="19" t="str">
        <f t="shared" si="7"/>
        <v/>
      </c>
      <c r="AK57" s="582" t="str">
        <f t="shared" si="8"/>
        <v>△</v>
      </c>
      <c r="AL57" s="642"/>
      <c r="AM57" s="936"/>
      <c r="AN57" s="783"/>
      <c r="AO57" s="646"/>
      <c r="AP57" s="817"/>
      <c r="AQ57" s="730"/>
    </row>
    <row r="58" spans="1:43">
      <c r="A58" s="628">
        <v>4</v>
      </c>
      <c r="B58" s="535">
        <v>22</v>
      </c>
      <c r="C58" s="643" t="s">
        <v>123</v>
      </c>
      <c r="D58" s="1788" t="s">
        <v>785</v>
      </c>
      <c r="E58" s="1782"/>
      <c r="F58" s="724"/>
      <c r="G58" s="181" t="str">
        <f t="shared" si="9"/>
        <v/>
      </c>
      <c r="H58" s="19" t="str">
        <f t="shared" si="10"/>
        <v/>
      </c>
      <c r="I58" s="19" t="str">
        <f t="shared" si="11"/>
        <v>△</v>
      </c>
      <c r="J58" s="1163" t="s">
        <v>2166</v>
      </c>
      <c r="K58" s="725">
        <v>0.75</v>
      </c>
      <c r="M58" s="940">
        <v>1</v>
      </c>
      <c r="N58" s="940">
        <v>2</v>
      </c>
      <c r="O58" s="940">
        <v>3</v>
      </c>
      <c r="P58" s="1015">
        <v>4</v>
      </c>
      <c r="Q58" s="940">
        <v>5</v>
      </c>
      <c r="R58" s="1672">
        <v>6</v>
      </c>
      <c r="S58" s="1699"/>
      <c r="T58" s="1008"/>
      <c r="U58" s="1009"/>
      <c r="V58" s="885"/>
      <c r="W58" s="886"/>
      <c r="X58" s="853"/>
      <c r="Y58" s="810"/>
      <c r="AB58" s="732"/>
      <c r="AC58" s="812"/>
      <c r="AD58" s="809" t="s">
        <v>1597</v>
      </c>
      <c r="AE58" s="619" t="s">
        <v>1592</v>
      </c>
      <c r="AF58" s="645" t="s">
        <v>27</v>
      </c>
      <c r="AG58" s="1067"/>
      <c r="AH58" s="1067"/>
      <c r="AI58" s="181" t="str">
        <f t="shared" si="6"/>
        <v/>
      </c>
      <c r="AJ58" s="19" t="str">
        <f t="shared" si="7"/>
        <v/>
      </c>
      <c r="AK58" s="582" t="str">
        <f t="shared" si="8"/>
        <v>△</v>
      </c>
      <c r="AL58" s="646"/>
      <c r="AM58" s="936"/>
      <c r="AN58" s="939"/>
      <c r="AP58" s="817"/>
      <c r="AQ58" s="730"/>
    </row>
    <row r="59" spans="1:43">
      <c r="A59" s="628">
        <v>4</v>
      </c>
      <c r="B59" s="535">
        <v>23</v>
      </c>
      <c r="C59" s="1046" t="s">
        <v>124</v>
      </c>
      <c r="D59" s="1788" t="s">
        <v>785</v>
      </c>
      <c r="E59" s="1782"/>
      <c r="F59" s="724"/>
      <c r="G59" s="181" t="str">
        <f t="shared" si="9"/>
        <v/>
      </c>
      <c r="H59" s="19" t="str">
        <f t="shared" si="10"/>
        <v/>
      </c>
      <c r="I59" s="19" t="str">
        <f t="shared" si="11"/>
        <v>△</v>
      </c>
      <c r="J59" s="1793" t="s">
        <v>2166</v>
      </c>
      <c r="K59" s="725">
        <v>0.58333333333333337</v>
      </c>
      <c r="M59" s="940">
        <v>1</v>
      </c>
      <c r="N59" s="940">
        <v>2</v>
      </c>
      <c r="O59" s="940">
        <v>3</v>
      </c>
      <c r="P59" s="1015">
        <v>4</v>
      </c>
      <c r="Q59" s="940">
        <v>5</v>
      </c>
      <c r="R59" s="1672">
        <v>6</v>
      </c>
      <c r="S59" s="1699"/>
      <c r="T59" s="1008"/>
      <c r="U59" s="1009"/>
      <c r="V59" s="885"/>
      <c r="W59" s="886"/>
      <c r="X59" s="853"/>
      <c r="Y59" s="810"/>
      <c r="AB59" s="732"/>
      <c r="AC59" s="812"/>
      <c r="AD59" s="809" t="s">
        <v>1597</v>
      </c>
      <c r="AE59" s="619" t="s">
        <v>1592</v>
      </c>
      <c r="AF59" s="645" t="s">
        <v>27</v>
      </c>
      <c r="AG59" s="1067"/>
      <c r="AH59" s="1067"/>
      <c r="AI59" s="181" t="str">
        <f t="shared" si="6"/>
        <v/>
      </c>
      <c r="AJ59" s="19" t="str">
        <f t="shared" si="7"/>
        <v/>
      </c>
      <c r="AK59" s="582" t="str">
        <f t="shared" si="8"/>
        <v>△</v>
      </c>
      <c r="AL59" s="646"/>
      <c r="AM59" s="936"/>
      <c r="AN59" s="783"/>
      <c r="AO59" s="646"/>
      <c r="AP59" s="817"/>
      <c r="AQ59" s="730"/>
    </row>
    <row r="60" spans="1:43">
      <c r="A60" s="628">
        <v>4</v>
      </c>
      <c r="B60" s="535">
        <v>24</v>
      </c>
      <c r="C60" s="1050" t="s">
        <v>17</v>
      </c>
      <c r="D60" s="1788" t="s">
        <v>785</v>
      </c>
      <c r="E60" s="1782"/>
      <c r="F60" s="724"/>
      <c r="G60" s="181" t="str">
        <f t="shared" si="9"/>
        <v/>
      </c>
      <c r="H60" s="19" t="str">
        <f t="shared" si="10"/>
        <v/>
      </c>
      <c r="I60" s="19" t="str">
        <f t="shared" si="11"/>
        <v>△</v>
      </c>
      <c r="J60" s="1163" t="s">
        <v>2166</v>
      </c>
      <c r="K60" s="725">
        <v>0.5625</v>
      </c>
      <c r="M60" s="940">
        <v>1</v>
      </c>
      <c r="N60" s="940">
        <v>2</v>
      </c>
      <c r="O60" s="940">
        <v>3</v>
      </c>
      <c r="P60" s="1015">
        <v>4</v>
      </c>
      <c r="Q60" s="940">
        <v>5</v>
      </c>
      <c r="R60" s="1672">
        <v>6</v>
      </c>
      <c r="S60" s="1699"/>
      <c r="T60" s="1008"/>
      <c r="U60" s="1009"/>
      <c r="V60" s="885"/>
      <c r="W60" s="886"/>
      <c r="X60" s="853"/>
      <c r="Y60" s="810"/>
      <c r="AB60" s="732"/>
      <c r="AC60" s="812"/>
      <c r="AD60" s="809" t="s">
        <v>1597</v>
      </c>
      <c r="AE60" s="619" t="s">
        <v>1592</v>
      </c>
      <c r="AF60" s="645" t="s">
        <v>27</v>
      </c>
      <c r="AG60" s="1067"/>
      <c r="AH60" s="1067"/>
      <c r="AI60" s="181" t="str">
        <f t="shared" si="6"/>
        <v/>
      </c>
      <c r="AJ60" s="19" t="str">
        <f t="shared" si="7"/>
        <v/>
      </c>
      <c r="AK60" s="582" t="str">
        <f t="shared" si="8"/>
        <v>△</v>
      </c>
      <c r="AL60" s="642"/>
      <c r="AM60" s="936"/>
      <c r="AN60" s="784"/>
      <c r="AO60" s="525"/>
      <c r="AP60" s="817"/>
      <c r="AQ60" s="730"/>
    </row>
    <row r="61" spans="1:43">
      <c r="A61" s="743">
        <v>4</v>
      </c>
      <c r="B61" s="744">
        <v>25</v>
      </c>
      <c r="C61" s="864" t="s">
        <v>16</v>
      </c>
      <c r="D61" s="1789"/>
      <c r="E61" s="1787"/>
      <c r="F61" s="1027"/>
      <c r="G61" s="1039"/>
      <c r="H61" s="1027"/>
      <c r="I61" s="785"/>
      <c r="J61" s="1028"/>
      <c r="K61" s="745"/>
      <c r="L61" s="1029"/>
      <c r="M61" s="1030"/>
      <c r="N61" s="1030"/>
      <c r="O61" s="1030"/>
      <c r="P61" s="1031"/>
      <c r="Q61" s="1030"/>
      <c r="R61" s="1673"/>
      <c r="S61" s="1698"/>
      <c r="T61" s="1033"/>
      <c r="U61" s="1032"/>
      <c r="V61" s="637"/>
      <c r="W61" s="637"/>
      <c r="X61" s="1120"/>
      <c r="Y61" s="810"/>
      <c r="AB61" s="732"/>
      <c r="AC61" s="812"/>
      <c r="AD61" s="1045"/>
      <c r="AE61" s="1044"/>
      <c r="AF61" s="1083"/>
      <c r="AG61" s="880"/>
      <c r="AH61" s="880"/>
      <c r="AI61" s="279"/>
      <c r="AJ61" s="1180"/>
      <c r="AK61" s="1084"/>
      <c r="AL61" s="1085"/>
      <c r="AM61" s="1085"/>
      <c r="AN61" s="1085"/>
      <c r="AO61" s="1084"/>
      <c r="AP61" s="1086"/>
      <c r="AQ61" s="730"/>
    </row>
    <row r="62" spans="1:43">
      <c r="A62" s="628">
        <v>4</v>
      </c>
      <c r="B62" s="535">
        <v>26</v>
      </c>
      <c r="C62" s="643" t="s">
        <v>125</v>
      </c>
      <c r="D62" s="1788" t="s">
        <v>26</v>
      </c>
      <c r="E62" s="1782"/>
      <c r="F62" s="724"/>
      <c r="G62" s="181" t="str">
        <f t="shared" si="9"/>
        <v/>
      </c>
      <c r="H62" s="19" t="str">
        <f t="shared" si="10"/>
        <v/>
      </c>
      <c r="I62" s="19" t="str">
        <f t="shared" si="11"/>
        <v>△</v>
      </c>
      <c r="J62" s="1163" t="s">
        <v>2166</v>
      </c>
      <c r="K62" s="725">
        <v>0.75</v>
      </c>
      <c r="M62" s="940">
        <v>1</v>
      </c>
      <c r="N62" s="940">
        <v>2</v>
      </c>
      <c r="O62" s="940">
        <v>3</v>
      </c>
      <c r="P62" s="1015">
        <v>4</v>
      </c>
      <c r="Q62" s="940">
        <v>5</v>
      </c>
      <c r="R62" s="1672">
        <v>6</v>
      </c>
      <c r="S62" s="1699"/>
      <c r="T62" s="1008"/>
      <c r="U62" s="1009"/>
      <c r="V62" s="885"/>
      <c r="W62" s="886"/>
      <c r="X62" s="853"/>
      <c r="Y62" s="810"/>
      <c r="AB62" s="732"/>
      <c r="AC62" s="812"/>
      <c r="AD62" s="809" t="s">
        <v>1774</v>
      </c>
      <c r="AE62" s="619" t="s">
        <v>2127</v>
      </c>
      <c r="AF62" s="782" t="s">
        <v>2136</v>
      </c>
      <c r="AG62" s="1068"/>
      <c r="AH62" s="1067"/>
      <c r="AI62" s="181" t="str">
        <f t="shared" si="6"/>
        <v/>
      </c>
      <c r="AJ62" s="19" t="str">
        <f t="shared" si="7"/>
        <v/>
      </c>
      <c r="AK62" s="582" t="str">
        <f t="shared" si="8"/>
        <v>△</v>
      </c>
      <c r="AL62" s="646"/>
      <c r="AM62" s="936"/>
      <c r="AN62" s="939"/>
      <c r="AO62" s="525"/>
      <c r="AP62" s="817"/>
      <c r="AQ62" s="730"/>
    </row>
    <row r="63" spans="1:43">
      <c r="A63" s="628">
        <v>4</v>
      </c>
      <c r="B63" s="535">
        <v>27</v>
      </c>
      <c r="C63" s="643" t="s">
        <v>126</v>
      </c>
      <c r="D63" s="1788" t="s">
        <v>26</v>
      </c>
      <c r="E63" s="1782"/>
      <c r="F63" s="724"/>
      <c r="G63" s="181" t="str">
        <f t="shared" si="9"/>
        <v/>
      </c>
      <c r="H63" s="19" t="str">
        <f t="shared" si="10"/>
        <v/>
      </c>
      <c r="I63" s="19" t="str">
        <f t="shared" si="11"/>
        <v>△</v>
      </c>
      <c r="J63" s="1163" t="s">
        <v>2166</v>
      </c>
      <c r="K63" s="725">
        <v>0.75</v>
      </c>
      <c r="M63" s="940">
        <v>1</v>
      </c>
      <c r="N63" s="940">
        <v>2</v>
      </c>
      <c r="O63" s="940">
        <v>3</v>
      </c>
      <c r="P63" s="1015">
        <v>4</v>
      </c>
      <c r="Q63" s="940">
        <v>5</v>
      </c>
      <c r="R63" s="1672">
        <v>6</v>
      </c>
      <c r="S63" s="1699"/>
      <c r="T63" s="1008"/>
      <c r="U63" s="1009"/>
      <c r="V63" s="885"/>
      <c r="W63" s="886"/>
      <c r="X63" s="853"/>
      <c r="Y63" s="810"/>
      <c r="AB63" s="732"/>
      <c r="AC63" s="812"/>
      <c r="AD63" s="809" t="s">
        <v>1774</v>
      </c>
      <c r="AE63" s="619" t="s">
        <v>2127</v>
      </c>
      <c r="AF63" s="645" t="s">
        <v>2136</v>
      </c>
      <c r="AG63" s="1067"/>
      <c r="AH63" s="1067"/>
      <c r="AI63" s="181" t="str">
        <f t="shared" si="6"/>
        <v/>
      </c>
      <c r="AJ63" s="19" t="str">
        <f t="shared" si="7"/>
        <v/>
      </c>
      <c r="AK63" s="582" t="str">
        <f t="shared" si="8"/>
        <v>△</v>
      </c>
      <c r="AL63" s="642"/>
      <c r="AM63" s="936"/>
      <c r="AN63" s="784"/>
      <c r="AO63" s="525"/>
      <c r="AP63" s="817"/>
      <c r="AQ63" s="730"/>
    </row>
    <row r="64" spans="1:43">
      <c r="A64" s="628">
        <v>4</v>
      </c>
      <c r="B64" s="535">
        <v>28</v>
      </c>
      <c r="C64" s="643" t="s">
        <v>127</v>
      </c>
      <c r="D64" s="1788" t="s">
        <v>26</v>
      </c>
      <c r="E64" s="1782"/>
      <c r="F64" s="724"/>
      <c r="G64" s="181" t="str">
        <f t="shared" si="9"/>
        <v/>
      </c>
      <c r="H64" s="19" t="str">
        <f t="shared" si="10"/>
        <v/>
      </c>
      <c r="I64" s="19" t="str">
        <f t="shared" si="11"/>
        <v>△</v>
      </c>
      <c r="J64" s="1163" t="s">
        <v>2166</v>
      </c>
      <c r="K64" s="725">
        <v>0.75</v>
      </c>
      <c r="M64" s="940">
        <v>1</v>
      </c>
      <c r="N64" s="940">
        <v>2</v>
      </c>
      <c r="O64" s="940">
        <v>3</v>
      </c>
      <c r="P64" s="1015">
        <v>4</v>
      </c>
      <c r="Q64" s="940">
        <v>5</v>
      </c>
      <c r="R64" s="1672">
        <v>6</v>
      </c>
      <c r="S64" s="1699"/>
      <c r="T64" s="1008"/>
      <c r="U64" s="1009"/>
      <c r="V64" s="885"/>
      <c r="W64" s="886"/>
      <c r="X64" s="853"/>
      <c r="Y64" s="810"/>
      <c r="AB64" s="732"/>
      <c r="AC64" s="812"/>
      <c r="AD64" s="809" t="s">
        <v>1774</v>
      </c>
      <c r="AE64" s="619" t="s">
        <v>2127</v>
      </c>
      <c r="AF64" s="645" t="s">
        <v>2136</v>
      </c>
      <c r="AG64" s="1067"/>
      <c r="AH64" s="1067"/>
      <c r="AI64" s="181" t="str">
        <f t="shared" si="6"/>
        <v/>
      </c>
      <c r="AJ64" s="19" t="str">
        <f t="shared" si="7"/>
        <v/>
      </c>
      <c r="AK64" s="582" t="str">
        <f t="shared" si="8"/>
        <v>△</v>
      </c>
      <c r="AL64" s="646"/>
      <c r="AM64" s="936"/>
      <c r="AN64" s="939"/>
      <c r="AP64" s="817"/>
      <c r="AQ64" s="730"/>
    </row>
    <row r="65" spans="1:54">
      <c r="A65" s="628">
        <v>4</v>
      </c>
      <c r="B65" s="535">
        <v>29</v>
      </c>
      <c r="C65" s="1050" t="s">
        <v>123</v>
      </c>
      <c r="D65" s="1790" t="s">
        <v>27</v>
      </c>
      <c r="E65" s="1782"/>
      <c r="F65" s="724"/>
      <c r="G65" s="181" t="str">
        <f t="shared" si="9"/>
        <v/>
      </c>
      <c r="H65" s="19" t="str">
        <f t="shared" si="10"/>
        <v/>
      </c>
      <c r="I65" s="19" t="str">
        <f t="shared" si="11"/>
        <v>△</v>
      </c>
      <c r="J65" s="1022" t="s">
        <v>2169</v>
      </c>
      <c r="K65" s="725">
        <v>0.75</v>
      </c>
      <c r="M65" s="940">
        <v>1</v>
      </c>
      <c r="N65" s="940">
        <v>2</v>
      </c>
      <c r="O65" s="940">
        <v>3</v>
      </c>
      <c r="P65" s="1015">
        <v>4</v>
      </c>
      <c r="Q65" s="940">
        <v>5</v>
      </c>
      <c r="R65" s="1672">
        <v>6</v>
      </c>
      <c r="S65" s="1699"/>
      <c r="T65" s="1008"/>
      <c r="U65" s="1009"/>
      <c r="V65" s="885"/>
      <c r="W65" s="886"/>
      <c r="X65" s="853"/>
      <c r="Y65" s="810"/>
      <c r="AB65" s="732"/>
      <c r="AC65" s="812"/>
      <c r="AD65" s="809" t="s">
        <v>1591</v>
      </c>
      <c r="AE65" s="591" t="s">
        <v>2119</v>
      </c>
      <c r="AF65" s="645" t="s">
        <v>2142</v>
      </c>
      <c r="AG65" s="1067"/>
      <c r="AH65" s="1067"/>
      <c r="AI65" s="181" t="str">
        <f t="shared" si="6"/>
        <v/>
      </c>
      <c r="AJ65" s="19" t="str">
        <f t="shared" si="7"/>
        <v/>
      </c>
      <c r="AK65" s="582" t="str">
        <f t="shared" si="8"/>
        <v>△</v>
      </c>
      <c r="AL65" s="646"/>
      <c r="AM65" s="936"/>
      <c r="AN65" s="939"/>
      <c r="AO65" s="525"/>
      <c r="AP65" s="817"/>
      <c r="AQ65" s="730"/>
    </row>
    <row r="66" spans="1:54">
      <c r="A66" s="628">
        <v>4</v>
      </c>
      <c r="B66" s="535">
        <v>30</v>
      </c>
      <c r="C66" s="1046" t="s">
        <v>124</v>
      </c>
      <c r="D66" s="1790" t="s">
        <v>27</v>
      </c>
      <c r="E66" s="1782"/>
      <c r="F66" s="724"/>
      <c r="G66" s="181" t="str">
        <f t="shared" si="9"/>
        <v/>
      </c>
      <c r="H66" s="19" t="str">
        <f t="shared" si="10"/>
        <v/>
      </c>
      <c r="I66" s="19" t="str">
        <f t="shared" si="11"/>
        <v>△</v>
      </c>
      <c r="J66" s="1022" t="s">
        <v>2169</v>
      </c>
      <c r="K66" s="725">
        <v>0.58333333333333337</v>
      </c>
      <c r="M66" s="940">
        <v>1</v>
      </c>
      <c r="N66" s="940">
        <v>2</v>
      </c>
      <c r="O66" s="940">
        <v>3</v>
      </c>
      <c r="P66" s="1015">
        <v>4</v>
      </c>
      <c r="Q66" s="940">
        <v>5</v>
      </c>
      <c r="R66" s="1672">
        <v>6</v>
      </c>
      <c r="S66" s="1699"/>
      <c r="T66" s="1008"/>
      <c r="U66" s="1009"/>
      <c r="V66" s="885"/>
      <c r="W66" s="886"/>
      <c r="X66" s="853"/>
      <c r="Y66" s="810"/>
      <c r="AB66" s="732"/>
      <c r="AC66" s="812"/>
      <c r="AD66" s="809" t="s">
        <v>1591</v>
      </c>
      <c r="AE66" s="591" t="s">
        <v>2119</v>
      </c>
      <c r="AF66" s="645" t="s">
        <v>2142</v>
      </c>
      <c r="AG66" s="1067"/>
      <c r="AH66" s="1067"/>
      <c r="AI66" s="181" t="str">
        <f t="shared" si="6"/>
        <v/>
      </c>
      <c r="AJ66" s="19" t="str">
        <f t="shared" si="7"/>
        <v/>
      </c>
      <c r="AK66" s="582" t="str">
        <f t="shared" si="8"/>
        <v>△</v>
      </c>
      <c r="AL66" s="646"/>
      <c r="AM66" s="936"/>
      <c r="AN66" s="784"/>
      <c r="AO66" s="525"/>
      <c r="AP66" s="817"/>
      <c r="AQ66" s="730"/>
    </row>
    <row r="67" spans="1:54">
      <c r="A67" s="628">
        <v>5</v>
      </c>
      <c r="B67" s="535">
        <v>1</v>
      </c>
      <c r="C67" s="1050" t="s">
        <v>17</v>
      </c>
      <c r="D67" s="1790" t="s">
        <v>27</v>
      </c>
      <c r="E67" s="1782"/>
      <c r="F67" s="724"/>
      <c r="G67" s="181" t="str">
        <f t="shared" si="9"/>
        <v/>
      </c>
      <c r="H67" s="19" t="str">
        <f t="shared" si="10"/>
        <v/>
      </c>
      <c r="I67" s="19" t="str">
        <f t="shared" si="11"/>
        <v>△</v>
      </c>
      <c r="J67" s="1022" t="s">
        <v>2169</v>
      </c>
      <c r="K67" s="725">
        <v>0.58333333333333337</v>
      </c>
      <c r="M67" s="940">
        <v>1</v>
      </c>
      <c r="N67" s="940">
        <v>2</v>
      </c>
      <c r="O67" s="940">
        <v>3</v>
      </c>
      <c r="P67" s="1015">
        <v>4</v>
      </c>
      <c r="Q67" s="940">
        <v>5</v>
      </c>
      <c r="R67" s="1672">
        <v>6</v>
      </c>
      <c r="S67" s="1699"/>
      <c r="T67" s="1008"/>
      <c r="U67" s="1009"/>
      <c r="V67" s="885"/>
      <c r="W67" s="886"/>
      <c r="X67" s="853"/>
      <c r="Y67" s="810"/>
      <c r="AB67" s="732"/>
      <c r="AC67" s="812"/>
      <c r="AD67" s="809" t="s">
        <v>1591</v>
      </c>
      <c r="AE67" s="591" t="s">
        <v>2119</v>
      </c>
      <c r="AF67" s="645" t="s">
        <v>2142</v>
      </c>
      <c r="AG67" s="1067"/>
      <c r="AH67" s="1067"/>
      <c r="AI67" s="181" t="str">
        <f t="shared" si="6"/>
        <v/>
      </c>
      <c r="AJ67" s="19" t="str">
        <f t="shared" si="7"/>
        <v/>
      </c>
      <c r="AK67" s="582" t="str">
        <f t="shared" si="8"/>
        <v>△</v>
      </c>
      <c r="AL67" s="646"/>
      <c r="AM67" s="936"/>
      <c r="AN67" s="939"/>
      <c r="AP67" s="817"/>
      <c r="AQ67" s="730"/>
      <c r="AV67" s="890"/>
      <c r="AW67" s="890"/>
      <c r="AX67" s="890"/>
    </row>
    <row r="68" spans="1:54">
      <c r="A68" s="743">
        <v>5</v>
      </c>
      <c r="B68" s="744">
        <v>2</v>
      </c>
      <c r="C68" s="785" t="s">
        <v>16</v>
      </c>
      <c r="D68" s="1789"/>
      <c r="E68" s="1787"/>
      <c r="F68" s="1027"/>
      <c r="G68" s="1039"/>
      <c r="H68" s="1027"/>
      <c r="I68" s="785"/>
      <c r="J68" s="1028"/>
      <c r="K68" s="745"/>
      <c r="L68" s="1029"/>
      <c r="M68" s="1030"/>
      <c r="N68" s="1030"/>
      <c r="O68" s="1030"/>
      <c r="P68" s="1031"/>
      <c r="Q68" s="1030"/>
      <c r="R68" s="1673"/>
      <c r="S68" s="1698"/>
      <c r="T68" s="1033"/>
      <c r="U68" s="1032"/>
      <c r="V68" s="637"/>
      <c r="W68" s="637"/>
      <c r="X68" s="1120"/>
      <c r="Y68" s="810"/>
      <c r="AB68" s="732"/>
      <c r="AC68" s="812"/>
      <c r="AD68" s="1045"/>
      <c r="AE68" s="1044"/>
      <c r="AF68" s="1083"/>
      <c r="AG68" s="880"/>
      <c r="AH68" s="880"/>
      <c r="AI68" s="279"/>
      <c r="AJ68" s="1180"/>
      <c r="AK68" s="1084"/>
      <c r="AL68" s="1085"/>
      <c r="AM68" s="1085"/>
      <c r="AN68" s="1085"/>
      <c r="AO68" s="1084"/>
      <c r="AP68" s="1086"/>
      <c r="AQ68" s="730"/>
      <c r="AV68" s="890"/>
      <c r="AW68" s="890"/>
      <c r="AX68" s="890"/>
    </row>
    <row r="69" spans="1:54">
      <c r="A69" s="628">
        <v>5</v>
      </c>
      <c r="B69" s="535">
        <v>3</v>
      </c>
      <c r="C69" s="1050" t="s">
        <v>125</v>
      </c>
      <c r="D69" s="1788" t="s">
        <v>24</v>
      </c>
      <c r="E69" s="1782"/>
      <c r="F69" s="724"/>
      <c r="G69" s="181" t="str">
        <f t="shared" si="9"/>
        <v/>
      </c>
      <c r="H69" s="19" t="str">
        <f t="shared" si="10"/>
        <v/>
      </c>
      <c r="I69" s="19" t="str">
        <f t="shared" si="11"/>
        <v>△</v>
      </c>
      <c r="J69" s="1163" t="s">
        <v>2166</v>
      </c>
      <c r="K69" s="725">
        <v>0.58333333333333337</v>
      </c>
      <c r="M69" s="940">
        <v>1</v>
      </c>
      <c r="N69" s="940">
        <v>2</v>
      </c>
      <c r="O69" s="940">
        <v>3</v>
      </c>
      <c r="P69" s="1015">
        <v>4</v>
      </c>
      <c r="Q69" s="940">
        <v>5</v>
      </c>
      <c r="R69" s="1672">
        <v>6</v>
      </c>
      <c r="S69" s="1699"/>
      <c r="T69" s="1008"/>
      <c r="U69" s="1009"/>
      <c r="V69" s="885"/>
      <c r="W69" s="886"/>
      <c r="X69" s="853"/>
      <c r="Y69" s="810"/>
      <c r="AB69" s="732"/>
      <c r="AC69" s="812"/>
      <c r="AD69" s="809" t="s">
        <v>1775</v>
      </c>
      <c r="AE69" s="619" t="s">
        <v>1594</v>
      </c>
      <c r="AF69" s="782" t="s">
        <v>25</v>
      </c>
      <c r="AG69" s="1068"/>
      <c r="AH69" s="1067"/>
      <c r="AI69" s="181" t="str">
        <f t="shared" si="6"/>
        <v/>
      </c>
      <c r="AJ69" s="19" t="str">
        <f t="shared" si="7"/>
        <v/>
      </c>
      <c r="AK69" s="582" t="str">
        <f t="shared" si="8"/>
        <v>△</v>
      </c>
      <c r="AL69" s="642"/>
      <c r="AM69" s="936"/>
      <c r="AN69" s="784"/>
      <c r="AO69" s="525"/>
      <c r="AP69" s="817"/>
      <c r="AQ69" s="730"/>
      <c r="AV69" s="890"/>
      <c r="AW69" s="890"/>
      <c r="AX69" s="890"/>
    </row>
    <row r="70" spans="1:54">
      <c r="A70" s="628">
        <v>5</v>
      </c>
      <c r="B70" s="535">
        <v>4</v>
      </c>
      <c r="C70" s="1050" t="s">
        <v>126</v>
      </c>
      <c r="D70" s="1788" t="s">
        <v>24</v>
      </c>
      <c r="E70" s="1782"/>
      <c r="F70" s="724"/>
      <c r="G70" s="181" t="str">
        <f t="shared" si="9"/>
        <v/>
      </c>
      <c r="H70" s="19" t="str">
        <f t="shared" si="10"/>
        <v/>
      </c>
      <c r="I70" s="19" t="str">
        <f t="shared" si="11"/>
        <v>△</v>
      </c>
      <c r="J70" s="1163" t="s">
        <v>2166</v>
      </c>
      <c r="K70" s="725">
        <v>0.58333333333333337</v>
      </c>
      <c r="M70" s="940">
        <v>1</v>
      </c>
      <c r="N70" s="940">
        <v>2</v>
      </c>
      <c r="O70" s="940">
        <v>3</v>
      </c>
      <c r="P70" s="1015">
        <v>4</v>
      </c>
      <c r="Q70" s="940">
        <v>5</v>
      </c>
      <c r="R70" s="1672">
        <v>6</v>
      </c>
      <c r="S70" s="1699"/>
      <c r="T70" s="1008"/>
      <c r="U70" s="1009"/>
      <c r="V70" s="885"/>
      <c r="W70" s="886"/>
      <c r="X70" s="853"/>
      <c r="Y70" s="810"/>
      <c r="AB70" s="732"/>
      <c r="AC70" s="812"/>
      <c r="AD70" s="809" t="s">
        <v>1775</v>
      </c>
      <c r="AE70" s="619" t="s">
        <v>1594</v>
      </c>
      <c r="AF70" s="782" t="s">
        <v>25</v>
      </c>
      <c r="AG70" s="1068"/>
      <c r="AH70" s="1067"/>
      <c r="AI70" s="181" t="str">
        <f t="shared" si="6"/>
        <v/>
      </c>
      <c r="AJ70" s="19" t="str">
        <f t="shared" si="7"/>
        <v/>
      </c>
      <c r="AK70" s="582" t="str">
        <f t="shared" si="8"/>
        <v>△</v>
      </c>
      <c r="AL70" s="646"/>
      <c r="AM70" s="936"/>
      <c r="AN70" s="939"/>
      <c r="AP70" s="817"/>
      <c r="AQ70" s="730"/>
      <c r="AV70" s="890"/>
      <c r="AW70" s="890"/>
      <c r="AX70" s="890"/>
    </row>
    <row r="71" spans="1:54">
      <c r="A71" s="628">
        <v>5</v>
      </c>
      <c r="B71" s="535">
        <v>5</v>
      </c>
      <c r="C71" s="1050" t="s">
        <v>127</v>
      </c>
      <c r="D71" s="1788" t="s">
        <v>24</v>
      </c>
      <c r="E71" s="1782"/>
      <c r="F71" s="724"/>
      <c r="G71" s="181" t="str">
        <f t="shared" si="9"/>
        <v/>
      </c>
      <c r="H71" s="19" t="str">
        <f t="shared" si="10"/>
        <v/>
      </c>
      <c r="I71" s="19" t="str">
        <f t="shared" si="11"/>
        <v>△</v>
      </c>
      <c r="J71" s="1163" t="s">
        <v>2166</v>
      </c>
      <c r="K71" s="725">
        <v>0.58333333333333337</v>
      </c>
      <c r="M71" s="940">
        <v>1</v>
      </c>
      <c r="N71" s="940">
        <v>2</v>
      </c>
      <c r="O71" s="940">
        <v>3</v>
      </c>
      <c r="P71" s="1015">
        <v>4</v>
      </c>
      <c r="Q71" s="940">
        <v>5</v>
      </c>
      <c r="R71" s="1672">
        <v>6</v>
      </c>
      <c r="S71" s="1699"/>
      <c r="T71" s="1008"/>
      <c r="U71" s="1009"/>
      <c r="V71" s="885"/>
      <c r="W71" s="886"/>
      <c r="X71" s="853"/>
      <c r="Y71" s="810"/>
      <c r="AB71" s="732"/>
      <c r="AC71" s="812"/>
      <c r="AD71" s="809" t="s">
        <v>1775</v>
      </c>
      <c r="AE71" s="619" t="s">
        <v>1594</v>
      </c>
      <c r="AF71" s="782" t="s">
        <v>25</v>
      </c>
      <c r="AG71" s="1068"/>
      <c r="AH71" s="1067"/>
      <c r="AI71" s="181" t="str">
        <f t="shared" si="6"/>
        <v/>
      </c>
      <c r="AJ71" s="19" t="str">
        <f t="shared" si="7"/>
        <v/>
      </c>
      <c r="AK71" s="582" t="str">
        <f t="shared" si="8"/>
        <v>△</v>
      </c>
      <c r="AL71" s="646"/>
      <c r="AM71" s="936"/>
      <c r="AN71" s="939"/>
      <c r="AO71" s="525"/>
      <c r="AP71" s="817"/>
      <c r="AQ71" s="730"/>
      <c r="AV71" s="890"/>
      <c r="AW71" s="890"/>
      <c r="AX71" s="890"/>
    </row>
    <row r="72" spans="1:54">
      <c r="A72" s="628">
        <v>5</v>
      </c>
      <c r="B72" s="535">
        <v>6</v>
      </c>
      <c r="C72" s="643" t="s">
        <v>123</v>
      </c>
      <c r="D72" s="1788" t="s">
        <v>785</v>
      </c>
      <c r="E72" s="1782"/>
      <c r="F72" s="724"/>
      <c r="G72" s="181" t="str">
        <f t="shared" si="9"/>
        <v/>
      </c>
      <c r="H72" s="19" t="str">
        <f t="shared" si="10"/>
        <v/>
      </c>
      <c r="I72" s="19" t="str">
        <f t="shared" si="11"/>
        <v>△</v>
      </c>
      <c r="J72" s="1163" t="s">
        <v>2166</v>
      </c>
      <c r="K72" s="725">
        <v>0.75</v>
      </c>
      <c r="M72" s="940">
        <v>1</v>
      </c>
      <c r="N72" s="940">
        <v>2</v>
      </c>
      <c r="O72" s="940">
        <v>3</v>
      </c>
      <c r="P72" s="1015">
        <v>4</v>
      </c>
      <c r="Q72" s="940">
        <v>5</v>
      </c>
      <c r="R72" s="1672">
        <v>6</v>
      </c>
      <c r="S72" s="1699"/>
      <c r="T72" s="1008"/>
      <c r="U72" s="1009"/>
      <c r="V72" s="885"/>
      <c r="W72" s="886"/>
      <c r="X72" s="853"/>
      <c r="Y72" s="810"/>
      <c r="AB72" s="732"/>
      <c r="AC72" s="812"/>
      <c r="AD72" s="809" t="s">
        <v>1596</v>
      </c>
      <c r="AE72" s="619" t="s">
        <v>2124</v>
      </c>
      <c r="AF72" s="1083"/>
      <c r="AG72" s="880"/>
      <c r="AH72" s="880"/>
      <c r="AI72" s="279"/>
      <c r="AJ72" s="1180"/>
      <c r="AK72" s="1084"/>
      <c r="AL72" s="1085"/>
      <c r="AM72" s="1085"/>
      <c r="AN72" s="1085"/>
      <c r="AO72" s="1084"/>
      <c r="AP72" s="1086"/>
      <c r="AQ72" s="730"/>
      <c r="AV72" s="890"/>
      <c r="AW72" s="890"/>
      <c r="AX72" s="890"/>
    </row>
    <row r="73" spans="1:54">
      <c r="A73" s="628">
        <v>5</v>
      </c>
      <c r="B73" s="535">
        <v>7</v>
      </c>
      <c r="C73" s="1046" t="s">
        <v>124</v>
      </c>
      <c r="D73" s="1788" t="s">
        <v>785</v>
      </c>
      <c r="E73" s="1782"/>
      <c r="F73" s="724"/>
      <c r="G73" s="181" t="str">
        <f t="shared" si="9"/>
        <v/>
      </c>
      <c r="H73" s="19" t="str">
        <f t="shared" si="10"/>
        <v/>
      </c>
      <c r="I73" s="19" t="str">
        <f t="shared" si="11"/>
        <v>△</v>
      </c>
      <c r="J73" s="1163" t="s">
        <v>2166</v>
      </c>
      <c r="K73" s="725">
        <v>0.58333333333333337</v>
      </c>
      <c r="M73" s="940">
        <v>1</v>
      </c>
      <c r="N73" s="940">
        <v>2</v>
      </c>
      <c r="O73" s="940">
        <v>3</v>
      </c>
      <c r="P73" s="1015">
        <v>4</v>
      </c>
      <c r="Q73" s="940">
        <v>5</v>
      </c>
      <c r="R73" s="1672">
        <v>6</v>
      </c>
      <c r="S73" s="1699"/>
      <c r="T73" s="1008"/>
      <c r="U73" s="1009"/>
      <c r="V73" s="885"/>
      <c r="W73" s="886"/>
      <c r="X73" s="853"/>
      <c r="Y73" s="810"/>
      <c r="AB73" s="732"/>
      <c r="AC73" s="812"/>
      <c r="AD73" s="809" t="s">
        <v>1596</v>
      </c>
      <c r="AE73" s="619" t="s">
        <v>2124</v>
      </c>
      <c r="AF73" s="1083"/>
      <c r="AG73" s="880"/>
      <c r="AH73" s="880"/>
      <c r="AI73" s="279"/>
      <c r="AJ73" s="1180"/>
      <c r="AK73" s="1084"/>
      <c r="AL73" s="1085"/>
      <c r="AM73" s="1085"/>
      <c r="AN73" s="1085"/>
      <c r="AO73" s="1084"/>
      <c r="AP73" s="1086"/>
      <c r="AQ73" s="730"/>
      <c r="AV73" s="890"/>
      <c r="AW73" s="890"/>
      <c r="AX73" s="890"/>
      <c r="AZ73" s="890"/>
      <c r="BA73" s="890"/>
      <c r="BB73" s="890"/>
    </row>
    <row r="74" spans="1:54">
      <c r="A74" s="628">
        <v>5</v>
      </c>
      <c r="B74" s="535">
        <v>8</v>
      </c>
      <c r="C74" s="1050" t="s">
        <v>17</v>
      </c>
      <c r="D74" s="1788" t="s">
        <v>785</v>
      </c>
      <c r="E74" s="1782"/>
      <c r="F74" s="724"/>
      <c r="G74" s="181" t="str">
        <f t="shared" si="9"/>
        <v/>
      </c>
      <c r="H74" s="19" t="str">
        <f t="shared" si="10"/>
        <v/>
      </c>
      <c r="I74" s="19" t="str">
        <f t="shared" si="11"/>
        <v>△</v>
      </c>
      <c r="J74" s="1793" t="s">
        <v>2166</v>
      </c>
      <c r="K74" s="725">
        <v>0.5625</v>
      </c>
      <c r="L74" s="720" t="s">
        <v>2692</v>
      </c>
      <c r="M74" s="940">
        <v>1</v>
      </c>
      <c r="N74" s="940">
        <v>2</v>
      </c>
      <c r="O74" s="940">
        <v>3</v>
      </c>
      <c r="P74" s="1015">
        <v>4</v>
      </c>
      <c r="Q74" s="940">
        <v>5</v>
      </c>
      <c r="R74" s="1672">
        <v>6</v>
      </c>
      <c r="S74" s="1699"/>
      <c r="T74" s="1008"/>
      <c r="U74" s="1009"/>
      <c r="V74" s="885"/>
      <c r="W74" s="886"/>
      <c r="X74" s="853"/>
      <c r="Y74" s="810"/>
      <c r="AB74" s="732"/>
      <c r="AC74" s="812"/>
      <c r="AD74" s="809" t="s">
        <v>1596</v>
      </c>
      <c r="AE74" s="619" t="s">
        <v>2124</v>
      </c>
      <c r="AF74" s="1083"/>
      <c r="AG74" s="880"/>
      <c r="AH74" s="880"/>
      <c r="AI74" s="279"/>
      <c r="AJ74" s="1180"/>
      <c r="AK74" s="1084"/>
      <c r="AL74" s="1085"/>
      <c r="AM74" s="1085"/>
      <c r="AN74" s="1085"/>
      <c r="AO74" s="1084"/>
      <c r="AP74" s="1086"/>
      <c r="AQ74" s="730"/>
      <c r="AV74" s="890"/>
      <c r="AW74" s="890"/>
      <c r="AX74" s="890"/>
      <c r="AZ74" s="890"/>
      <c r="BA74" s="890"/>
      <c r="BB74" s="890"/>
    </row>
    <row r="75" spans="1:54">
      <c r="A75" s="743">
        <v>5</v>
      </c>
      <c r="B75" s="744">
        <v>9</v>
      </c>
      <c r="C75" s="864" t="s">
        <v>16</v>
      </c>
      <c r="D75" s="1789"/>
      <c r="E75" s="1787"/>
      <c r="F75" s="1027"/>
      <c r="G75" s="1039"/>
      <c r="H75" s="1027"/>
      <c r="I75" s="785"/>
      <c r="J75" s="1028"/>
      <c r="K75" s="745"/>
      <c r="L75" s="1029"/>
      <c r="M75" s="1030"/>
      <c r="N75" s="1030"/>
      <c r="O75" s="1030"/>
      <c r="P75" s="1031"/>
      <c r="Q75" s="1030"/>
      <c r="R75" s="1673"/>
      <c r="S75" s="1698"/>
      <c r="T75" s="1033"/>
      <c r="U75" s="1032"/>
      <c r="V75" s="637"/>
      <c r="W75" s="637"/>
      <c r="X75" s="1120"/>
      <c r="Y75" s="810"/>
      <c r="AB75" s="732"/>
      <c r="AC75" s="812"/>
      <c r="AD75" s="1045"/>
      <c r="AE75" s="1044"/>
      <c r="AF75" s="1083"/>
      <c r="AG75" s="880"/>
      <c r="AH75" s="880"/>
      <c r="AI75" s="279"/>
      <c r="AJ75" s="1180"/>
      <c r="AK75" s="1084"/>
      <c r="AL75" s="1085"/>
      <c r="AM75" s="1085"/>
      <c r="AN75" s="1085"/>
      <c r="AO75" s="1084"/>
      <c r="AP75" s="1086"/>
      <c r="AQ75" s="730"/>
      <c r="AV75" s="890"/>
      <c r="AW75" s="890"/>
      <c r="AX75" s="890"/>
      <c r="AZ75" s="890"/>
      <c r="BA75" s="890"/>
      <c r="BB75" s="890"/>
    </row>
    <row r="76" spans="1:54">
      <c r="A76" s="628">
        <v>5</v>
      </c>
      <c r="B76" s="535">
        <v>10</v>
      </c>
      <c r="C76" s="643" t="s">
        <v>125</v>
      </c>
      <c r="D76" s="1790" t="s">
        <v>25</v>
      </c>
      <c r="E76" s="1782"/>
      <c r="F76" s="724"/>
      <c r="G76" s="181" t="str">
        <f t="shared" si="9"/>
        <v/>
      </c>
      <c r="H76" s="19" t="str">
        <f t="shared" si="10"/>
        <v/>
      </c>
      <c r="I76" s="19" t="str">
        <f t="shared" si="11"/>
        <v>△</v>
      </c>
      <c r="J76" s="1022" t="s">
        <v>2168</v>
      </c>
      <c r="K76" s="725">
        <v>0.75</v>
      </c>
      <c r="M76" s="940">
        <v>1</v>
      </c>
      <c r="N76" s="940">
        <v>2</v>
      </c>
      <c r="O76" s="940">
        <v>3</v>
      </c>
      <c r="P76" s="1015">
        <v>4</v>
      </c>
      <c r="Q76" s="940">
        <v>5</v>
      </c>
      <c r="R76" s="1672">
        <v>6</v>
      </c>
      <c r="S76" s="1699"/>
      <c r="T76" s="1008"/>
      <c r="U76" s="1009"/>
      <c r="V76" s="885"/>
      <c r="W76" s="886"/>
      <c r="X76" s="853"/>
      <c r="Y76" s="810"/>
      <c r="AB76" s="732"/>
      <c r="AC76" s="812"/>
      <c r="AD76" s="809" t="s">
        <v>1595</v>
      </c>
      <c r="AE76" s="619" t="s">
        <v>1774</v>
      </c>
      <c r="AF76" s="645" t="s">
        <v>2136</v>
      </c>
      <c r="AG76" s="1067"/>
      <c r="AH76" s="1067"/>
      <c r="AI76" s="181" t="str">
        <f t="shared" si="6"/>
        <v/>
      </c>
      <c r="AJ76" s="19" t="str">
        <f t="shared" si="7"/>
        <v/>
      </c>
      <c r="AK76" s="582" t="str">
        <f t="shared" si="8"/>
        <v>△</v>
      </c>
      <c r="AL76" s="646"/>
      <c r="AM76" s="936"/>
      <c r="AN76" s="939"/>
      <c r="AP76" s="817"/>
      <c r="AQ76" s="730"/>
      <c r="AV76" s="890"/>
      <c r="AW76" s="890"/>
      <c r="AX76" s="890"/>
      <c r="AZ76" s="890"/>
      <c r="BA76" s="890"/>
      <c r="BB76" s="890"/>
    </row>
    <row r="77" spans="1:54">
      <c r="A77" s="628">
        <v>5</v>
      </c>
      <c r="B77" s="535">
        <v>11</v>
      </c>
      <c r="C77" s="643" t="s">
        <v>126</v>
      </c>
      <c r="D77" s="1790" t="s">
        <v>25</v>
      </c>
      <c r="E77" s="1782"/>
      <c r="F77" s="724"/>
      <c r="G77" s="181" t="str">
        <f t="shared" si="9"/>
        <v/>
      </c>
      <c r="H77" s="19" t="str">
        <f t="shared" si="10"/>
        <v/>
      </c>
      <c r="I77" s="19" t="str">
        <f t="shared" si="11"/>
        <v>△</v>
      </c>
      <c r="J77" s="1022" t="s">
        <v>2168</v>
      </c>
      <c r="K77" s="725">
        <v>0.75</v>
      </c>
      <c r="M77" s="940">
        <v>1</v>
      </c>
      <c r="N77" s="940">
        <v>2</v>
      </c>
      <c r="O77" s="940">
        <v>3</v>
      </c>
      <c r="P77" s="1015">
        <v>4</v>
      </c>
      <c r="Q77" s="940">
        <v>5</v>
      </c>
      <c r="R77" s="1672">
        <v>6</v>
      </c>
      <c r="S77" s="1699"/>
      <c r="T77" s="1008"/>
      <c r="U77" s="1009"/>
      <c r="V77" s="885"/>
      <c r="W77" s="886"/>
      <c r="X77" s="853"/>
      <c r="Y77" s="810"/>
      <c r="AB77" s="732"/>
      <c r="AC77" s="812"/>
      <c r="AD77" s="809" t="s">
        <v>1595</v>
      </c>
      <c r="AE77" s="619" t="s">
        <v>1774</v>
      </c>
      <c r="AF77" s="645" t="s">
        <v>2136</v>
      </c>
      <c r="AG77" s="1067"/>
      <c r="AH77" s="1067"/>
      <c r="AI77" s="181" t="str">
        <f t="shared" si="6"/>
        <v/>
      </c>
      <c r="AJ77" s="19" t="str">
        <f t="shared" si="7"/>
        <v/>
      </c>
      <c r="AK77" s="582" t="str">
        <f t="shared" si="8"/>
        <v>△</v>
      </c>
      <c r="AL77" s="646"/>
      <c r="AM77" s="936"/>
      <c r="AN77" s="939"/>
      <c r="AO77" s="525"/>
      <c r="AP77" s="817"/>
      <c r="AQ77" s="730"/>
      <c r="AV77" s="890"/>
      <c r="AW77" s="890"/>
      <c r="AX77" s="890"/>
      <c r="AZ77" s="890"/>
      <c r="BA77" s="890"/>
      <c r="BB77" s="890"/>
    </row>
    <row r="78" spans="1:54">
      <c r="A78" s="628">
        <v>5</v>
      </c>
      <c r="B78" s="535">
        <v>12</v>
      </c>
      <c r="C78" s="643" t="s">
        <v>127</v>
      </c>
      <c r="D78" s="1790" t="s">
        <v>25</v>
      </c>
      <c r="E78" s="1782"/>
      <c r="F78" s="724"/>
      <c r="G78" s="181" t="str">
        <f t="shared" si="9"/>
        <v/>
      </c>
      <c r="H78" s="19" t="str">
        <f t="shared" si="10"/>
        <v/>
      </c>
      <c r="I78" s="19" t="str">
        <f t="shared" si="11"/>
        <v>△</v>
      </c>
      <c r="J78" s="1022" t="s">
        <v>2168</v>
      </c>
      <c r="K78" s="725">
        <v>0.75</v>
      </c>
      <c r="M78" s="940">
        <v>1</v>
      </c>
      <c r="N78" s="940">
        <v>2</v>
      </c>
      <c r="O78" s="940">
        <v>3</v>
      </c>
      <c r="P78" s="1015">
        <v>4</v>
      </c>
      <c r="Q78" s="940">
        <v>5</v>
      </c>
      <c r="R78" s="1672">
        <v>6</v>
      </c>
      <c r="S78" s="1699"/>
      <c r="T78" s="1008"/>
      <c r="U78" s="1009"/>
      <c r="V78" s="885"/>
      <c r="W78" s="886"/>
      <c r="X78" s="853"/>
      <c r="Y78" s="810"/>
      <c r="AB78" s="732"/>
      <c r="AC78" s="812"/>
      <c r="AD78" s="809" t="s">
        <v>1595</v>
      </c>
      <c r="AE78" s="619" t="s">
        <v>1774</v>
      </c>
      <c r="AF78" s="645" t="s">
        <v>2136</v>
      </c>
      <c r="AG78" s="1067"/>
      <c r="AH78" s="1067"/>
      <c r="AI78" s="181" t="str">
        <f t="shared" si="6"/>
        <v/>
      </c>
      <c r="AJ78" s="19" t="str">
        <f t="shared" si="7"/>
        <v/>
      </c>
      <c r="AK78" s="582" t="str">
        <f t="shared" si="8"/>
        <v>△</v>
      </c>
      <c r="AL78" s="642"/>
      <c r="AM78" s="936"/>
      <c r="AN78" s="784"/>
      <c r="AO78" s="525"/>
      <c r="AP78" s="817"/>
      <c r="AQ78" s="730"/>
      <c r="AV78" s="890"/>
      <c r="AW78" s="890"/>
      <c r="AX78" s="890"/>
      <c r="AZ78" s="890"/>
      <c r="BA78" s="890"/>
      <c r="BB78" s="890"/>
    </row>
    <row r="79" spans="1:54">
      <c r="A79" s="628">
        <v>5</v>
      </c>
      <c r="B79" s="535">
        <v>13</v>
      </c>
      <c r="C79" s="643" t="s">
        <v>123</v>
      </c>
      <c r="D79" s="1788" t="s">
        <v>26</v>
      </c>
      <c r="E79" s="1782"/>
      <c r="F79" s="724"/>
      <c r="G79" s="181" t="str">
        <f t="shared" si="9"/>
        <v/>
      </c>
      <c r="H79" s="19" t="str">
        <f t="shared" si="10"/>
        <v/>
      </c>
      <c r="I79" s="19" t="str">
        <f t="shared" si="11"/>
        <v>△</v>
      </c>
      <c r="J79" s="1163" t="s">
        <v>2166</v>
      </c>
      <c r="K79" s="725">
        <v>0.75</v>
      </c>
      <c r="M79" s="940">
        <v>1</v>
      </c>
      <c r="N79" s="940">
        <v>2</v>
      </c>
      <c r="O79" s="940">
        <v>3</v>
      </c>
      <c r="P79" s="1015">
        <v>4</v>
      </c>
      <c r="Q79" s="940">
        <v>5</v>
      </c>
      <c r="R79" s="1672">
        <v>6</v>
      </c>
      <c r="S79" s="1699"/>
      <c r="T79" s="1008"/>
      <c r="U79" s="1009"/>
      <c r="V79" s="885"/>
      <c r="W79" s="886"/>
      <c r="X79" s="853"/>
      <c r="Y79" s="810"/>
      <c r="AB79" s="732"/>
      <c r="AC79" s="812"/>
      <c r="AD79" s="809" t="s">
        <v>1593</v>
      </c>
      <c r="AE79" s="619" t="s">
        <v>2126</v>
      </c>
      <c r="AF79" s="645" t="s">
        <v>27</v>
      </c>
      <c r="AG79" s="1068"/>
      <c r="AH79" s="1067"/>
      <c r="AI79" s="181" t="str">
        <f t="shared" si="6"/>
        <v/>
      </c>
      <c r="AJ79" s="19" t="str">
        <f t="shared" si="7"/>
        <v/>
      </c>
      <c r="AK79" s="582" t="str">
        <f t="shared" si="8"/>
        <v>△</v>
      </c>
      <c r="AL79" s="646"/>
      <c r="AM79" s="936"/>
      <c r="AN79" s="939"/>
      <c r="AP79" s="817"/>
      <c r="AQ79" s="730"/>
      <c r="AV79" s="890"/>
      <c r="AW79" s="890"/>
      <c r="AX79" s="890"/>
      <c r="AZ79" s="890"/>
      <c r="BA79" s="890"/>
      <c r="BB79" s="890"/>
    </row>
    <row r="80" spans="1:54">
      <c r="A80" s="628">
        <v>5</v>
      </c>
      <c r="B80" s="535">
        <v>14</v>
      </c>
      <c r="C80" s="1046" t="s">
        <v>124</v>
      </c>
      <c r="D80" s="1788" t="s">
        <v>26</v>
      </c>
      <c r="E80" s="1782"/>
      <c r="F80" s="724"/>
      <c r="G80" s="181" t="str">
        <f t="shared" si="9"/>
        <v/>
      </c>
      <c r="H80" s="19" t="str">
        <f t="shared" si="10"/>
        <v/>
      </c>
      <c r="I80" s="19" t="str">
        <f t="shared" si="11"/>
        <v>△</v>
      </c>
      <c r="J80" s="1163" t="s">
        <v>2166</v>
      </c>
      <c r="K80" s="725">
        <v>0.58333333333333337</v>
      </c>
      <c r="M80" s="940">
        <v>1</v>
      </c>
      <c r="N80" s="940">
        <v>2</v>
      </c>
      <c r="O80" s="940">
        <v>3</v>
      </c>
      <c r="P80" s="1015">
        <v>4</v>
      </c>
      <c r="Q80" s="940">
        <v>5</v>
      </c>
      <c r="R80" s="1672">
        <v>6</v>
      </c>
      <c r="S80" s="1699"/>
      <c r="T80" s="1008"/>
      <c r="U80" s="1009"/>
      <c r="V80" s="885"/>
      <c r="W80" s="886"/>
      <c r="X80" s="853"/>
      <c r="Y80" s="810"/>
      <c r="AB80" s="732"/>
      <c r="AC80" s="812"/>
      <c r="AD80" s="809" t="s">
        <v>1593</v>
      </c>
      <c r="AE80" s="619" t="s">
        <v>2126</v>
      </c>
      <c r="AF80" s="645" t="s">
        <v>27</v>
      </c>
      <c r="AG80" s="1067"/>
      <c r="AH80" s="1067"/>
      <c r="AI80" s="181" t="str">
        <f t="shared" si="6"/>
        <v/>
      </c>
      <c r="AJ80" s="19" t="str">
        <f t="shared" si="7"/>
        <v/>
      </c>
      <c r="AK80" s="582" t="str">
        <f t="shared" si="8"/>
        <v>△</v>
      </c>
      <c r="AL80" s="646"/>
      <c r="AM80" s="936"/>
      <c r="AN80" s="939"/>
      <c r="AO80" s="525"/>
      <c r="AP80" s="817"/>
      <c r="AQ80" s="730"/>
      <c r="AV80" s="890"/>
      <c r="AW80" s="890"/>
      <c r="AX80" s="890"/>
      <c r="AZ80" s="890"/>
      <c r="BA80" s="890"/>
      <c r="BB80" s="890"/>
    </row>
    <row r="81" spans="1:54">
      <c r="A81" s="628">
        <v>5</v>
      </c>
      <c r="B81" s="535">
        <v>15</v>
      </c>
      <c r="C81" s="1050" t="s">
        <v>17</v>
      </c>
      <c r="D81" s="1788" t="s">
        <v>26</v>
      </c>
      <c r="E81" s="1782"/>
      <c r="F81" s="724"/>
      <c r="G81" s="181" t="str">
        <f t="shared" si="9"/>
        <v/>
      </c>
      <c r="H81" s="19" t="str">
        <f t="shared" si="10"/>
        <v/>
      </c>
      <c r="I81" s="19" t="str">
        <f t="shared" si="11"/>
        <v>△</v>
      </c>
      <c r="J81" s="1163" t="s">
        <v>2166</v>
      </c>
      <c r="K81" s="725">
        <v>0.5625</v>
      </c>
      <c r="M81" s="940">
        <v>1</v>
      </c>
      <c r="N81" s="940">
        <v>2</v>
      </c>
      <c r="O81" s="940">
        <v>3</v>
      </c>
      <c r="P81" s="1015">
        <v>4</v>
      </c>
      <c r="Q81" s="940">
        <v>5</v>
      </c>
      <c r="R81" s="1672">
        <v>6</v>
      </c>
      <c r="S81" s="1699"/>
      <c r="T81" s="1008"/>
      <c r="U81" s="1009"/>
      <c r="V81" s="885"/>
      <c r="W81" s="886"/>
      <c r="X81" s="853"/>
      <c r="Y81" s="810"/>
      <c r="AB81" s="732"/>
      <c r="AC81" s="812"/>
      <c r="AD81" s="809" t="s">
        <v>1593</v>
      </c>
      <c r="AE81" s="619" t="s">
        <v>2126</v>
      </c>
      <c r="AF81" s="645" t="s">
        <v>27</v>
      </c>
      <c r="AG81" s="1067"/>
      <c r="AH81" s="1067"/>
      <c r="AI81" s="181" t="str">
        <f t="shared" si="6"/>
        <v/>
      </c>
      <c r="AJ81" s="19" t="str">
        <f t="shared" si="7"/>
        <v/>
      </c>
      <c r="AK81" s="582" t="str">
        <f t="shared" si="8"/>
        <v>△</v>
      </c>
      <c r="AL81" s="642"/>
      <c r="AM81" s="936"/>
      <c r="AN81" s="784"/>
      <c r="AO81" s="525"/>
      <c r="AP81" s="817"/>
      <c r="AQ81" s="730"/>
      <c r="AV81" s="890"/>
      <c r="AW81" s="890"/>
      <c r="AX81" s="890"/>
      <c r="AZ81" s="890"/>
      <c r="BA81" s="890"/>
      <c r="BB81" s="890"/>
    </row>
    <row r="82" spans="1:54">
      <c r="A82" s="743">
        <v>5</v>
      </c>
      <c r="B82" s="744">
        <v>16</v>
      </c>
      <c r="C82" s="864" t="s">
        <v>16</v>
      </c>
      <c r="D82" s="1789"/>
      <c r="E82" s="1787"/>
      <c r="F82" s="1027"/>
      <c r="G82" s="1039"/>
      <c r="H82" s="1027"/>
      <c r="I82" s="785"/>
      <c r="J82" s="1028"/>
      <c r="K82" s="745"/>
      <c r="L82" s="1029"/>
      <c r="M82" s="1030"/>
      <c r="N82" s="1030"/>
      <c r="O82" s="1030"/>
      <c r="P82" s="1031"/>
      <c r="Q82" s="1030"/>
      <c r="R82" s="1673"/>
      <c r="S82" s="1698"/>
      <c r="T82" s="1033"/>
      <c r="U82" s="1032"/>
      <c r="V82" s="637"/>
      <c r="W82" s="637"/>
      <c r="X82" s="1120"/>
      <c r="Y82" s="810"/>
      <c r="AB82" s="732"/>
      <c r="AC82" s="812"/>
      <c r="AD82" s="1045"/>
      <c r="AE82" s="1044"/>
      <c r="AF82" s="1083"/>
      <c r="AG82" s="880"/>
      <c r="AH82" s="880"/>
      <c r="AI82" s="279"/>
      <c r="AJ82" s="1180"/>
      <c r="AK82" s="1084"/>
      <c r="AL82" s="1085"/>
      <c r="AM82" s="1085"/>
      <c r="AN82" s="1085"/>
      <c r="AO82" s="1084"/>
      <c r="AP82" s="1086"/>
      <c r="AQ82" s="730"/>
    </row>
    <row r="83" spans="1:54">
      <c r="A83" s="628">
        <v>5</v>
      </c>
      <c r="B83" s="535">
        <v>17</v>
      </c>
      <c r="C83" s="643" t="s">
        <v>125</v>
      </c>
      <c r="D83" s="1790" t="s">
        <v>24</v>
      </c>
      <c r="E83" s="1782"/>
      <c r="F83" s="724"/>
      <c r="G83" s="181" t="str">
        <f t="shared" si="9"/>
        <v/>
      </c>
      <c r="H83" s="19" t="str">
        <f t="shared" si="10"/>
        <v/>
      </c>
      <c r="I83" s="19" t="str">
        <f t="shared" si="11"/>
        <v>△</v>
      </c>
      <c r="J83" s="1022" t="s">
        <v>2109</v>
      </c>
      <c r="K83" s="725">
        <v>0.75</v>
      </c>
      <c r="M83" s="940">
        <v>1</v>
      </c>
      <c r="N83" s="940">
        <v>2</v>
      </c>
      <c r="O83" s="940">
        <v>3</v>
      </c>
      <c r="P83" s="1015">
        <v>4</v>
      </c>
      <c r="Q83" s="940">
        <v>5</v>
      </c>
      <c r="R83" s="1672">
        <v>6</v>
      </c>
      <c r="S83" s="1699"/>
      <c r="T83" s="1008"/>
      <c r="U83" s="1009"/>
      <c r="V83" s="885"/>
      <c r="W83" s="886"/>
      <c r="X83" s="853"/>
      <c r="Y83" s="810"/>
      <c r="AB83" s="732"/>
      <c r="AC83" s="812"/>
      <c r="AD83" s="809" t="s">
        <v>1597</v>
      </c>
      <c r="AE83" s="619" t="s">
        <v>2118</v>
      </c>
      <c r="AF83" s="1073" t="s">
        <v>2142</v>
      </c>
      <c r="AG83" s="1068"/>
      <c r="AH83" s="1067"/>
      <c r="AI83" s="181" t="str">
        <f t="shared" si="6"/>
        <v/>
      </c>
      <c r="AJ83" s="19" t="str">
        <f t="shared" si="7"/>
        <v/>
      </c>
      <c r="AK83" s="582" t="str">
        <f t="shared" si="8"/>
        <v>△</v>
      </c>
      <c r="AL83" s="646"/>
      <c r="AM83" s="936"/>
      <c r="AN83" s="939"/>
      <c r="AO83" s="525"/>
      <c r="AP83" s="817"/>
      <c r="AQ83" s="730"/>
    </row>
    <row r="84" spans="1:54">
      <c r="A84" s="628">
        <v>5</v>
      </c>
      <c r="B84" s="535">
        <v>18</v>
      </c>
      <c r="C84" s="643" t="s">
        <v>126</v>
      </c>
      <c r="D84" s="1790" t="s">
        <v>24</v>
      </c>
      <c r="E84" s="1782"/>
      <c r="F84" s="724"/>
      <c r="G84" s="181" t="str">
        <f t="shared" si="9"/>
        <v/>
      </c>
      <c r="H84" s="19" t="str">
        <f t="shared" si="10"/>
        <v/>
      </c>
      <c r="I84" s="19" t="str">
        <f t="shared" si="11"/>
        <v>△</v>
      </c>
      <c r="J84" s="1022" t="s">
        <v>2167</v>
      </c>
      <c r="K84" s="725">
        <v>0.75</v>
      </c>
      <c r="M84" s="940">
        <v>1</v>
      </c>
      <c r="N84" s="940">
        <v>2</v>
      </c>
      <c r="O84" s="940">
        <v>3</v>
      </c>
      <c r="P84" s="1015">
        <v>4</v>
      </c>
      <c r="Q84" s="940">
        <v>5</v>
      </c>
      <c r="R84" s="1672">
        <v>6</v>
      </c>
      <c r="S84" s="1699"/>
      <c r="T84" s="1008"/>
      <c r="U84" s="1009"/>
      <c r="V84" s="885"/>
      <c r="W84" s="886"/>
      <c r="X84" s="853"/>
      <c r="Y84" s="810"/>
      <c r="AB84" s="732"/>
      <c r="AC84" s="812"/>
      <c r="AD84" s="809" t="s">
        <v>1597</v>
      </c>
      <c r="AE84" s="619" t="s">
        <v>2118</v>
      </c>
      <c r="AF84" s="1074" t="s">
        <v>2142</v>
      </c>
      <c r="AG84" s="1067"/>
      <c r="AH84" s="1067"/>
      <c r="AI84" s="181" t="str">
        <f t="shared" si="6"/>
        <v/>
      </c>
      <c r="AJ84" s="19" t="str">
        <f t="shared" si="7"/>
        <v/>
      </c>
      <c r="AK84" s="582" t="str">
        <f t="shared" si="8"/>
        <v>△</v>
      </c>
      <c r="AL84" s="642"/>
      <c r="AM84" s="936"/>
      <c r="AN84" s="784"/>
      <c r="AO84" s="525"/>
      <c r="AP84" s="817"/>
      <c r="AQ84" s="730"/>
    </row>
    <row r="85" spans="1:54">
      <c r="A85" s="628">
        <v>5</v>
      </c>
      <c r="B85" s="535">
        <v>19</v>
      </c>
      <c r="C85" s="643" t="s">
        <v>127</v>
      </c>
      <c r="D85" s="1790" t="s">
        <v>24</v>
      </c>
      <c r="E85" s="1782"/>
      <c r="F85" s="724"/>
      <c r="G85" s="181" t="str">
        <f t="shared" si="9"/>
        <v/>
      </c>
      <c r="H85" s="19" t="str">
        <f t="shared" si="10"/>
        <v/>
      </c>
      <c r="I85" s="19" t="str">
        <f t="shared" si="11"/>
        <v>△</v>
      </c>
      <c r="J85" s="1022" t="s">
        <v>2167</v>
      </c>
      <c r="K85" s="725">
        <v>0.75</v>
      </c>
      <c r="M85" s="940">
        <v>1</v>
      </c>
      <c r="N85" s="940">
        <v>2</v>
      </c>
      <c r="O85" s="940">
        <v>3</v>
      </c>
      <c r="P85" s="1015">
        <v>4</v>
      </c>
      <c r="Q85" s="940">
        <v>5</v>
      </c>
      <c r="R85" s="1672">
        <v>6</v>
      </c>
      <c r="S85" s="1699"/>
      <c r="T85" s="1008"/>
      <c r="U85" s="1009"/>
      <c r="V85" s="885"/>
      <c r="W85" s="886"/>
      <c r="X85" s="853"/>
      <c r="Y85" s="810"/>
      <c r="AB85" s="732"/>
      <c r="AC85" s="812"/>
      <c r="AD85" s="809" t="s">
        <v>1597</v>
      </c>
      <c r="AE85" s="1044"/>
      <c r="AF85" s="1074" t="s">
        <v>2142</v>
      </c>
      <c r="AG85" s="1067"/>
      <c r="AH85" s="1067"/>
      <c r="AI85" s="181" t="str">
        <f t="shared" si="6"/>
        <v/>
      </c>
      <c r="AJ85" s="19" t="str">
        <f t="shared" si="7"/>
        <v/>
      </c>
      <c r="AK85" s="582" t="str">
        <f t="shared" si="8"/>
        <v>△</v>
      </c>
      <c r="AL85" s="646"/>
      <c r="AM85" s="936"/>
      <c r="AN85" s="939"/>
      <c r="AP85" s="817"/>
      <c r="AQ85" s="730"/>
    </row>
    <row r="86" spans="1:54">
      <c r="A86" s="628">
        <v>5</v>
      </c>
      <c r="B86" s="535">
        <v>20</v>
      </c>
      <c r="C86" s="643" t="s">
        <v>123</v>
      </c>
      <c r="D86" s="1788" t="s">
        <v>27</v>
      </c>
      <c r="E86" s="1782"/>
      <c r="F86" s="724"/>
      <c r="G86" s="181" t="str">
        <f t="shared" si="9"/>
        <v/>
      </c>
      <c r="H86" s="19" t="str">
        <f t="shared" si="10"/>
        <v/>
      </c>
      <c r="I86" s="19" t="str">
        <f t="shared" si="11"/>
        <v>△</v>
      </c>
      <c r="J86" s="1163" t="s">
        <v>2166</v>
      </c>
      <c r="K86" s="725">
        <v>0.75</v>
      </c>
      <c r="M86" s="940">
        <v>1</v>
      </c>
      <c r="N86" s="940">
        <v>2</v>
      </c>
      <c r="O86" s="940">
        <v>3</v>
      </c>
      <c r="P86" s="1015">
        <v>4</v>
      </c>
      <c r="Q86" s="940">
        <v>5</v>
      </c>
      <c r="R86" s="1672">
        <v>6</v>
      </c>
      <c r="S86" s="1699"/>
      <c r="T86" s="1008"/>
      <c r="U86" s="1009"/>
      <c r="V86" s="885"/>
      <c r="W86" s="886"/>
      <c r="X86" s="853"/>
      <c r="Y86" s="810"/>
      <c r="AB86" s="732"/>
      <c r="AC86" s="812"/>
      <c r="AD86" s="809" t="s">
        <v>2120</v>
      </c>
      <c r="AE86" s="619" t="s">
        <v>2125</v>
      </c>
      <c r="AF86" s="1083"/>
      <c r="AG86" s="880"/>
      <c r="AH86" s="880"/>
      <c r="AI86" s="279"/>
      <c r="AJ86" s="1180"/>
      <c r="AK86" s="1084"/>
      <c r="AL86" s="1085"/>
      <c r="AM86" s="1085"/>
      <c r="AN86" s="1085"/>
      <c r="AO86" s="1084"/>
      <c r="AP86" s="1086"/>
      <c r="AQ86" s="730"/>
    </row>
    <row r="87" spans="1:54">
      <c r="A87" s="628">
        <v>5</v>
      </c>
      <c r="B87" s="535">
        <v>21</v>
      </c>
      <c r="C87" s="1046" t="s">
        <v>124</v>
      </c>
      <c r="D87" s="1788" t="s">
        <v>27</v>
      </c>
      <c r="E87" s="1782"/>
      <c r="F87" s="724"/>
      <c r="G87" s="181" t="str">
        <f t="shared" si="9"/>
        <v/>
      </c>
      <c r="H87" s="19" t="str">
        <f t="shared" si="10"/>
        <v/>
      </c>
      <c r="I87" s="19" t="str">
        <f t="shared" si="11"/>
        <v>△</v>
      </c>
      <c r="J87" s="1163" t="s">
        <v>2166</v>
      </c>
      <c r="K87" s="725">
        <v>0.58333333333333337</v>
      </c>
      <c r="M87" s="940">
        <v>1</v>
      </c>
      <c r="N87" s="940">
        <v>2</v>
      </c>
      <c r="O87" s="940">
        <v>3</v>
      </c>
      <c r="P87" s="1015">
        <v>4</v>
      </c>
      <c r="Q87" s="940">
        <v>5</v>
      </c>
      <c r="R87" s="1672">
        <v>6</v>
      </c>
      <c r="S87" s="1699"/>
      <c r="T87" s="1008"/>
      <c r="U87" s="1009"/>
      <c r="V87" s="885"/>
      <c r="W87" s="886"/>
      <c r="X87" s="853"/>
      <c r="Y87" s="810"/>
      <c r="AB87" s="732"/>
      <c r="AC87" s="812"/>
      <c r="AD87" s="809" t="s">
        <v>2120</v>
      </c>
      <c r="AE87" s="619" t="s">
        <v>2125</v>
      </c>
      <c r="AF87" s="782" t="s">
        <v>24</v>
      </c>
      <c r="AG87" s="1068"/>
      <c r="AH87" s="1067"/>
      <c r="AI87" s="181" t="str">
        <f t="shared" si="6"/>
        <v/>
      </c>
      <c r="AJ87" s="19" t="str">
        <f t="shared" si="7"/>
        <v/>
      </c>
      <c r="AK87" s="582" t="str">
        <f t="shared" si="8"/>
        <v>△</v>
      </c>
      <c r="AL87" s="642"/>
      <c r="AM87" s="936"/>
      <c r="AN87" s="784"/>
      <c r="AO87" s="525"/>
      <c r="AP87" s="817"/>
      <c r="AQ87" s="730"/>
    </row>
    <row r="88" spans="1:54">
      <c r="A88" s="628">
        <v>5</v>
      </c>
      <c r="B88" s="535">
        <v>22</v>
      </c>
      <c r="C88" s="1050" t="s">
        <v>17</v>
      </c>
      <c r="D88" s="1788" t="s">
        <v>27</v>
      </c>
      <c r="E88" s="1782"/>
      <c r="F88" s="724"/>
      <c r="G88" s="181" t="str">
        <f t="shared" si="9"/>
        <v/>
      </c>
      <c r="H88" s="19" t="str">
        <f t="shared" si="10"/>
        <v/>
      </c>
      <c r="I88" s="19" t="str">
        <f t="shared" si="11"/>
        <v>△</v>
      </c>
      <c r="J88" s="1163" t="s">
        <v>2166</v>
      </c>
      <c r="K88" s="725">
        <v>0.5625</v>
      </c>
      <c r="M88" s="940">
        <v>1</v>
      </c>
      <c r="N88" s="940">
        <v>2</v>
      </c>
      <c r="O88" s="940">
        <v>3</v>
      </c>
      <c r="P88" s="1015">
        <v>4</v>
      </c>
      <c r="Q88" s="940">
        <v>5</v>
      </c>
      <c r="R88" s="1672">
        <v>6</v>
      </c>
      <c r="S88" s="1699"/>
      <c r="T88" s="1008"/>
      <c r="U88" s="1009"/>
      <c r="V88" s="885"/>
      <c r="W88" s="886"/>
      <c r="X88" s="853"/>
      <c r="Y88" s="810"/>
      <c r="AB88" s="732"/>
      <c r="AC88" s="812"/>
      <c r="AD88" s="809" t="s">
        <v>2120</v>
      </c>
      <c r="AE88" s="619" t="s">
        <v>2125</v>
      </c>
      <c r="AF88" s="782" t="s">
        <v>24</v>
      </c>
      <c r="AG88" s="1068"/>
      <c r="AH88" s="1067"/>
      <c r="AI88" s="181" t="str">
        <f t="shared" ref="AI88:AI148" si="12">IF((AG88-AH88)&gt;0,"○","")</f>
        <v/>
      </c>
      <c r="AJ88" s="19" t="str">
        <f t="shared" ref="AJ88:AJ148" si="13">IF((AG88-AH88)&lt;0,"●","")</f>
        <v/>
      </c>
      <c r="AK88" s="582" t="str">
        <f t="shared" si="8"/>
        <v>△</v>
      </c>
      <c r="AL88" s="646"/>
      <c r="AM88" s="936"/>
      <c r="AN88" s="939"/>
      <c r="AP88" s="817"/>
      <c r="AQ88" s="730"/>
    </row>
    <row r="89" spans="1:54">
      <c r="A89" s="743">
        <v>5</v>
      </c>
      <c r="B89" s="744">
        <v>23</v>
      </c>
      <c r="C89" s="864" t="s">
        <v>16</v>
      </c>
      <c r="D89" s="1789"/>
      <c r="E89" s="1787"/>
      <c r="F89" s="1027"/>
      <c r="G89" s="1039"/>
      <c r="H89" s="1027"/>
      <c r="I89" s="785"/>
      <c r="J89" s="1028"/>
      <c r="K89" s="745"/>
      <c r="L89" s="1029"/>
      <c r="M89" s="1030"/>
      <c r="N89" s="1030"/>
      <c r="O89" s="1030"/>
      <c r="P89" s="1031"/>
      <c r="Q89" s="1030"/>
      <c r="R89" s="1673"/>
      <c r="S89" s="1698"/>
      <c r="T89" s="1033"/>
      <c r="U89" s="1032"/>
      <c r="V89" s="637"/>
      <c r="W89" s="637"/>
      <c r="X89" s="1120"/>
      <c r="Y89" s="810"/>
      <c r="AB89" s="732"/>
      <c r="AC89" s="812"/>
      <c r="AD89" s="1053"/>
      <c r="AE89" s="1054"/>
      <c r="AF89" s="1083"/>
      <c r="AG89" s="880"/>
      <c r="AH89" s="880"/>
      <c r="AI89" s="279"/>
      <c r="AJ89" s="1180"/>
      <c r="AK89" s="1084"/>
      <c r="AL89" s="1085"/>
      <c r="AM89" s="1085"/>
      <c r="AN89" s="1085"/>
      <c r="AO89" s="1084"/>
      <c r="AP89" s="1086"/>
      <c r="AQ89" s="730"/>
    </row>
    <row r="90" spans="1:54">
      <c r="A90" s="628">
        <v>5</v>
      </c>
      <c r="B90" s="535">
        <v>24</v>
      </c>
      <c r="C90" s="643" t="s">
        <v>125</v>
      </c>
      <c r="D90" s="1788" t="s">
        <v>103</v>
      </c>
      <c r="E90" s="1782"/>
      <c r="F90" s="724"/>
      <c r="G90" s="181" t="str">
        <f t="shared" si="9"/>
        <v/>
      </c>
      <c r="H90" s="19" t="str">
        <f t="shared" si="10"/>
        <v/>
      </c>
      <c r="I90" s="19" t="str">
        <f t="shared" si="11"/>
        <v>△</v>
      </c>
      <c r="J90" s="1163" t="s">
        <v>2166</v>
      </c>
      <c r="K90" s="725">
        <v>0.75</v>
      </c>
      <c r="M90" s="940">
        <v>1</v>
      </c>
      <c r="N90" s="940">
        <v>2</v>
      </c>
      <c r="O90" s="940">
        <v>3</v>
      </c>
      <c r="P90" s="1015">
        <v>4</v>
      </c>
      <c r="Q90" s="940">
        <v>5</v>
      </c>
      <c r="R90" s="1672">
        <v>6</v>
      </c>
      <c r="S90" s="1699"/>
      <c r="T90" s="1008"/>
      <c r="U90" s="1009"/>
      <c r="V90" s="885"/>
      <c r="W90" s="886"/>
      <c r="X90" s="853"/>
      <c r="Y90" s="810"/>
      <c r="AB90" s="732"/>
      <c r="AC90" s="812"/>
      <c r="AD90" s="1057" t="s">
        <v>2143</v>
      </c>
      <c r="AE90" s="1058" t="s">
        <v>2115</v>
      </c>
      <c r="AF90" s="782" t="s">
        <v>25</v>
      </c>
      <c r="AG90" s="1068"/>
      <c r="AH90" s="1067"/>
      <c r="AI90" s="181" t="str">
        <f t="shared" si="12"/>
        <v/>
      </c>
      <c r="AJ90" s="19" t="str">
        <f t="shared" si="13"/>
        <v/>
      </c>
      <c r="AK90" s="582" t="str">
        <f t="shared" si="8"/>
        <v>△</v>
      </c>
      <c r="AL90" s="642"/>
      <c r="AM90" s="936"/>
      <c r="AN90" s="784"/>
      <c r="AO90" s="525"/>
      <c r="AP90" s="817"/>
      <c r="AQ90" s="730"/>
    </row>
    <row r="91" spans="1:54">
      <c r="A91" s="628">
        <v>5</v>
      </c>
      <c r="B91" s="535">
        <v>25</v>
      </c>
      <c r="C91" s="643" t="s">
        <v>126</v>
      </c>
      <c r="D91" s="1788" t="s">
        <v>103</v>
      </c>
      <c r="E91" s="1782"/>
      <c r="F91" s="724"/>
      <c r="G91" s="181" t="str">
        <f t="shared" si="9"/>
        <v/>
      </c>
      <c r="H91" s="19" t="str">
        <f t="shared" si="10"/>
        <v/>
      </c>
      <c r="I91" s="19" t="str">
        <f t="shared" si="11"/>
        <v>△</v>
      </c>
      <c r="J91" s="1163" t="s">
        <v>2166</v>
      </c>
      <c r="K91" s="725">
        <v>0.75</v>
      </c>
      <c r="M91" s="940">
        <v>1</v>
      </c>
      <c r="N91" s="940">
        <v>2</v>
      </c>
      <c r="O91" s="940">
        <v>3</v>
      </c>
      <c r="P91" s="1015">
        <v>4</v>
      </c>
      <c r="Q91" s="940">
        <v>5</v>
      </c>
      <c r="R91" s="1672">
        <v>6</v>
      </c>
      <c r="S91" s="1699"/>
      <c r="T91" s="1008"/>
      <c r="U91" s="1009"/>
      <c r="V91" s="885"/>
      <c r="W91" s="886"/>
      <c r="X91" s="853"/>
      <c r="Y91" s="810"/>
      <c r="AB91" s="732"/>
      <c r="AC91" s="812"/>
      <c r="AD91" s="1059" t="s">
        <v>2137</v>
      </c>
      <c r="AE91" s="1060" t="s">
        <v>2131</v>
      </c>
      <c r="AF91" s="645" t="s">
        <v>25</v>
      </c>
      <c r="AG91" s="1067"/>
      <c r="AH91" s="1067"/>
      <c r="AI91" s="181" t="str">
        <f t="shared" si="12"/>
        <v/>
      </c>
      <c r="AJ91" s="19" t="str">
        <f t="shared" si="13"/>
        <v/>
      </c>
      <c r="AK91" s="582" t="str">
        <f t="shared" ref="AK91:AK148" si="14">IF((AG91-AH91)=0,"△","")</f>
        <v>△</v>
      </c>
      <c r="AL91" s="646"/>
      <c r="AM91" s="936"/>
      <c r="AN91" s="939"/>
      <c r="AP91" s="817"/>
      <c r="AQ91" s="730"/>
      <c r="AS91" s="719"/>
    </row>
    <row r="92" spans="1:54">
      <c r="A92" s="628">
        <v>5</v>
      </c>
      <c r="B92" s="535">
        <v>26</v>
      </c>
      <c r="C92" s="643" t="s">
        <v>127</v>
      </c>
      <c r="D92" s="1788" t="s">
        <v>103</v>
      </c>
      <c r="E92" s="1782"/>
      <c r="F92" s="724"/>
      <c r="G92" s="181" t="str">
        <f t="shared" si="9"/>
        <v/>
      </c>
      <c r="H92" s="19" t="str">
        <f t="shared" si="10"/>
        <v/>
      </c>
      <c r="I92" s="19" t="str">
        <f t="shared" si="11"/>
        <v>△</v>
      </c>
      <c r="J92" s="1163" t="s">
        <v>2166</v>
      </c>
      <c r="K92" s="725">
        <v>0.75</v>
      </c>
      <c r="M92" s="940">
        <v>1</v>
      </c>
      <c r="N92" s="940">
        <v>2</v>
      </c>
      <c r="O92" s="940">
        <v>3</v>
      </c>
      <c r="P92" s="1015">
        <v>4</v>
      </c>
      <c r="Q92" s="940">
        <v>5</v>
      </c>
      <c r="R92" s="1672">
        <v>6</v>
      </c>
      <c r="S92" s="1699"/>
      <c r="T92" s="1008"/>
      <c r="U92" s="1009"/>
      <c r="V92" s="885"/>
      <c r="W92" s="886"/>
      <c r="X92" s="853"/>
      <c r="Y92" s="810"/>
      <c r="AB92" s="732"/>
      <c r="AC92" s="812"/>
      <c r="AD92" s="1061" t="s">
        <v>2152</v>
      </c>
      <c r="AE92" s="1062" t="s">
        <v>2111</v>
      </c>
      <c r="AF92" s="645" t="s">
        <v>25</v>
      </c>
      <c r="AG92" s="1067"/>
      <c r="AH92" s="1067"/>
      <c r="AI92" s="181" t="str">
        <f t="shared" si="12"/>
        <v/>
      </c>
      <c r="AJ92" s="19" t="str">
        <f t="shared" si="13"/>
        <v/>
      </c>
      <c r="AK92" s="582" t="str">
        <f t="shared" si="14"/>
        <v>△</v>
      </c>
      <c r="AL92" s="646"/>
      <c r="AM92" s="936"/>
      <c r="AN92" s="939"/>
      <c r="AO92" s="525"/>
      <c r="AP92" s="817"/>
      <c r="AQ92" s="730"/>
      <c r="AS92" s="719"/>
    </row>
    <row r="93" spans="1:54">
      <c r="A93" s="628">
        <v>5</v>
      </c>
      <c r="B93" s="535">
        <v>27</v>
      </c>
      <c r="C93" s="643" t="s">
        <v>123</v>
      </c>
      <c r="D93" s="1790" t="s">
        <v>2136</v>
      </c>
      <c r="E93" s="1782"/>
      <c r="F93" s="724"/>
      <c r="G93" s="181" t="str">
        <f t="shared" si="9"/>
        <v/>
      </c>
      <c r="H93" s="19" t="str">
        <f t="shared" si="10"/>
        <v/>
      </c>
      <c r="I93" s="19" t="str">
        <f t="shared" si="11"/>
        <v>△</v>
      </c>
      <c r="J93" s="1022" t="s">
        <v>2170</v>
      </c>
      <c r="K93" s="725">
        <v>0.75</v>
      </c>
      <c r="M93" s="940">
        <v>1</v>
      </c>
      <c r="N93" s="940">
        <v>2</v>
      </c>
      <c r="O93" s="940">
        <v>3</v>
      </c>
      <c r="P93" s="1015">
        <v>4</v>
      </c>
      <c r="Q93" s="940">
        <v>5</v>
      </c>
      <c r="R93" s="1672">
        <v>6</v>
      </c>
      <c r="S93" s="1699"/>
      <c r="T93" s="1008"/>
      <c r="U93" s="1009"/>
      <c r="V93" s="885"/>
      <c r="W93" s="886"/>
      <c r="X93" s="853"/>
      <c r="Y93" s="810"/>
      <c r="AB93" s="732"/>
      <c r="AC93" s="812"/>
      <c r="AD93" s="1057" t="s">
        <v>2148</v>
      </c>
      <c r="AE93" s="1058" t="s">
        <v>2153</v>
      </c>
      <c r="AF93" s="645" t="s">
        <v>2136</v>
      </c>
      <c r="AG93" s="1067"/>
      <c r="AH93" s="1067"/>
      <c r="AI93" s="181" t="str">
        <f t="shared" si="12"/>
        <v/>
      </c>
      <c r="AJ93" s="19" t="str">
        <f t="shared" si="13"/>
        <v/>
      </c>
      <c r="AK93" s="582" t="str">
        <f t="shared" si="14"/>
        <v>△</v>
      </c>
      <c r="AL93" s="642"/>
      <c r="AM93" s="936"/>
      <c r="AN93" s="784"/>
      <c r="AO93" s="525"/>
      <c r="AP93" s="817"/>
      <c r="AQ93" s="730"/>
      <c r="AS93" s="719"/>
    </row>
    <row r="94" spans="1:54">
      <c r="A94" s="628">
        <v>5</v>
      </c>
      <c r="B94" s="535">
        <v>28</v>
      </c>
      <c r="C94" s="1046" t="s">
        <v>124</v>
      </c>
      <c r="D94" s="1790" t="s">
        <v>2136</v>
      </c>
      <c r="E94" s="1782"/>
      <c r="F94" s="724"/>
      <c r="G94" s="181" t="str">
        <f t="shared" si="9"/>
        <v/>
      </c>
      <c r="H94" s="19" t="str">
        <f t="shared" si="10"/>
        <v/>
      </c>
      <c r="I94" s="19" t="str">
        <f t="shared" si="11"/>
        <v>△</v>
      </c>
      <c r="J94" s="1022" t="s">
        <v>2170</v>
      </c>
      <c r="K94" s="725">
        <v>0.58333333333333337</v>
      </c>
      <c r="M94" s="940">
        <v>1</v>
      </c>
      <c r="N94" s="940">
        <v>2</v>
      </c>
      <c r="O94" s="940">
        <v>3</v>
      </c>
      <c r="P94" s="1015">
        <v>4</v>
      </c>
      <c r="Q94" s="940">
        <v>5</v>
      </c>
      <c r="R94" s="1672">
        <v>6</v>
      </c>
      <c r="S94" s="1699"/>
      <c r="T94" s="1008"/>
      <c r="U94" s="1009"/>
      <c r="V94" s="885"/>
      <c r="W94" s="886"/>
      <c r="X94" s="853"/>
      <c r="Y94" s="810"/>
      <c r="AB94" s="732"/>
      <c r="AC94" s="812"/>
      <c r="AD94" s="1059" t="s">
        <v>2132</v>
      </c>
      <c r="AE94" s="1060" t="s">
        <v>2159</v>
      </c>
      <c r="AF94" s="645" t="s">
        <v>2136</v>
      </c>
      <c r="AG94" s="1067"/>
      <c r="AH94" s="1067"/>
      <c r="AI94" s="181" t="str">
        <f t="shared" si="12"/>
        <v/>
      </c>
      <c r="AJ94" s="19" t="str">
        <f t="shared" si="13"/>
        <v/>
      </c>
      <c r="AK94" s="582" t="str">
        <f t="shared" si="14"/>
        <v>△</v>
      </c>
      <c r="AL94" s="646"/>
      <c r="AM94" s="936"/>
      <c r="AN94" s="939"/>
      <c r="AP94" s="817"/>
      <c r="AQ94" s="730"/>
      <c r="AS94" s="719"/>
    </row>
    <row r="95" spans="1:54">
      <c r="A95" s="628">
        <v>5</v>
      </c>
      <c r="B95" s="535">
        <v>29</v>
      </c>
      <c r="C95" s="1050" t="s">
        <v>17</v>
      </c>
      <c r="D95" s="1790" t="s">
        <v>2136</v>
      </c>
      <c r="E95" s="1782"/>
      <c r="F95" s="724"/>
      <c r="G95" s="181" t="str">
        <f t="shared" ref="G95:G158" si="15">IF((E95-F95)&gt;0,"○","")</f>
        <v/>
      </c>
      <c r="H95" s="19" t="str">
        <f t="shared" ref="H95:H158" si="16">IF((E95-F95)&lt;0,"●","")</f>
        <v/>
      </c>
      <c r="I95" s="19" t="str">
        <f t="shared" ref="I95:I158" si="17">IF((E95-F95)=0,"△","")</f>
        <v>△</v>
      </c>
      <c r="J95" s="1022" t="s">
        <v>2170</v>
      </c>
      <c r="K95" s="725">
        <v>0.54166666666666663</v>
      </c>
      <c r="M95" s="940">
        <v>1</v>
      </c>
      <c r="N95" s="940">
        <v>2</v>
      </c>
      <c r="O95" s="940">
        <v>3</v>
      </c>
      <c r="P95" s="1015">
        <v>4</v>
      </c>
      <c r="Q95" s="940">
        <v>5</v>
      </c>
      <c r="R95" s="1672">
        <v>6</v>
      </c>
      <c r="S95" s="1699"/>
      <c r="T95" s="1008"/>
      <c r="U95" s="1009"/>
      <c r="V95" s="885"/>
      <c r="W95" s="886"/>
      <c r="X95" s="853"/>
      <c r="Y95" s="810"/>
      <c r="AB95" s="732"/>
      <c r="AC95" s="812"/>
      <c r="AD95" s="1061" t="s">
        <v>2144</v>
      </c>
      <c r="AE95" s="1062" t="s">
        <v>2111</v>
      </c>
      <c r="AF95" s="645" t="s">
        <v>2136</v>
      </c>
      <c r="AG95" s="1067"/>
      <c r="AH95" s="1067"/>
      <c r="AI95" s="181" t="str">
        <f t="shared" si="12"/>
        <v/>
      </c>
      <c r="AJ95" s="19" t="str">
        <f t="shared" si="13"/>
        <v/>
      </c>
      <c r="AK95" s="582" t="str">
        <f t="shared" si="14"/>
        <v>△</v>
      </c>
      <c r="AL95" s="646"/>
      <c r="AM95" s="936"/>
      <c r="AN95" s="939"/>
      <c r="AO95" s="525"/>
      <c r="AP95" s="817"/>
      <c r="AQ95" s="730"/>
      <c r="AS95" s="719"/>
    </row>
    <row r="96" spans="1:54">
      <c r="A96" s="743">
        <v>5</v>
      </c>
      <c r="B96" s="744">
        <v>30</v>
      </c>
      <c r="C96" s="864" t="s">
        <v>16</v>
      </c>
      <c r="D96" s="1789"/>
      <c r="E96" s="1787"/>
      <c r="F96" s="1027"/>
      <c r="G96" s="1039"/>
      <c r="H96" s="1027"/>
      <c r="I96" s="785"/>
      <c r="J96" s="1028"/>
      <c r="K96" s="745"/>
      <c r="L96" s="1029"/>
      <c r="M96" s="1030"/>
      <c r="N96" s="1030"/>
      <c r="O96" s="1030"/>
      <c r="P96" s="1031"/>
      <c r="Q96" s="1030"/>
      <c r="R96" s="1673"/>
      <c r="S96" s="1698"/>
      <c r="T96" s="1033"/>
      <c r="U96" s="1032"/>
      <c r="V96" s="637"/>
      <c r="W96" s="637"/>
      <c r="X96" s="1120"/>
      <c r="Y96" s="810"/>
      <c r="AB96" s="732"/>
      <c r="AC96" s="812"/>
      <c r="AD96" s="1063" t="s">
        <v>2154</v>
      </c>
      <c r="AE96" s="1064" t="s">
        <v>2160</v>
      </c>
      <c r="AF96" s="1083"/>
      <c r="AG96" s="880"/>
      <c r="AH96" s="880"/>
      <c r="AI96" s="279"/>
      <c r="AJ96" s="1180"/>
      <c r="AK96" s="1084"/>
      <c r="AL96" s="1085"/>
      <c r="AM96" s="1085"/>
      <c r="AN96" s="1085"/>
      <c r="AO96" s="1084"/>
      <c r="AP96" s="1086"/>
      <c r="AQ96" s="730"/>
      <c r="AS96" s="719"/>
    </row>
    <row r="97" spans="1:45">
      <c r="A97" s="628">
        <v>5</v>
      </c>
      <c r="B97" s="535">
        <v>31</v>
      </c>
      <c r="C97" s="643" t="s">
        <v>125</v>
      </c>
      <c r="D97" s="1788" t="s">
        <v>89</v>
      </c>
      <c r="E97" s="1782"/>
      <c r="F97" s="724"/>
      <c r="G97" s="181" t="str">
        <f t="shared" si="15"/>
        <v/>
      </c>
      <c r="H97" s="19" t="str">
        <f t="shared" si="16"/>
        <v/>
      </c>
      <c r="I97" s="19" t="str">
        <f t="shared" si="17"/>
        <v>△</v>
      </c>
      <c r="J97" s="1163" t="s">
        <v>2166</v>
      </c>
      <c r="K97" s="725">
        <v>0.75</v>
      </c>
      <c r="M97" s="940">
        <v>1</v>
      </c>
      <c r="N97" s="940">
        <v>2</v>
      </c>
      <c r="O97" s="940">
        <v>3</v>
      </c>
      <c r="P97" s="1015">
        <v>4</v>
      </c>
      <c r="Q97" s="940">
        <v>5</v>
      </c>
      <c r="R97" s="1672">
        <v>6</v>
      </c>
      <c r="S97" s="1699"/>
      <c r="T97" s="1008"/>
      <c r="U97" s="1009"/>
      <c r="V97" s="885"/>
      <c r="W97" s="886"/>
      <c r="X97" s="853"/>
      <c r="Y97" s="810"/>
      <c r="AB97" s="732"/>
      <c r="AC97" s="812"/>
      <c r="AD97" s="1057" t="s">
        <v>2138</v>
      </c>
      <c r="AE97" s="1058" t="s">
        <v>2161</v>
      </c>
      <c r="AF97" s="1075" t="s">
        <v>2142</v>
      </c>
      <c r="AG97" s="1069"/>
      <c r="AH97" s="1067"/>
      <c r="AI97" s="181" t="str">
        <f t="shared" si="12"/>
        <v/>
      </c>
      <c r="AJ97" s="19" t="str">
        <f t="shared" si="13"/>
        <v/>
      </c>
      <c r="AK97" s="582" t="str">
        <f t="shared" si="14"/>
        <v>△</v>
      </c>
      <c r="AL97" s="646"/>
      <c r="AM97" s="936"/>
      <c r="AN97" s="939"/>
      <c r="AP97" s="817"/>
      <c r="AQ97" s="730"/>
      <c r="AS97" s="719"/>
    </row>
    <row r="98" spans="1:45" ht="13.5" customHeight="1">
      <c r="A98" s="628">
        <v>6</v>
      </c>
      <c r="B98" s="535">
        <v>1</v>
      </c>
      <c r="C98" s="643" t="s">
        <v>126</v>
      </c>
      <c r="D98" s="1788" t="s">
        <v>89</v>
      </c>
      <c r="E98" s="1782"/>
      <c r="F98" s="724"/>
      <c r="G98" s="181" t="str">
        <f t="shared" si="15"/>
        <v/>
      </c>
      <c r="H98" s="19" t="str">
        <f t="shared" si="16"/>
        <v/>
      </c>
      <c r="I98" s="19" t="str">
        <f t="shared" si="17"/>
        <v>△</v>
      </c>
      <c r="J98" s="1163" t="s">
        <v>2166</v>
      </c>
      <c r="K98" s="725">
        <v>0.75</v>
      </c>
      <c r="M98" s="940">
        <v>1</v>
      </c>
      <c r="N98" s="940">
        <v>2</v>
      </c>
      <c r="O98" s="940">
        <v>3</v>
      </c>
      <c r="P98" s="1015">
        <v>4</v>
      </c>
      <c r="Q98" s="940">
        <v>5</v>
      </c>
      <c r="R98" s="1672">
        <v>6</v>
      </c>
      <c r="S98" s="1699"/>
      <c r="T98" s="1008"/>
      <c r="U98" s="1009"/>
      <c r="V98" s="885"/>
      <c r="W98" s="886"/>
      <c r="X98" s="853"/>
      <c r="Y98" s="810"/>
      <c r="AB98" s="732"/>
      <c r="AC98" s="812"/>
      <c r="AD98" s="1059" t="s">
        <v>2145</v>
      </c>
      <c r="AE98" s="1060" t="s">
        <v>2155</v>
      </c>
      <c r="AF98" s="1074" t="s">
        <v>2142</v>
      </c>
      <c r="AG98" s="1067"/>
      <c r="AH98" s="1067"/>
      <c r="AI98" s="181" t="str">
        <f t="shared" si="12"/>
        <v/>
      </c>
      <c r="AJ98" s="19" t="str">
        <f t="shared" si="13"/>
        <v/>
      </c>
      <c r="AK98" s="582" t="str">
        <f t="shared" si="14"/>
        <v>△</v>
      </c>
      <c r="AL98" s="646"/>
      <c r="AM98" s="936"/>
      <c r="AN98" s="939"/>
      <c r="AP98" s="817"/>
      <c r="AQ98" s="730"/>
      <c r="AS98" s="719"/>
    </row>
    <row r="99" spans="1:45">
      <c r="A99" s="628">
        <v>6</v>
      </c>
      <c r="B99" s="535">
        <v>2</v>
      </c>
      <c r="C99" s="643" t="s">
        <v>127</v>
      </c>
      <c r="D99" s="1788" t="s">
        <v>89</v>
      </c>
      <c r="E99" s="1782"/>
      <c r="F99" s="724"/>
      <c r="G99" s="181" t="str">
        <f t="shared" si="15"/>
        <v/>
      </c>
      <c r="H99" s="19" t="str">
        <f t="shared" si="16"/>
        <v/>
      </c>
      <c r="I99" s="19" t="str">
        <f t="shared" si="17"/>
        <v>△</v>
      </c>
      <c r="J99" s="1163" t="s">
        <v>2166</v>
      </c>
      <c r="K99" s="725">
        <v>0.75</v>
      </c>
      <c r="M99" s="940">
        <v>1</v>
      </c>
      <c r="N99" s="940">
        <v>2</v>
      </c>
      <c r="O99" s="940">
        <v>3</v>
      </c>
      <c r="P99" s="1015">
        <v>4</v>
      </c>
      <c r="Q99" s="940">
        <v>5</v>
      </c>
      <c r="R99" s="1672">
        <v>6</v>
      </c>
      <c r="S99" s="1699"/>
      <c r="T99" s="1008"/>
      <c r="U99" s="1009"/>
      <c r="V99" s="885"/>
      <c r="W99" s="886"/>
      <c r="X99" s="853"/>
      <c r="Y99" s="810"/>
      <c r="AB99" s="732"/>
      <c r="AC99" s="812"/>
      <c r="AD99" s="1061" t="s">
        <v>2133</v>
      </c>
      <c r="AE99" s="1062" t="s">
        <v>2111</v>
      </c>
      <c r="AF99" s="1074" t="s">
        <v>2142</v>
      </c>
      <c r="AG99" s="1067"/>
      <c r="AH99" s="1067"/>
      <c r="AI99" s="181" t="str">
        <f t="shared" si="12"/>
        <v/>
      </c>
      <c r="AJ99" s="19" t="str">
        <f t="shared" si="13"/>
        <v/>
      </c>
      <c r="AK99" s="582" t="str">
        <f t="shared" si="14"/>
        <v>△</v>
      </c>
      <c r="AL99" s="642"/>
      <c r="AM99" s="936"/>
      <c r="AN99" s="784"/>
      <c r="AP99" s="817"/>
      <c r="AQ99" s="730"/>
      <c r="AS99" s="719"/>
    </row>
    <row r="100" spans="1:45">
      <c r="A100" s="628">
        <v>6</v>
      </c>
      <c r="B100" s="535">
        <v>3</v>
      </c>
      <c r="C100" s="643" t="s">
        <v>123</v>
      </c>
      <c r="D100" s="1788" t="s">
        <v>2142</v>
      </c>
      <c r="E100" s="1782"/>
      <c r="F100" s="724"/>
      <c r="G100" s="181" t="str">
        <f t="shared" si="15"/>
        <v/>
      </c>
      <c r="H100" s="19" t="str">
        <f t="shared" si="16"/>
        <v/>
      </c>
      <c r="I100" s="19" t="str">
        <f t="shared" si="17"/>
        <v>△</v>
      </c>
      <c r="J100" s="1793" t="s">
        <v>2166</v>
      </c>
      <c r="K100" s="725">
        <v>0.75</v>
      </c>
      <c r="M100" s="940">
        <v>1</v>
      </c>
      <c r="N100" s="940">
        <v>2</v>
      </c>
      <c r="O100" s="940">
        <v>3</v>
      </c>
      <c r="P100" s="1015">
        <v>4</v>
      </c>
      <c r="Q100" s="940">
        <v>5</v>
      </c>
      <c r="R100" s="1672">
        <v>6</v>
      </c>
      <c r="S100" s="1699"/>
      <c r="T100" s="1008"/>
      <c r="U100" s="1009"/>
      <c r="V100" s="885"/>
      <c r="W100" s="886"/>
      <c r="X100" s="853"/>
      <c r="Y100" s="810"/>
      <c r="AB100" s="732"/>
      <c r="AC100" s="812"/>
      <c r="AD100" s="1057" t="s">
        <v>2162</v>
      </c>
      <c r="AE100" s="1058" t="s">
        <v>2134</v>
      </c>
      <c r="AF100" s="645" t="s">
        <v>25</v>
      </c>
      <c r="AG100" s="1067"/>
      <c r="AH100" s="1067"/>
      <c r="AI100" s="181" t="str">
        <f t="shared" si="12"/>
        <v/>
      </c>
      <c r="AJ100" s="19" t="str">
        <f t="shared" si="13"/>
        <v/>
      </c>
      <c r="AK100" s="582" t="str">
        <f t="shared" si="14"/>
        <v>△</v>
      </c>
      <c r="AL100" s="646"/>
      <c r="AM100" s="936"/>
      <c r="AN100" s="939"/>
      <c r="AP100" s="926"/>
      <c r="AQ100" s="730"/>
      <c r="AS100" s="719"/>
    </row>
    <row r="101" spans="1:45" ht="13.5" customHeight="1">
      <c r="A101" s="628">
        <v>6</v>
      </c>
      <c r="B101" s="535">
        <v>4</v>
      </c>
      <c r="C101" s="1046" t="s">
        <v>124</v>
      </c>
      <c r="D101" s="1788" t="s">
        <v>2142</v>
      </c>
      <c r="E101" s="1782"/>
      <c r="F101" s="724"/>
      <c r="G101" s="181" t="str">
        <f t="shared" si="15"/>
        <v/>
      </c>
      <c r="H101" s="19" t="str">
        <f t="shared" si="16"/>
        <v/>
      </c>
      <c r="I101" s="19" t="str">
        <f t="shared" si="17"/>
        <v>△</v>
      </c>
      <c r="J101" s="1163" t="s">
        <v>2166</v>
      </c>
      <c r="K101" s="725">
        <v>0.58333333333333337</v>
      </c>
      <c r="M101" s="940">
        <v>1</v>
      </c>
      <c r="N101" s="940">
        <v>2</v>
      </c>
      <c r="O101" s="940">
        <v>3</v>
      </c>
      <c r="P101" s="1015">
        <v>4</v>
      </c>
      <c r="Q101" s="940">
        <v>5</v>
      </c>
      <c r="R101" s="1672">
        <v>6</v>
      </c>
      <c r="S101" s="1699"/>
      <c r="T101" s="1008"/>
      <c r="U101" s="1009"/>
      <c r="V101" s="885"/>
      <c r="W101" s="886"/>
      <c r="X101" s="853"/>
      <c r="Y101" s="810"/>
      <c r="AB101" s="732"/>
      <c r="AC101" s="812"/>
      <c r="AD101" s="1059" t="s">
        <v>2156</v>
      </c>
      <c r="AE101" s="1060" t="s">
        <v>2139</v>
      </c>
      <c r="AF101" s="645" t="s">
        <v>25</v>
      </c>
      <c r="AG101" s="1067"/>
      <c r="AH101" s="1067"/>
      <c r="AI101" s="181" t="str">
        <f t="shared" si="12"/>
        <v/>
      </c>
      <c r="AJ101" s="19" t="str">
        <f t="shared" si="13"/>
        <v/>
      </c>
      <c r="AK101" s="582" t="str">
        <f t="shared" si="14"/>
        <v>△</v>
      </c>
      <c r="AL101" s="646"/>
      <c r="AM101" s="936"/>
      <c r="AN101" s="939"/>
      <c r="AO101" s="525"/>
      <c r="AP101" s="817"/>
      <c r="AQ101" s="730"/>
      <c r="AS101" s="719"/>
    </row>
    <row r="102" spans="1:45">
      <c r="A102" s="628">
        <v>6</v>
      </c>
      <c r="B102" s="535">
        <v>5</v>
      </c>
      <c r="C102" s="1050" t="s">
        <v>17</v>
      </c>
      <c r="D102" s="1788" t="s">
        <v>2142</v>
      </c>
      <c r="E102" s="1782"/>
      <c r="F102" s="724"/>
      <c r="G102" s="181" t="str">
        <f t="shared" si="15"/>
        <v/>
      </c>
      <c r="H102" s="19" t="str">
        <f t="shared" si="16"/>
        <v/>
      </c>
      <c r="I102" s="19" t="str">
        <f t="shared" si="17"/>
        <v>△</v>
      </c>
      <c r="J102" s="1163" t="s">
        <v>2166</v>
      </c>
      <c r="K102" s="725">
        <v>0.5625</v>
      </c>
      <c r="M102" s="940">
        <v>1</v>
      </c>
      <c r="N102" s="940">
        <v>2</v>
      </c>
      <c r="O102" s="940">
        <v>3</v>
      </c>
      <c r="P102" s="1015">
        <v>4</v>
      </c>
      <c r="Q102" s="940">
        <v>5</v>
      </c>
      <c r="R102" s="1672">
        <v>6</v>
      </c>
      <c r="S102" s="1699"/>
      <c r="T102" s="1008"/>
      <c r="U102" s="1009"/>
      <c r="V102" s="885"/>
      <c r="W102" s="886"/>
      <c r="X102" s="853"/>
      <c r="Y102" s="810"/>
      <c r="AB102" s="732"/>
      <c r="AC102" s="812"/>
      <c r="AD102" s="1061" t="s">
        <v>2149</v>
      </c>
      <c r="AE102" s="1062" t="s">
        <v>2111</v>
      </c>
      <c r="AF102" s="645" t="s">
        <v>25</v>
      </c>
      <c r="AG102" s="1067"/>
      <c r="AH102" s="1067"/>
      <c r="AI102" s="181" t="str">
        <f t="shared" si="12"/>
        <v/>
      </c>
      <c r="AJ102" s="19" t="str">
        <f t="shared" si="13"/>
        <v/>
      </c>
      <c r="AK102" s="582" t="str">
        <f t="shared" si="14"/>
        <v>△</v>
      </c>
      <c r="AL102" s="642"/>
      <c r="AM102" s="936"/>
      <c r="AN102" s="784"/>
      <c r="AO102" s="525"/>
      <c r="AP102" s="817"/>
      <c r="AQ102" s="730"/>
      <c r="AS102" s="719"/>
    </row>
    <row r="103" spans="1:45">
      <c r="A103" s="743">
        <v>6</v>
      </c>
      <c r="B103" s="744">
        <v>6</v>
      </c>
      <c r="C103" s="864" t="s">
        <v>16</v>
      </c>
      <c r="D103" s="1789"/>
      <c r="E103" s="1787"/>
      <c r="F103" s="1027"/>
      <c r="G103" s="1039"/>
      <c r="H103" s="1027"/>
      <c r="I103" s="785"/>
      <c r="J103" s="1028"/>
      <c r="K103" s="745"/>
      <c r="L103" s="1029"/>
      <c r="M103" s="1030"/>
      <c r="N103" s="1030"/>
      <c r="O103" s="1030"/>
      <c r="P103" s="1031"/>
      <c r="Q103" s="1030"/>
      <c r="R103" s="1673"/>
      <c r="S103" s="1698"/>
      <c r="T103" s="1033"/>
      <c r="U103" s="1032"/>
      <c r="V103" s="637"/>
      <c r="W103" s="637"/>
      <c r="X103" s="1120"/>
      <c r="Y103" s="810"/>
      <c r="AB103" s="732"/>
      <c r="AC103" s="812"/>
      <c r="AD103" s="1063" t="s">
        <v>2157</v>
      </c>
      <c r="AE103" s="1064" t="s">
        <v>2150</v>
      </c>
      <c r="AF103" s="1083"/>
      <c r="AG103" s="880"/>
      <c r="AH103" s="880"/>
      <c r="AI103" s="279"/>
      <c r="AJ103" s="1180"/>
      <c r="AK103" s="1084"/>
      <c r="AL103" s="1085"/>
      <c r="AM103" s="1085"/>
      <c r="AN103" s="1085"/>
      <c r="AO103" s="1084"/>
      <c r="AP103" s="1086"/>
      <c r="AQ103" s="730"/>
      <c r="AS103" s="719"/>
    </row>
    <row r="104" spans="1:45" ht="14.25" customHeight="1">
      <c r="A104" s="628">
        <v>6</v>
      </c>
      <c r="B104" s="535">
        <v>7</v>
      </c>
      <c r="C104" s="643" t="s">
        <v>125</v>
      </c>
      <c r="D104" s="1790" t="s">
        <v>1695</v>
      </c>
      <c r="E104" s="1782"/>
      <c r="F104" s="724"/>
      <c r="G104" s="181" t="str">
        <f t="shared" si="15"/>
        <v/>
      </c>
      <c r="H104" s="19" t="str">
        <f t="shared" si="16"/>
        <v/>
      </c>
      <c r="I104" s="19" t="str">
        <f t="shared" si="17"/>
        <v>△</v>
      </c>
      <c r="J104" s="1022" t="s">
        <v>1695</v>
      </c>
      <c r="K104" s="725">
        <v>0.75</v>
      </c>
      <c r="M104" s="940">
        <v>1</v>
      </c>
      <c r="N104" s="940">
        <v>2</v>
      </c>
      <c r="O104" s="940">
        <v>3</v>
      </c>
      <c r="P104" s="1015">
        <v>4</v>
      </c>
      <c r="Q104" s="940">
        <v>5</v>
      </c>
      <c r="R104" s="1672">
        <v>6</v>
      </c>
      <c r="S104" s="1699"/>
      <c r="T104" s="1008"/>
      <c r="U104" s="1009"/>
      <c r="V104" s="885"/>
      <c r="W104" s="886"/>
      <c r="X104" s="853"/>
      <c r="Y104" s="810"/>
      <c r="AB104" s="732"/>
      <c r="AC104" s="812"/>
      <c r="AD104" s="1057" t="s">
        <v>2165</v>
      </c>
      <c r="AE104" s="1058" t="s">
        <v>2135</v>
      </c>
      <c r="AF104" s="782" t="s">
        <v>27</v>
      </c>
      <c r="AG104" s="1068"/>
      <c r="AH104" s="1067"/>
      <c r="AI104" s="181" t="str">
        <f t="shared" si="12"/>
        <v/>
      </c>
      <c r="AJ104" s="19" t="str">
        <f t="shared" si="13"/>
        <v/>
      </c>
      <c r="AK104" s="582" t="str">
        <f t="shared" si="14"/>
        <v>△</v>
      </c>
      <c r="AL104" s="646"/>
      <c r="AM104" s="936"/>
      <c r="AN104" s="939"/>
      <c r="AO104" s="525"/>
      <c r="AP104" s="817"/>
      <c r="AQ104" s="730"/>
      <c r="AS104" s="719"/>
    </row>
    <row r="105" spans="1:45">
      <c r="A105" s="628">
        <v>6</v>
      </c>
      <c r="B105" s="535">
        <v>8</v>
      </c>
      <c r="C105" s="643" t="s">
        <v>126</v>
      </c>
      <c r="D105" s="1790" t="s">
        <v>1695</v>
      </c>
      <c r="E105" s="1782"/>
      <c r="F105" s="724"/>
      <c r="G105" s="181" t="str">
        <f t="shared" si="15"/>
        <v/>
      </c>
      <c r="H105" s="19" t="str">
        <f t="shared" si="16"/>
        <v/>
      </c>
      <c r="I105" s="19" t="str">
        <f t="shared" si="17"/>
        <v>△</v>
      </c>
      <c r="J105" s="1022" t="s">
        <v>1695</v>
      </c>
      <c r="K105" s="725">
        <v>0.75</v>
      </c>
      <c r="M105" s="940">
        <v>1</v>
      </c>
      <c r="N105" s="940">
        <v>2</v>
      </c>
      <c r="O105" s="940">
        <v>3</v>
      </c>
      <c r="P105" s="1015">
        <v>4</v>
      </c>
      <c r="Q105" s="940">
        <v>5</v>
      </c>
      <c r="R105" s="1672">
        <v>6</v>
      </c>
      <c r="S105" s="1699"/>
      <c r="T105" s="1008"/>
      <c r="U105" s="1009"/>
      <c r="V105" s="885"/>
      <c r="W105" s="886"/>
      <c r="X105" s="853"/>
      <c r="Y105" s="810"/>
      <c r="AB105" s="732"/>
      <c r="AC105" s="812"/>
      <c r="AD105" s="1059" t="s">
        <v>2163</v>
      </c>
      <c r="AE105" s="1060" t="s">
        <v>2146</v>
      </c>
      <c r="AF105" s="782" t="s">
        <v>27</v>
      </c>
      <c r="AG105" s="1068"/>
      <c r="AH105" s="1067"/>
      <c r="AI105" s="181" t="str">
        <f t="shared" si="12"/>
        <v/>
      </c>
      <c r="AJ105" s="19" t="str">
        <f t="shared" si="13"/>
        <v/>
      </c>
      <c r="AK105" s="582" t="str">
        <f t="shared" si="14"/>
        <v>△</v>
      </c>
      <c r="AL105" s="642"/>
      <c r="AM105" s="936"/>
      <c r="AN105" s="784"/>
      <c r="AO105" s="525"/>
      <c r="AP105" s="817"/>
      <c r="AQ105" s="730"/>
      <c r="AS105" s="719"/>
    </row>
    <row r="106" spans="1:45">
      <c r="A106" s="628">
        <v>6</v>
      </c>
      <c r="B106" s="535">
        <v>9</v>
      </c>
      <c r="C106" s="643" t="s">
        <v>127</v>
      </c>
      <c r="D106" s="1790" t="s">
        <v>1695</v>
      </c>
      <c r="E106" s="1782"/>
      <c r="F106" s="724"/>
      <c r="G106" s="181" t="str">
        <f t="shared" si="15"/>
        <v/>
      </c>
      <c r="H106" s="19" t="str">
        <f t="shared" si="16"/>
        <v/>
      </c>
      <c r="I106" s="19" t="str">
        <f t="shared" si="17"/>
        <v>△</v>
      </c>
      <c r="J106" s="1022" t="s">
        <v>1695</v>
      </c>
      <c r="K106" s="725">
        <v>0.75</v>
      </c>
      <c r="M106" s="940">
        <v>1</v>
      </c>
      <c r="N106" s="940">
        <v>2</v>
      </c>
      <c r="O106" s="940">
        <v>3</v>
      </c>
      <c r="P106" s="1015">
        <v>4</v>
      </c>
      <c r="Q106" s="940">
        <v>5</v>
      </c>
      <c r="R106" s="1672">
        <v>6</v>
      </c>
      <c r="S106" s="1699"/>
      <c r="T106" s="1008"/>
      <c r="U106" s="1009"/>
      <c r="V106" s="885"/>
      <c r="W106" s="886"/>
      <c r="X106" s="853"/>
      <c r="Y106" s="810"/>
      <c r="AB106" s="732"/>
      <c r="AC106" s="812"/>
      <c r="AD106" s="1061" t="s">
        <v>2140</v>
      </c>
      <c r="AE106" s="1062" t="s">
        <v>2111</v>
      </c>
      <c r="AF106" s="782" t="s">
        <v>27</v>
      </c>
      <c r="AG106" s="1068"/>
      <c r="AH106" s="1067"/>
      <c r="AI106" s="181" t="str">
        <f t="shared" si="12"/>
        <v/>
      </c>
      <c r="AJ106" s="19" t="str">
        <f t="shared" si="13"/>
        <v/>
      </c>
      <c r="AK106" s="582" t="str">
        <f t="shared" si="14"/>
        <v>△</v>
      </c>
      <c r="AL106" s="646"/>
      <c r="AM106" s="938"/>
      <c r="AN106" s="939"/>
      <c r="AP106" s="817"/>
      <c r="AQ106" s="730"/>
      <c r="AS106" s="719"/>
    </row>
    <row r="107" spans="1:45" ht="13.5" customHeight="1">
      <c r="A107" s="628">
        <v>6</v>
      </c>
      <c r="B107" s="535">
        <v>10</v>
      </c>
      <c r="C107" s="643" t="s">
        <v>123</v>
      </c>
      <c r="D107" s="1790" t="s">
        <v>22</v>
      </c>
      <c r="E107" s="1782"/>
      <c r="F107" s="724"/>
      <c r="G107" s="181" t="str">
        <f t="shared" si="15"/>
        <v/>
      </c>
      <c r="H107" s="19" t="str">
        <f t="shared" si="16"/>
        <v/>
      </c>
      <c r="I107" s="19" t="str">
        <f t="shared" si="17"/>
        <v>△</v>
      </c>
      <c r="J107" s="1022" t="s">
        <v>2110</v>
      </c>
      <c r="K107" s="725">
        <v>0.75</v>
      </c>
      <c r="M107" s="940">
        <v>1</v>
      </c>
      <c r="N107" s="940">
        <v>2</v>
      </c>
      <c r="O107" s="940">
        <v>3</v>
      </c>
      <c r="P107" s="1015">
        <v>4</v>
      </c>
      <c r="Q107" s="940">
        <v>5</v>
      </c>
      <c r="R107" s="1672">
        <v>6</v>
      </c>
      <c r="S107" s="1699"/>
      <c r="T107" s="1008"/>
      <c r="U107" s="1009"/>
      <c r="V107" s="885"/>
      <c r="W107" s="886"/>
      <c r="X107" s="853"/>
      <c r="Y107" s="810"/>
      <c r="AB107" s="732"/>
      <c r="AC107" s="812"/>
      <c r="AD107" s="1057" t="s">
        <v>2151</v>
      </c>
      <c r="AE107" s="1058" t="s">
        <v>2158</v>
      </c>
      <c r="AF107" s="1083"/>
      <c r="AG107" s="880"/>
      <c r="AH107" s="880"/>
      <c r="AI107" s="279"/>
      <c r="AJ107" s="1180"/>
      <c r="AK107" s="1084"/>
      <c r="AL107" s="1085"/>
      <c r="AM107" s="1085"/>
      <c r="AN107" s="1085"/>
      <c r="AO107" s="1084"/>
      <c r="AP107" s="1086"/>
      <c r="AQ107" s="730"/>
      <c r="AS107" s="719"/>
    </row>
    <row r="108" spans="1:45">
      <c r="A108" s="628">
        <v>6</v>
      </c>
      <c r="B108" s="535">
        <v>11</v>
      </c>
      <c r="C108" s="1046" t="s">
        <v>124</v>
      </c>
      <c r="D108" s="1790" t="s">
        <v>22</v>
      </c>
      <c r="E108" s="1782"/>
      <c r="F108" s="724"/>
      <c r="G108" s="181" t="str">
        <f t="shared" si="15"/>
        <v/>
      </c>
      <c r="H108" s="19" t="str">
        <f t="shared" si="16"/>
        <v/>
      </c>
      <c r="I108" s="19" t="str">
        <f t="shared" si="17"/>
        <v>△</v>
      </c>
      <c r="J108" s="1022" t="s">
        <v>2110</v>
      </c>
      <c r="K108" s="725">
        <v>0.58333333333333337</v>
      </c>
      <c r="M108" s="940">
        <v>1</v>
      </c>
      <c r="N108" s="940">
        <v>2</v>
      </c>
      <c r="O108" s="940">
        <v>3</v>
      </c>
      <c r="P108" s="1015">
        <v>4</v>
      </c>
      <c r="Q108" s="940">
        <v>5</v>
      </c>
      <c r="R108" s="1672">
        <v>6</v>
      </c>
      <c r="S108" s="1699"/>
      <c r="T108" s="1008"/>
      <c r="U108" s="1009"/>
      <c r="V108" s="885"/>
      <c r="W108" s="886"/>
      <c r="X108" s="853"/>
      <c r="Y108" s="810"/>
      <c r="AB108" s="732"/>
      <c r="AC108" s="812"/>
      <c r="AD108" s="1059" t="s">
        <v>2164</v>
      </c>
      <c r="AE108" s="1060" t="s">
        <v>2147</v>
      </c>
      <c r="AF108" s="1083"/>
      <c r="AG108" s="880"/>
      <c r="AH108" s="880"/>
      <c r="AI108" s="279"/>
      <c r="AJ108" s="1180"/>
      <c r="AK108" s="1084"/>
      <c r="AL108" s="1085"/>
      <c r="AM108" s="1085"/>
      <c r="AN108" s="1085"/>
      <c r="AO108" s="1084"/>
      <c r="AP108" s="1086"/>
      <c r="AQ108" s="730"/>
      <c r="AS108" s="719"/>
    </row>
    <row r="109" spans="1:45">
      <c r="A109" s="628">
        <v>6</v>
      </c>
      <c r="B109" s="535">
        <v>12</v>
      </c>
      <c r="C109" s="1050" t="s">
        <v>17</v>
      </c>
      <c r="D109" s="1790" t="s">
        <v>22</v>
      </c>
      <c r="E109" s="1782"/>
      <c r="F109" s="724"/>
      <c r="G109" s="181" t="str">
        <f t="shared" si="15"/>
        <v/>
      </c>
      <c r="H109" s="19" t="str">
        <f t="shared" si="16"/>
        <v/>
      </c>
      <c r="I109" s="19" t="str">
        <f t="shared" si="17"/>
        <v>△</v>
      </c>
      <c r="J109" s="1022" t="s">
        <v>2110</v>
      </c>
      <c r="K109" s="725">
        <v>0.54166666666666663</v>
      </c>
      <c r="M109" s="940">
        <v>1</v>
      </c>
      <c r="N109" s="940">
        <v>2</v>
      </c>
      <c r="O109" s="940">
        <v>3</v>
      </c>
      <c r="P109" s="1015">
        <v>4</v>
      </c>
      <c r="Q109" s="940">
        <v>5</v>
      </c>
      <c r="R109" s="1672">
        <v>6</v>
      </c>
      <c r="S109" s="1699"/>
      <c r="T109" s="1008"/>
      <c r="U109" s="1009"/>
      <c r="V109" s="885"/>
      <c r="W109" s="886"/>
      <c r="X109" s="853"/>
      <c r="Y109" s="810"/>
      <c r="AB109" s="732"/>
      <c r="AC109" s="812"/>
      <c r="AD109" s="1061" t="s">
        <v>2141</v>
      </c>
      <c r="AE109" s="1062" t="s">
        <v>2111</v>
      </c>
      <c r="AF109" s="1083"/>
      <c r="AG109" s="880"/>
      <c r="AH109" s="880"/>
      <c r="AI109" s="279"/>
      <c r="AJ109" s="1180"/>
      <c r="AK109" s="1084"/>
      <c r="AL109" s="1085"/>
      <c r="AM109" s="1085"/>
      <c r="AN109" s="1085"/>
      <c r="AO109" s="1084"/>
      <c r="AP109" s="1086"/>
      <c r="AQ109" s="730"/>
      <c r="AS109" s="719"/>
    </row>
    <row r="110" spans="1:45">
      <c r="A110" s="743">
        <v>6</v>
      </c>
      <c r="B110" s="744">
        <v>13</v>
      </c>
      <c r="C110" s="864" t="s">
        <v>16</v>
      </c>
      <c r="D110" s="1789"/>
      <c r="E110" s="1787"/>
      <c r="F110" s="1027"/>
      <c r="G110" s="1039"/>
      <c r="H110" s="1027"/>
      <c r="I110" s="785"/>
      <c r="J110" s="1028"/>
      <c r="K110" s="745"/>
      <c r="L110" s="1029"/>
      <c r="M110" s="1030"/>
      <c r="N110" s="1030"/>
      <c r="O110" s="1030"/>
      <c r="P110" s="1031"/>
      <c r="Q110" s="1030"/>
      <c r="R110" s="1673"/>
      <c r="S110" s="1698"/>
      <c r="T110" s="1033"/>
      <c r="U110" s="1032"/>
      <c r="V110" s="637"/>
      <c r="W110" s="637"/>
      <c r="X110" s="1120"/>
      <c r="Y110" s="810"/>
      <c r="AB110" s="732"/>
      <c r="AC110" s="812"/>
      <c r="AD110" s="1045"/>
      <c r="AE110" s="1044"/>
      <c r="AF110" s="1083"/>
      <c r="AG110" s="880"/>
      <c r="AH110" s="880"/>
      <c r="AI110" s="279"/>
      <c r="AJ110" s="1180"/>
      <c r="AK110" s="1084"/>
      <c r="AL110" s="1085"/>
      <c r="AM110" s="1085"/>
      <c r="AN110" s="1085"/>
      <c r="AO110" s="1084"/>
      <c r="AP110" s="1086"/>
      <c r="AQ110" s="730"/>
      <c r="AS110" s="719"/>
    </row>
    <row r="111" spans="1:45" ht="13.5" customHeight="1">
      <c r="A111" s="743">
        <v>6</v>
      </c>
      <c r="B111" s="744">
        <v>14</v>
      </c>
      <c r="C111" s="864" t="s">
        <v>125</v>
      </c>
      <c r="D111" s="1789"/>
      <c r="E111" s="1787"/>
      <c r="F111" s="1027"/>
      <c r="G111" s="1039"/>
      <c r="H111" s="1027"/>
      <c r="I111" s="785"/>
      <c r="J111" s="1028"/>
      <c r="K111" s="745"/>
      <c r="L111" s="1029"/>
      <c r="M111" s="1003"/>
      <c r="N111" s="1003"/>
      <c r="O111" s="1003"/>
      <c r="P111" s="1040"/>
      <c r="Q111" s="1003"/>
      <c r="R111" s="1671"/>
      <c r="S111" s="1698"/>
      <c r="T111" s="1033"/>
      <c r="U111" s="1032"/>
      <c r="V111" s="637"/>
      <c r="W111" s="637"/>
      <c r="X111" s="1120"/>
      <c r="Y111" s="810"/>
      <c r="AB111" s="732"/>
      <c r="AC111" s="812"/>
      <c r="AD111" s="1045"/>
      <c r="AE111" s="1044"/>
      <c r="AF111" s="1075" t="s">
        <v>2142</v>
      </c>
      <c r="AG111" s="1070"/>
      <c r="AH111" s="1067"/>
      <c r="AI111" s="181" t="str">
        <f t="shared" si="12"/>
        <v/>
      </c>
      <c r="AJ111" s="19" t="str">
        <f t="shared" si="13"/>
        <v/>
      </c>
      <c r="AK111" s="582" t="str">
        <f t="shared" si="14"/>
        <v>△</v>
      </c>
      <c r="AL111" s="642"/>
      <c r="AM111" s="936"/>
      <c r="AN111" s="784"/>
      <c r="AO111" s="525"/>
      <c r="AP111" s="817"/>
      <c r="AQ111" s="730"/>
      <c r="AS111" s="719"/>
    </row>
    <row r="112" spans="1:45">
      <c r="A112" s="743">
        <v>6</v>
      </c>
      <c r="B112" s="744">
        <v>15</v>
      </c>
      <c r="C112" s="864" t="s">
        <v>126</v>
      </c>
      <c r="D112" s="1789"/>
      <c r="E112" s="1787"/>
      <c r="F112" s="1027"/>
      <c r="G112" s="1039"/>
      <c r="H112" s="1027"/>
      <c r="I112" s="785"/>
      <c r="J112" s="1028"/>
      <c r="K112" s="745"/>
      <c r="L112" s="1029"/>
      <c r="M112" s="1003"/>
      <c r="N112" s="1003"/>
      <c r="O112" s="1003"/>
      <c r="P112" s="1040"/>
      <c r="Q112" s="1003"/>
      <c r="R112" s="1671"/>
      <c r="S112" s="1698"/>
      <c r="T112" s="1033"/>
      <c r="U112" s="1032"/>
      <c r="V112" s="637"/>
      <c r="W112" s="637"/>
      <c r="X112" s="1120"/>
      <c r="Y112" s="810"/>
      <c r="AB112" s="732"/>
      <c r="AC112" s="812"/>
      <c r="AD112" s="1055"/>
      <c r="AE112" s="1044"/>
      <c r="AF112" s="1074" t="s">
        <v>2142</v>
      </c>
      <c r="AG112" s="1067"/>
      <c r="AH112" s="1067"/>
      <c r="AI112" s="181" t="str">
        <f t="shared" si="12"/>
        <v/>
      </c>
      <c r="AJ112" s="19" t="str">
        <f t="shared" si="13"/>
        <v/>
      </c>
      <c r="AK112" s="582" t="str">
        <f t="shared" si="14"/>
        <v>△</v>
      </c>
      <c r="AL112" s="646"/>
      <c r="AM112" s="936"/>
      <c r="AN112" s="939"/>
      <c r="AP112" s="817"/>
      <c r="AQ112" s="730"/>
      <c r="AS112" s="719"/>
    </row>
    <row r="113" spans="1:45">
      <c r="A113" s="743">
        <v>6</v>
      </c>
      <c r="B113" s="744">
        <v>16</v>
      </c>
      <c r="C113" s="864" t="s">
        <v>127</v>
      </c>
      <c r="D113" s="1789"/>
      <c r="E113" s="1787"/>
      <c r="F113" s="1027"/>
      <c r="G113" s="1039"/>
      <c r="H113" s="1027"/>
      <c r="I113" s="785"/>
      <c r="J113" s="1028"/>
      <c r="K113" s="745"/>
      <c r="L113" s="1029"/>
      <c r="M113" s="1003"/>
      <c r="N113" s="1003"/>
      <c r="O113" s="1003"/>
      <c r="P113" s="1040"/>
      <c r="Q113" s="1003"/>
      <c r="R113" s="1671"/>
      <c r="S113" s="1698"/>
      <c r="T113" s="1033"/>
      <c r="U113" s="1032"/>
      <c r="V113" s="637"/>
      <c r="W113" s="637"/>
      <c r="X113" s="1120"/>
      <c r="Y113" s="810"/>
      <c r="AB113" s="732"/>
      <c r="AC113" s="812"/>
      <c r="AD113" s="1055"/>
      <c r="AE113" s="1044"/>
      <c r="AF113" s="1074" t="s">
        <v>2142</v>
      </c>
      <c r="AG113" s="1067"/>
      <c r="AH113" s="1067"/>
      <c r="AI113" s="181" t="str">
        <f t="shared" si="12"/>
        <v/>
      </c>
      <c r="AJ113" s="19" t="str">
        <f t="shared" si="13"/>
        <v/>
      </c>
      <c r="AK113" s="582" t="str">
        <f t="shared" si="14"/>
        <v>△</v>
      </c>
      <c r="AL113" s="646"/>
      <c r="AM113" s="936"/>
      <c r="AN113" s="939"/>
      <c r="AO113" s="525"/>
      <c r="AP113" s="817"/>
      <c r="AQ113" s="730"/>
      <c r="AS113" s="719"/>
    </row>
    <row r="114" spans="1:45" ht="13.5" customHeight="1">
      <c r="A114" s="628">
        <v>6</v>
      </c>
      <c r="B114" s="535">
        <v>17</v>
      </c>
      <c r="C114" s="643" t="s">
        <v>123</v>
      </c>
      <c r="D114" s="1790" t="s">
        <v>26</v>
      </c>
      <c r="E114" s="1782"/>
      <c r="F114" s="724"/>
      <c r="G114" s="181" t="str">
        <f t="shared" si="15"/>
        <v/>
      </c>
      <c r="H114" s="19" t="str">
        <f t="shared" si="16"/>
        <v/>
      </c>
      <c r="I114" s="19" t="str">
        <f t="shared" si="17"/>
        <v>△</v>
      </c>
      <c r="J114" s="1022" t="s">
        <v>2171</v>
      </c>
      <c r="K114" s="725">
        <v>0.75</v>
      </c>
      <c r="M114" s="940">
        <v>1</v>
      </c>
      <c r="N114" s="940">
        <v>2</v>
      </c>
      <c r="O114" s="940">
        <v>3</v>
      </c>
      <c r="P114" s="1015">
        <v>4</v>
      </c>
      <c r="Q114" s="940">
        <v>5</v>
      </c>
      <c r="R114" s="1672">
        <v>6</v>
      </c>
      <c r="S114" s="1699"/>
      <c r="T114" s="1008"/>
      <c r="U114" s="1009"/>
      <c r="V114" s="885"/>
      <c r="W114" s="886"/>
      <c r="X114" s="853"/>
      <c r="Y114" s="810"/>
      <c r="AB114" s="732"/>
      <c r="AC114" s="812"/>
      <c r="AD114" s="810" t="s">
        <v>1592</v>
      </c>
      <c r="AE114" s="619" t="s">
        <v>2123</v>
      </c>
      <c r="AF114" s="645" t="s">
        <v>27</v>
      </c>
      <c r="AG114" s="1067"/>
      <c r="AH114" s="1067"/>
      <c r="AI114" s="181" t="str">
        <f t="shared" si="12"/>
        <v/>
      </c>
      <c r="AJ114" s="19" t="str">
        <f t="shared" si="13"/>
        <v/>
      </c>
      <c r="AK114" s="582" t="str">
        <f t="shared" si="14"/>
        <v>△</v>
      </c>
      <c r="AL114" s="642"/>
      <c r="AM114" s="936"/>
      <c r="AN114" s="784"/>
      <c r="AO114" s="525"/>
      <c r="AP114" s="817"/>
      <c r="AQ114" s="730"/>
      <c r="AS114" s="719"/>
    </row>
    <row r="115" spans="1:45">
      <c r="A115" s="628">
        <v>6</v>
      </c>
      <c r="B115" s="535">
        <v>18</v>
      </c>
      <c r="C115" s="1046" t="s">
        <v>124</v>
      </c>
      <c r="D115" s="1790" t="s">
        <v>26</v>
      </c>
      <c r="E115" s="1782"/>
      <c r="F115" s="724"/>
      <c r="G115" s="181" t="str">
        <f t="shared" si="15"/>
        <v/>
      </c>
      <c r="H115" s="19" t="str">
        <f t="shared" si="16"/>
        <v/>
      </c>
      <c r="I115" s="19" t="str">
        <f t="shared" si="17"/>
        <v>△</v>
      </c>
      <c r="J115" s="1022" t="s">
        <v>2171</v>
      </c>
      <c r="K115" s="725">
        <v>0.58333333333333337</v>
      </c>
      <c r="M115" s="940">
        <v>1</v>
      </c>
      <c r="N115" s="940">
        <v>2</v>
      </c>
      <c r="O115" s="940">
        <v>3</v>
      </c>
      <c r="P115" s="1015">
        <v>4</v>
      </c>
      <c r="Q115" s="940">
        <v>5</v>
      </c>
      <c r="R115" s="1672">
        <v>6</v>
      </c>
      <c r="S115" s="1699"/>
      <c r="T115" s="1008"/>
      <c r="U115" s="1009"/>
      <c r="V115" s="885"/>
      <c r="W115" s="886"/>
      <c r="X115" s="853"/>
      <c r="Y115" s="810"/>
      <c r="AB115" s="732"/>
      <c r="AC115" s="812"/>
      <c r="AD115" s="810" t="s">
        <v>1592</v>
      </c>
      <c r="AE115" s="619" t="s">
        <v>2123</v>
      </c>
      <c r="AF115" s="645" t="s">
        <v>27</v>
      </c>
      <c r="AG115" s="1067"/>
      <c r="AH115" s="1067"/>
      <c r="AI115" s="181" t="str">
        <f t="shared" si="12"/>
        <v/>
      </c>
      <c r="AJ115" s="19" t="str">
        <f t="shared" si="13"/>
        <v/>
      </c>
      <c r="AK115" s="582" t="str">
        <f t="shared" si="14"/>
        <v>△</v>
      </c>
      <c r="AL115" s="646"/>
      <c r="AM115" s="936"/>
      <c r="AN115" s="939"/>
      <c r="AP115" s="817"/>
      <c r="AQ115" s="730"/>
      <c r="AS115" s="719"/>
    </row>
    <row r="116" spans="1:45">
      <c r="A116" s="628">
        <v>6</v>
      </c>
      <c r="B116" s="535">
        <v>19</v>
      </c>
      <c r="C116" s="1050" t="s">
        <v>17</v>
      </c>
      <c r="D116" s="1790" t="s">
        <v>26</v>
      </c>
      <c r="E116" s="1782"/>
      <c r="F116" s="724"/>
      <c r="G116" s="181" t="str">
        <f t="shared" si="15"/>
        <v/>
      </c>
      <c r="H116" s="19" t="str">
        <f t="shared" si="16"/>
        <v/>
      </c>
      <c r="I116" s="19" t="str">
        <f t="shared" si="17"/>
        <v>△</v>
      </c>
      <c r="J116" s="1022" t="s">
        <v>2171</v>
      </c>
      <c r="K116" s="725">
        <v>0.54166666666666663</v>
      </c>
      <c r="M116" s="940">
        <v>1</v>
      </c>
      <c r="N116" s="940">
        <v>2</v>
      </c>
      <c r="O116" s="940">
        <v>3</v>
      </c>
      <c r="P116" s="1015">
        <v>4</v>
      </c>
      <c r="Q116" s="940">
        <v>5</v>
      </c>
      <c r="R116" s="1672">
        <v>6</v>
      </c>
      <c r="S116" s="1699"/>
      <c r="T116" s="1008"/>
      <c r="U116" s="1009"/>
      <c r="V116" s="885"/>
      <c r="W116" s="886"/>
      <c r="X116" s="853"/>
      <c r="Y116" s="810"/>
      <c r="AB116" s="732"/>
      <c r="AC116" s="812"/>
      <c r="AD116" s="810" t="s">
        <v>1592</v>
      </c>
      <c r="AE116" s="619" t="s">
        <v>2123</v>
      </c>
      <c r="AF116" s="645" t="s">
        <v>27</v>
      </c>
      <c r="AG116" s="1067"/>
      <c r="AH116" s="1067"/>
      <c r="AI116" s="181" t="str">
        <f t="shared" si="12"/>
        <v/>
      </c>
      <c r="AJ116" s="19" t="str">
        <f t="shared" si="13"/>
        <v/>
      </c>
      <c r="AK116" s="582" t="str">
        <f t="shared" si="14"/>
        <v>△</v>
      </c>
      <c r="AL116" s="646"/>
      <c r="AM116" s="936"/>
      <c r="AN116" s="939"/>
      <c r="AO116" s="525"/>
      <c r="AP116" s="817"/>
      <c r="AQ116" s="730"/>
      <c r="AS116" s="719"/>
    </row>
    <row r="117" spans="1:45">
      <c r="A117" s="743">
        <v>6</v>
      </c>
      <c r="B117" s="744">
        <v>20</v>
      </c>
      <c r="C117" s="864" t="s">
        <v>16</v>
      </c>
      <c r="D117" s="1789"/>
      <c r="E117" s="1787"/>
      <c r="F117" s="1027"/>
      <c r="G117" s="1039"/>
      <c r="H117" s="1027"/>
      <c r="I117" s="785"/>
      <c r="J117" s="1028"/>
      <c r="K117" s="745"/>
      <c r="L117" s="1029"/>
      <c r="M117" s="1030"/>
      <c r="N117" s="1030"/>
      <c r="O117" s="1030"/>
      <c r="P117" s="1031"/>
      <c r="Q117" s="1030"/>
      <c r="R117" s="1673"/>
      <c r="S117" s="1698"/>
      <c r="T117" s="1033"/>
      <c r="U117" s="1032"/>
      <c r="V117" s="637"/>
      <c r="W117" s="637"/>
      <c r="X117" s="1120"/>
      <c r="Y117" s="810"/>
      <c r="AB117" s="732"/>
      <c r="AC117" s="812"/>
      <c r="AD117" s="1055"/>
      <c r="AE117" s="1044"/>
      <c r="AF117" s="1083"/>
      <c r="AG117" s="880"/>
      <c r="AH117" s="880"/>
      <c r="AI117" s="279"/>
      <c r="AJ117" s="1180"/>
      <c r="AK117" s="1084"/>
      <c r="AL117" s="1085"/>
      <c r="AM117" s="1085"/>
      <c r="AN117" s="1085"/>
      <c r="AO117" s="1084"/>
      <c r="AP117" s="1086"/>
      <c r="AQ117" s="730"/>
      <c r="AS117" s="719"/>
    </row>
    <row r="118" spans="1:45" ht="13.5" customHeight="1">
      <c r="A118" s="628">
        <v>6</v>
      </c>
      <c r="B118" s="535">
        <v>21</v>
      </c>
      <c r="C118" s="643" t="s">
        <v>125</v>
      </c>
      <c r="D118" s="1788" t="s">
        <v>25</v>
      </c>
      <c r="E118" s="1782"/>
      <c r="F118" s="724"/>
      <c r="G118" s="181" t="str">
        <f t="shared" si="15"/>
        <v/>
      </c>
      <c r="H118" s="19" t="str">
        <f t="shared" si="16"/>
        <v/>
      </c>
      <c r="I118" s="19" t="str">
        <f t="shared" si="17"/>
        <v>△</v>
      </c>
      <c r="J118" s="1163" t="s">
        <v>2166</v>
      </c>
      <c r="K118" s="725">
        <v>0.75</v>
      </c>
      <c r="M118" s="940">
        <v>1</v>
      </c>
      <c r="N118" s="940">
        <v>2</v>
      </c>
      <c r="O118" s="940">
        <v>3</v>
      </c>
      <c r="P118" s="1015">
        <v>4</v>
      </c>
      <c r="Q118" s="940">
        <v>5</v>
      </c>
      <c r="R118" s="1672">
        <v>6</v>
      </c>
      <c r="S118" s="1699"/>
      <c r="T118" s="1008"/>
      <c r="U118" s="1009"/>
      <c r="V118" s="885"/>
      <c r="W118" s="886"/>
      <c r="X118" s="853"/>
      <c r="Y118" s="810"/>
      <c r="AB118" s="732"/>
      <c r="AC118" s="812"/>
      <c r="AD118" s="810" t="s">
        <v>1773</v>
      </c>
      <c r="AE118" s="619" t="s">
        <v>2114</v>
      </c>
      <c r="AF118" s="782" t="s">
        <v>2136</v>
      </c>
      <c r="AG118" s="1071"/>
      <c r="AH118" s="1067"/>
      <c r="AI118" s="181" t="str">
        <f t="shared" si="12"/>
        <v/>
      </c>
      <c r="AJ118" s="19" t="str">
        <f t="shared" si="13"/>
        <v/>
      </c>
      <c r="AK118" s="582" t="str">
        <f t="shared" si="14"/>
        <v>△</v>
      </c>
      <c r="AL118" s="646"/>
      <c r="AM118" s="936"/>
      <c r="AN118" s="939"/>
      <c r="AP118" s="817"/>
      <c r="AQ118" s="730"/>
      <c r="AS118" s="719"/>
    </row>
    <row r="119" spans="1:45">
      <c r="A119" s="628">
        <v>6</v>
      </c>
      <c r="B119" s="535">
        <v>22</v>
      </c>
      <c r="C119" s="643" t="s">
        <v>126</v>
      </c>
      <c r="D119" s="1788" t="s">
        <v>25</v>
      </c>
      <c r="E119" s="1782"/>
      <c r="F119" s="724"/>
      <c r="G119" s="181" t="str">
        <f t="shared" si="15"/>
        <v/>
      </c>
      <c r="H119" s="19" t="str">
        <f t="shared" si="16"/>
        <v/>
      </c>
      <c r="I119" s="19" t="str">
        <f t="shared" si="17"/>
        <v>△</v>
      </c>
      <c r="J119" s="1163" t="s">
        <v>2166</v>
      </c>
      <c r="K119" s="725">
        <v>0.75</v>
      </c>
      <c r="M119" s="940">
        <v>1</v>
      </c>
      <c r="N119" s="940">
        <v>2</v>
      </c>
      <c r="O119" s="940">
        <v>3</v>
      </c>
      <c r="P119" s="1015">
        <v>4</v>
      </c>
      <c r="Q119" s="940">
        <v>5</v>
      </c>
      <c r="R119" s="1672">
        <v>6</v>
      </c>
      <c r="S119" s="1699"/>
      <c r="T119" s="1008"/>
      <c r="U119" s="1009"/>
      <c r="V119" s="885"/>
      <c r="W119" s="886"/>
      <c r="X119" s="853"/>
      <c r="Y119" s="810"/>
      <c r="AB119" s="732"/>
      <c r="AC119" s="812"/>
      <c r="AD119" s="810" t="s">
        <v>1773</v>
      </c>
      <c r="AE119" s="619" t="s">
        <v>2114</v>
      </c>
      <c r="AF119" s="645" t="s">
        <v>2136</v>
      </c>
      <c r="AG119" s="1071"/>
      <c r="AH119" s="1067"/>
      <c r="AI119" s="181" t="str">
        <f t="shared" si="12"/>
        <v/>
      </c>
      <c r="AJ119" s="19" t="str">
        <f t="shared" si="13"/>
        <v/>
      </c>
      <c r="AK119" s="582" t="str">
        <f t="shared" si="14"/>
        <v>△</v>
      </c>
      <c r="AL119" s="646"/>
      <c r="AM119" s="936"/>
      <c r="AN119" s="939"/>
      <c r="AO119" s="525"/>
      <c r="AP119" s="817"/>
      <c r="AQ119" s="730"/>
      <c r="AS119" s="719"/>
    </row>
    <row r="120" spans="1:45">
      <c r="A120" s="628">
        <v>6</v>
      </c>
      <c r="B120" s="535">
        <v>23</v>
      </c>
      <c r="C120" s="643" t="s">
        <v>127</v>
      </c>
      <c r="D120" s="1788" t="s">
        <v>25</v>
      </c>
      <c r="E120" s="1782"/>
      <c r="F120" s="724"/>
      <c r="G120" s="181" t="str">
        <f t="shared" si="15"/>
        <v/>
      </c>
      <c r="H120" s="19" t="str">
        <f t="shared" si="16"/>
        <v/>
      </c>
      <c r="I120" s="19" t="str">
        <f t="shared" si="17"/>
        <v>△</v>
      </c>
      <c r="J120" s="1163" t="s">
        <v>2166</v>
      </c>
      <c r="K120" s="725">
        <v>0.75</v>
      </c>
      <c r="M120" s="940">
        <v>1</v>
      </c>
      <c r="N120" s="940">
        <v>2</v>
      </c>
      <c r="O120" s="940">
        <v>3</v>
      </c>
      <c r="P120" s="1015">
        <v>4</v>
      </c>
      <c r="Q120" s="940">
        <v>5</v>
      </c>
      <c r="R120" s="1672">
        <v>6</v>
      </c>
      <c r="S120" s="1699"/>
      <c r="T120" s="1008"/>
      <c r="U120" s="1009"/>
      <c r="V120" s="885"/>
      <c r="W120" s="886"/>
      <c r="X120" s="853"/>
      <c r="Y120" s="810"/>
      <c r="AB120" s="732"/>
      <c r="AC120" s="812"/>
      <c r="AD120" s="810" t="s">
        <v>1773</v>
      </c>
      <c r="AE120" s="619" t="s">
        <v>2114</v>
      </c>
      <c r="AF120" s="645" t="s">
        <v>2136</v>
      </c>
      <c r="AG120" s="1071"/>
      <c r="AH120" s="1067"/>
      <c r="AI120" s="181" t="str">
        <f t="shared" si="12"/>
        <v/>
      </c>
      <c r="AJ120" s="19" t="str">
        <f t="shared" si="13"/>
        <v/>
      </c>
      <c r="AK120" s="582" t="str">
        <f t="shared" si="14"/>
        <v>△</v>
      </c>
      <c r="AL120" s="642"/>
      <c r="AM120" s="936"/>
      <c r="AN120" s="784"/>
      <c r="AO120" s="525"/>
      <c r="AP120" s="817"/>
      <c r="AQ120" s="730"/>
      <c r="AS120" s="719"/>
    </row>
    <row r="121" spans="1:45" ht="13.5" customHeight="1">
      <c r="A121" s="628">
        <v>6</v>
      </c>
      <c r="B121" s="535">
        <v>24</v>
      </c>
      <c r="C121" s="643" t="s">
        <v>123</v>
      </c>
      <c r="D121" s="1790" t="s">
        <v>785</v>
      </c>
      <c r="E121" s="1782"/>
      <c r="F121" s="724"/>
      <c r="G121" s="181" t="str">
        <f t="shared" si="15"/>
        <v/>
      </c>
      <c r="H121" s="19" t="str">
        <f t="shared" si="16"/>
        <v/>
      </c>
      <c r="I121" s="19" t="str">
        <f t="shared" si="17"/>
        <v>△</v>
      </c>
      <c r="J121" s="1022" t="s">
        <v>28</v>
      </c>
      <c r="K121" s="725">
        <v>0.75</v>
      </c>
      <c r="M121" s="940">
        <v>1</v>
      </c>
      <c r="N121" s="940">
        <v>2</v>
      </c>
      <c r="O121" s="940">
        <v>3</v>
      </c>
      <c r="P121" s="1015">
        <v>4</v>
      </c>
      <c r="Q121" s="940">
        <v>5</v>
      </c>
      <c r="R121" s="1672">
        <v>6</v>
      </c>
      <c r="S121" s="1699"/>
      <c r="T121" s="1008"/>
      <c r="U121" s="1009"/>
      <c r="V121" s="885"/>
      <c r="W121" s="886"/>
      <c r="X121" s="853"/>
      <c r="Y121" s="810"/>
      <c r="AB121" s="732"/>
      <c r="AC121" s="812"/>
      <c r="AD121" s="810" t="s">
        <v>1598</v>
      </c>
      <c r="AE121" s="619" t="s">
        <v>2127</v>
      </c>
      <c r="AF121" s="645" t="s">
        <v>25</v>
      </c>
      <c r="AG121" s="1071"/>
      <c r="AH121" s="1067"/>
      <c r="AI121" s="181" t="str">
        <f t="shared" si="12"/>
        <v/>
      </c>
      <c r="AJ121" s="19" t="str">
        <f t="shared" si="13"/>
        <v/>
      </c>
      <c r="AK121" s="582" t="str">
        <f t="shared" si="14"/>
        <v>△</v>
      </c>
      <c r="AL121" s="642"/>
      <c r="AM121" s="936"/>
      <c r="AN121" s="784"/>
      <c r="AP121" s="817"/>
      <c r="AQ121" s="730"/>
      <c r="AS121" s="719"/>
    </row>
    <row r="122" spans="1:45">
      <c r="A122" s="628">
        <v>6</v>
      </c>
      <c r="B122" s="535">
        <v>25</v>
      </c>
      <c r="C122" s="1046" t="s">
        <v>124</v>
      </c>
      <c r="D122" s="1790" t="s">
        <v>785</v>
      </c>
      <c r="E122" s="1782"/>
      <c r="F122" s="724"/>
      <c r="G122" s="181" t="str">
        <f t="shared" si="15"/>
        <v/>
      </c>
      <c r="H122" s="19" t="str">
        <f t="shared" si="16"/>
        <v/>
      </c>
      <c r="I122" s="19" t="str">
        <f t="shared" si="17"/>
        <v>△</v>
      </c>
      <c r="J122" s="1022" t="s">
        <v>28</v>
      </c>
      <c r="K122" s="725">
        <v>0.58333333333333337</v>
      </c>
      <c r="M122" s="940">
        <v>1</v>
      </c>
      <c r="N122" s="940">
        <v>2</v>
      </c>
      <c r="O122" s="940">
        <v>3</v>
      </c>
      <c r="P122" s="1015">
        <v>4</v>
      </c>
      <c r="Q122" s="940">
        <v>5</v>
      </c>
      <c r="R122" s="1672">
        <v>6</v>
      </c>
      <c r="S122" s="1699"/>
      <c r="T122" s="1008"/>
      <c r="U122" s="1009"/>
      <c r="V122" s="885"/>
      <c r="W122" s="886"/>
      <c r="X122" s="853"/>
      <c r="Y122" s="810"/>
      <c r="AB122" s="732"/>
      <c r="AC122" s="812"/>
      <c r="AD122" s="810" t="s">
        <v>1598</v>
      </c>
      <c r="AE122" s="619" t="s">
        <v>2127</v>
      </c>
      <c r="AF122" s="645" t="s">
        <v>25</v>
      </c>
      <c r="AG122" s="1067"/>
      <c r="AH122" s="1067"/>
      <c r="AI122" s="181" t="str">
        <f t="shared" si="12"/>
        <v/>
      </c>
      <c r="AJ122" s="19" t="str">
        <f t="shared" si="13"/>
        <v/>
      </c>
      <c r="AK122" s="582" t="str">
        <f t="shared" si="14"/>
        <v>△</v>
      </c>
      <c r="AL122" s="642"/>
      <c r="AM122" s="936"/>
      <c r="AN122" s="784"/>
      <c r="AO122" s="525"/>
      <c r="AP122" s="817"/>
      <c r="AQ122" s="730"/>
      <c r="AS122" s="719"/>
    </row>
    <row r="123" spans="1:45">
      <c r="A123" s="628">
        <v>6</v>
      </c>
      <c r="B123" s="535">
        <v>26</v>
      </c>
      <c r="C123" s="1050" t="s">
        <v>17</v>
      </c>
      <c r="D123" s="1790" t="s">
        <v>785</v>
      </c>
      <c r="E123" s="1782"/>
      <c r="F123" s="724"/>
      <c r="G123" s="181" t="str">
        <f t="shared" si="15"/>
        <v/>
      </c>
      <c r="H123" s="19" t="str">
        <f t="shared" si="16"/>
        <v/>
      </c>
      <c r="I123" s="19" t="str">
        <f t="shared" si="17"/>
        <v>△</v>
      </c>
      <c r="J123" s="1022" t="s">
        <v>28</v>
      </c>
      <c r="K123" s="725">
        <v>0.58333333333333337</v>
      </c>
      <c r="M123" s="940">
        <v>1</v>
      </c>
      <c r="N123" s="940">
        <v>2</v>
      </c>
      <c r="O123" s="940">
        <v>3</v>
      </c>
      <c r="P123" s="1015">
        <v>4</v>
      </c>
      <c r="Q123" s="940">
        <v>5</v>
      </c>
      <c r="R123" s="1672">
        <v>6</v>
      </c>
      <c r="S123" s="1699"/>
      <c r="T123" s="1008"/>
      <c r="U123" s="1009"/>
      <c r="V123" s="885"/>
      <c r="W123" s="886"/>
      <c r="X123" s="853"/>
      <c r="Y123" s="810"/>
      <c r="AB123" s="732"/>
      <c r="AC123" s="812"/>
      <c r="AD123" s="810" t="s">
        <v>1598</v>
      </c>
      <c r="AE123" s="619" t="s">
        <v>2127</v>
      </c>
      <c r="AF123" s="645" t="s">
        <v>25</v>
      </c>
      <c r="AG123" s="1067"/>
      <c r="AH123" s="1067"/>
      <c r="AI123" s="181" t="str">
        <f t="shared" si="12"/>
        <v/>
      </c>
      <c r="AJ123" s="19" t="str">
        <f t="shared" si="13"/>
        <v/>
      </c>
      <c r="AK123" s="582" t="str">
        <f t="shared" si="14"/>
        <v>△</v>
      </c>
      <c r="AL123" s="642"/>
      <c r="AM123" s="936"/>
      <c r="AN123" s="784"/>
      <c r="AO123" s="525"/>
      <c r="AP123" s="817"/>
      <c r="AQ123" s="730"/>
      <c r="AS123" s="719"/>
    </row>
    <row r="124" spans="1:45">
      <c r="A124" s="743">
        <v>6</v>
      </c>
      <c r="B124" s="744">
        <v>27</v>
      </c>
      <c r="C124" s="864" t="s">
        <v>16</v>
      </c>
      <c r="D124" s="1789"/>
      <c r="E124" s="1787"/>
      <c r="F124" s="1027"/>
      <c r="G124" s="1039"/>
      <c r="H124" s="1027"/>
      <c r="I124" s="785"/>
      <c r="J124" s="1028"/>
      <c r="K124" s="745"/>
      <c r="L124" s="1029"/>
      <c r="M124" s="1030"/>
      <c r="N124" s="1030"/>
      <c r="O124" s="1030"/>
      <c r="P124" s="1031"/>
      <c r="Q124" s="1030"/>
      <c r="R124" s="1673"/>
      <c r="S124" s="1698"/>
      <c r="T124" s="1033"/>
      <c r="U124" s="1032"/>
      <c r="V124" s="637"/>
      <c r="W124" s="637"/>
      <c r="X124" s="1120"/>
      <c r="Y124" s="810"/>
      <c r="AB124" s="732"/>
      <c r="AC124" s="812"/>
      <c r="AD124" s="1045"/>
      <c r="AE124" s="1044"/>
      <c r="AF124" s="1083"/>
      <c r="AG124" s="880"/>
      <c r="AH124" s="880"/>
      <c r="AI124" s="279"/>
      <c r="AJ124" s="1180"/>
      <c r="AK124" s="1084"/>
      <c r="AL124" s="1085"/>
      <c r="AM124" s="1085"/>
      <c r="AN124" s="1085"/>
      <c r="AO124" s="1084"/>
      <c r="AP124" s="1086"/>
      <c r="AQ124" s="730"/>
      <c r="AS124" s="719"/>
    </row>
    <row r="125" spans="1:45">
      <c r="A125" s="628">
        <v>6</v>
      </c>
      <c r="B125" s="535">
        <v>28</v>
      </c>
      <c r="C125" s="643" t="s">
        <v>125</v>
      </c>
      <c r="D125" s="1788" t="s">
        <v>26</v>
      </c>
      <c r="E125" s="1782"/>
      <c r="F125" s="724"/>
      <c r="G125" s="181" t="str">
        <f t="shared" si="15"/>
        <v/>
      </c>
      <c r="H125" s="19" t="str">
        <f t="shared" si="16"/>
        <v/>
      </c>
      <c r="I125" s="19" t="str">
        <f t="shared" si="17"/>
        <v>△</v>
      </c>
      <c r="J125" s="1163" t="s">
        <v>2166</v>
      </c>
      <c r="K125" s="725">
        <v>0.75</v>
      </c>
      <c r="M125" s="940">
        <v>1</v>
      </c>
      <c r="N125" s="940">
        <v>2</v>
      </c>
      <c r="O125" s="940">
        <v>3</v>
      </c>
      <c r="P125" s="1015">
        <v>4</v>
      </c>
      <c r="Q125" s="940">
        <v>5</v>
      </c>
      <c r="R125" s="1672">
        <v>6</v>
      </c>
      <c r="S125" s="1699"/>
      <c r="T125" s="1008"/>
      <c r="U125" s="1009"/>
      <c r="V125" s="885"/>
      <c r="W125" s="886"/>
      <c r="X125" s="853"/>
      <c r="Y125" s="810"/>
      <c r="AB125" s="732"/>
      <c r="AC125" s="812"/>
      <c r="AD125" s="809" t="s">
        <v>1593</v>
      </c>
      <c r="AE125" s="619" t="s">
        <v>2126</v>
      </c>
      <c r="AF125" s="1083"/>
      <c r="AG125" s="880"/>
      <c r="AH125" s="880"/>
      <c r="AI125" s="279"/>
      <c r="AJ125" s="1180"/>
      <c r="AK125" s="1084"/>
      <c r="AL125" s="1085"/>
      <c r="AM125" s="1085"/>
      <c r="AN125" s="1085"/>
      <c r="AO125" s="1084"/>
      <c r="AP125" s="1086"/>
      <c r="AQ125" s="730"/>
      <c r="AS125" s="719"/>
    </row>
    <row r="126" spans="1:45">
      <c r="A126" s="628">
        <v>6</v>
      </c>
      <c r="B126" s="535">
        <v>29</v>
      </c>
      <c r="C126" s="643" t="s">
        <v>126</v>
      </c>
      <c r="D126" s="1788" t="s">
        <v>26</v>
      </c>
      <c r="E126" s="1782"/>
      <c r="F126" s="724"/>
      <c r="G126" s="181" t="str">
        <f t="shared" si="15"/>
        <v/>
      </c>
      <c r="H126" s="19" t="str">
        <f t="shared" si="16"/>
        <v/>
      </c>
      <c r="I126" s="19" t="str">
        <f t="shared" si="17"/>
        <v>△</v>
      </c>
      <c r="J126" s="1163" t="s">
        <v>2166</v>
      </c>
      <c r="K126" s="725">
        <v>0.75</v>
      </c>
      <c r="M126" s="940">
        <v>1</v>
      </c>
      <c r="N126" s="940">
        <v>2</v>
      </c>
      <c r="O126" s="940">
        <v>3</v>
      </c>
      <c r="P126" s="1015">
        <v>4</v>
      </c>
      <c r="Q126" s="940">
        <v>5</v>
      </c>
      <c r="R126" s="1672">
        <v>6</v>
      </c>
      <c r="S126" s="1699"/>
      <c r="T126" s="1008"/>
      <c r="U126" s="1009"/>
      <c r="V126" s="885"/>
      <c r="W126" s="886"/>
      <c r="X126" s="853"/>
      <c r="Y126" s="810"/>
      <c r="AB126" s="732"/>
      <c r="AC126" s="812"/>
      <c r="AD126" s="809" t="s">
        <v>1593</v>
      </c>
      <c r="AE126" s="619" t="s">
        <v>2126</v>
      </c>
      <c r="AF126" s="1083"/>
      <c r="AG126" s="880"/>
      <c r="AH126" s="880"/>
      <c r="AI126" s="279"/>
      <c r="AJ126" s="1180"/>
      <c r="AK126" s="1084"/>
      <c r="AL126" s="1085"/>
      <c r="AM126" s="1085"/>
      <c r="AN126" s="1085"/>
      <c r="AO126" s="1084"/>
      <c r="AP126" s="1086"/>
      <c r="AQ126" s="730"/>
      <c r="AS126" s="719"/>
    </row>
    <row r="127" spans="1:45">
      <c r="A127" s="628">
        <v>6</v>
      </c>
      <c r="B127" s="535">
        <v>30</v>
      </c>
      <c r="C127" s="643" t="s">
        <v>127</v>
      </c>
      <c r="D127" s="1788" t="s">
        <v>26</v>
      </c>
      <c r="E127" s="1782"/>
      <c r="F127" s="724"/>
      <c r="G127" s="181" t="str">
        <f t="shared" si="15"/>
        <v/>
      </c>
      <c r="H127" s="19" t="str">
        <f t="shared" si="16"/>
        <v/>
      </c>
      <c r="I127" s="19" t="str">
        <f t="shared" si="17"/>
        <v>△</v>
      </c>
      <c r="J127" s="1793" t="s">
        <v>2166</v>
      </c>
      <c r="K127" s="725">
        <v>0.75</v>
      </c>
      <c r="M127" s="940">
        <v>1</v>
      </c>
      <c r="N127" s="940">
        <v>2</v>
      </c>
      <c r="O127" s="940">
        <v>3</v>
      </c>
      <c r="P127" s="1015">
        <v>4</v>
      </c>
      <c r="Q127" s="940">
        <v>5</v>
      </c>
      <c r="R127" s="1672">
        <v>6</v>
      </c>
      <c r="S127" s="1699"/>
      <c r="T127" s="1008"/>
      <c r="U127" s="1009"/>
      <c r="V127" s="885"/>
      <c r="W127" s="886"/>
      <c r="X127" s="853"/>
      <c r="Y127" s="810"/>
      <c r="AB127" s="732"/>
      <c r="AC127" s="812"/>
      <c r="AD127" s="809" t="s">
        <v>2126</v>
      </c>
      <c r="AE127" s="1044"/>
      <c r="AF127" s="1083"/>
      <c r="AG127" s="880"/>
      <c r="AH127" s="880"/>
      <c r="AI127" s="279"/>
      <c r="AJ127" s="1180"/>
      <c r="AK127" s="1084"/>
      <c r="AL127" s="1085"/>
      <c r="AM127" s="1085"/>
      <c r="AN127" s="1085"/>
      <c r="AO127" s="1084"/>
      <c r="AP127" s="1086"/>
      <c r="AQ127" s="730"/>
      <c r="AS127" s="719"/>
    </row>
    <row r="128" spans="1:45">
      <c r="A128" s="628">
        <v>7</v>
      </c>
      <c r="B128" s="535">
        <v>1</v>
      </c>
      <c r="C128" s="643" t="s">
        <v>123</v>
      </c>
      <c r="D128" s="1788" t="s">
        <v>24</v>
      </c>
      <c r="E128" s="1782"/>
      <c r="F128" s="724"/>
      <c r="G128" s="181" t="str">
        <f t="shared" si="15"/>
        <v/>
      </c>
      <c r="H128" s="19" t="str">
        <f t="shared" si="16"/>
        <v/>
      </c>
      <c r="I128" s="19" t="str">
        <f t="shared" si="17"/>
        <v>△</v>
      </c>
      <c r="J128" s="1163" t="s">
        <v>2166</v>
      </c>
      <c r="K128" s="725">
        <v>0.75</v>
      </c>
      <c r="M128" s="940">
        <v>1</v>
      </c>
      <c r="N128" s="940">
        <v>2</v>
      </c>
      <c r="O128" s="940">
        <v>3</v>
      </c>
      <c r="P128" s="1015">
        <v>4</v>
      </c>
      <c r="Q128" s="940">
        <v>5</v>
      </c>
      <c r="R128" s="1672">
        <v>6</v>
      </c>
      <c r="S128" s="1699"/>
      <c r="T128" s="1008"/>
      <c r="U128" s="1009"/>
      <c r="V128" s="885"/>
      <c r="W128" s="886"/>
      <c r="X128" s="853"/>
      <c r="Y128" s="810"/>
      <c r="AB128" s="732"/>
      <c r="AC128" s="812"/>
      <c r="AD128" s="809" t="s">
        <v>2119</v>
      </c>
      <c r="AE128" s="619" t="s">
        <v>2124</v>
      </c>
      <c r="AF128" s="645" t="s">
        <v>27</v>
      </c>
      <c r="AG128" s="1067"/>
      <c r="AH128" s="1067"/>
      <c r="AI128" s="181" t="str">
        <f t="shared" si="12"/>
        <v/>
      </c>
      <c r="AJ128" s="19" t="str">
        <f t="shared" si="13"/>
        <v/>
      </c>
      <c r="AK128" s="582" t="str">
        <f t="shared" si="14"/>
        <v>△</v>
      </c>
      <c r="AL128" s="646"/>
      <c r="AM128" s="936"/>
      <c r="AN128" s="939"/>
      <c r="AO128" s="525"/>
      <c r="AP128" s="817"/>
      <c r="AQ128" s="730"/>
      <c r="AS128" s="719"/>
    </row>
    <row r="129" spans="1:45">
      <c r="A129" s="628">
        <v>7</v>
      </c>
      <c r="B129" s="535">
        <v>2</v>
      </c>
      <c r="C129" s="1046" t="s">
        <v>124</v>
      </c>
      <c r="D129" s="1788" t="s">
        <v>24</v>
      </c>
      <c r="E129" s="1782"/>
      <c r="F129" s="724"/>
      <c r="G129" s="181" t="str">
        <f t="shared" si="15"/>
        <v/>
      </c>
      <c r="H129" s="19" t="str">
        <f t="shared" si="16"/>
        <v/>
      </c>
      <c r="I129" s="19" t="str">
        <f t="shared" si="17"/>
        <v>△</v>
      </c>
      <c r="J129" s="1163" t="s">
        <v>2166</v>
      </c>
      <c r="K129" s="725">
        <v>0.58333333333333337</v>
      </c>
      <c r="M129" s="940">
        <v>1</v>
      </c>
      <c r="N129" s="940">
        <v>2</v>
      </c>
      <c r="O129" s="940">
        <v>3</v>
      </c>
      <c r="P129" s="1015">
        <v>4</v>
      </c>
      <c r="Q129" s="940">
        <v>5</v>
      </c>
      <c r="R129" s="1672">
        <v>6</v>
      </c>
      <c r="S129" s="1699"/>
      <c r="T129" s="1008"/>
      <c r="U129" s="1009"/>
      <c r="V129" s="885"/>
      <c r="W129" s="886"/>
      <c r="X129" s="853"/>
      <c r="Y129" s="810"/>
      <c r="AB129" s="732"/>
      <c r="AC129" s="812"/>
      <c r="AD129" s="809" t="s">
        <v>2119</v>
      </c>
      <c r="AE129" s="619" t="s">
        <v>2124</v>
      </c>
      <c r="AF129" s="645" t="s">
        <v>27</v>
      </c>
      <c r="AG129" s="1067"/>
      <c r="AH129" s="1067"/>
      <c r="AI129" s="181" t="str">
        <f t="shared" si="12"/>
        <v/>
      </c>
      <c r="AJ129" s="19" t="str">
        <f t="shared" si="13"/>
        <v/>
      </c>
      <c r="AK129" s="582" t="str">
        <f t="shared" si="14"/>
        <v>△</v>
      </c>
      <c r="AL129" s="642"/>
      <c r="AM129" s="936"/>
      <c r="AN129" s="784"/>
      <c r="AO129" s="525"/>
      <c r="AP129" s="817"/>
      <c r="AQ129" s="730"/>
      <c r="AS129" s="719"/>
    </row>
    <row r="130" spans="1:45">
      <c r="A130" s="628">
        <v>7</v>
      </c>
      <c r="B130" s="535">
        <v>3</v>
      </c>
      <c r="C130" s="1050" t="s">
        <v>17</v>
      </c>
      <c r="D130" s="1788" t="s">
        <v>24</v>
      </c>
      <c r="E130" s="1782"/>
      <c r="F130" s="724"/>
      <c r="G130" s="181" t="str">
        <f t="shared" si="15"/>
        <v/>
      </c>
      <c r="H130" s="19" t="str">
        <f t="shared" si="16"/>
        <v/>
      </c>
      <c r="I130" s="19" t="str">
        <f t="shared" si="17"/>
        <v>△</v>
      </c>
      <c r="J130" s="1163" t="s">
        <v>2166</v>
      </c>
      <c r="K130" s="725">
        <v>0.5625</v>
      </c>
      <c r="M130" s="940">
        <v>1</v>
      </c>
      <c r="N130" s="940">
        <v>2</v>
      </c>
      <c r="O130" s="940">
        <v>3</v>
      </c>
      <c r="P130" s="1015">
        <v>4</v>
      </c>
      <c r="Q130" s="940">
        <v>5</v>
      </c>
      <c r="R130" s="1672">
        <v>6</v>
      </c>
      <c r="S130" s="1699"/>
      <c r="T130" s="1008"/>
      <c r="U130" s="1009"/>
      <c r="V130" s="885"/>
      <c r="W130" s="886"/>
      <c r="X130" s="853"/>
      <c r="Y130" s="810"/>
      <c r="AB130" s="732"/>
      <c r="AC130" s="812"/>
      <c r="AD130" s="809" t="s">
        <v>2119</v>
      </c>
      <c r="AE130" s="619" t="s">
        <v>2124</v>
      </c>
      <c r="AF130" s="645" t="s">
        <v>27</v>
      </c>
      <c r="AG130" s="1067"/>
      <c r="AH130" s="1067"/>
      <c r="AI130" s="181" t="str">
        <f t="shared" si="12"/>
        <v/>
      </c>
      <c r="AJ130" s="19" t="str">
        <f t="shared" si="13"/>
        <v/>
      </c>
      <c r="AK130" s="582" t="str">
        <f t="shared" si="14"/>
        <v>△</v>
      </c>
      <c r="AL130" s="646"/>
      <c r="AM130" s="936"/>
      <c r="AN130" s="939"/>
      <c r="AP130" s="817"/>
      <c r="AQ130" s="730"/>
      <c r="AS130" s="719"/>
    </row>
    <row r="131" spans="1:45">
      <c r="A131" s="743">
        <v>7</v>
      </c>
      <c r="B131" s="744">
        <v>4</v>
      </c>
      <c r="C131" s="864" t="s">
        <v>16</v>
      </c>
      <c r="D131" s="1789"/>
      <c r="E131" s="1787"/>
      <c r="F131" s="1027"/>
      <c r="G131" s="1039"/>
      <c r="H131" s="1027"/>
      <c r="I131" s="785"/>
      <c r="J131" s="1028"/>
      <c r="K131" s="745"/>
      <c r="L131" s="1029"/>
      <c r="M131" s="1030"/>
      <c r="N131" s="1030"/>
      <c r="O131" s="1030"/>
      <c r="P131" s="1031"/>
      <c r="Q131" s="1030"/>
      <c r="R131" s="1673"/>
      <c r="S131" s="1698"/>
      <c r="T131" s="1033"/>
      <c r="U131" s="1032"/>
      <c r="V131" s="637"/>
      <c r="W131" s="637"/>
      <c r="X131" s="1120"/>
      <c r="Y131" s="810"/>
      <c r="AB131" s="732"/>
      <c r="AC131" s="812"/>
      <c r="AD131" s="1045"/>
      <c r="AE131" s="1044"/>
      <c r="AF131" s="1083"/>
      <c r="AG131" s="880"/>
      <c r="AH131" s="880"/>
      <c r="AI131" s="279"/>
      <c r="AJ131" s="1180"/>
      <c r="AK131" s="1084"/>
      <c r="AL131" s="1085"/>
      <c r="AM131" s="1085"/>
      <c r="AN131" s="1085"/>
      <c r="AO131" s="1084"/>
      <c r="AP131" s="1086"/>
      <c r="AQ131" s="730"/>
      <c r="AS131" s="719"/>
    </row>
    <row r="132" spans="1:45">
      <c r="A132" s="628">
        <v>7</v>
      </c>
      <c r="B132" s="535">
        <v>5</v>
      </c>
      <c r="C132" s="643" t="s">
        <v>125</v>
      </c>
      <c r="D132" s="1790" t="s">
        <v>25</v>
      </c>
      <c r="E132" s="1782"/>
      <c r="F132" s="724"/>
      <c r="G132" s="181" t="str">
        <f t="shared" si="15"/>
        <v/>
      </c>
      <c r="H132" s="19" t="str">
        <f t="shared" si="16"/>
        <v/>
      </c>
      <c r="I132" s="19" t="str">
        <f t="shared" si="17"/>
        <v>△</v>
      </c>
      <c r="J132" s="1022" t="s">
        <v>2168</v>
      </c>
      <c r="K132" s="725">
        <v>0.75</v>
      </c>
      <c r="M132" s="940">
        <v>1</v>
      </c>
      <c r="N132" s="940">
        <v>2</v>
      </c>
      <c r="O132" s="940">
        <v>3</v>
      </c>
      <c r="P132" s="1015">
        <v>4</v>
      </c>
      <c r="Q132" s="940">
        <v>5</v>
      </c>
      <c r="R132" s="1672">
        <v>6</v>
      </c>
      <c r="S132" s="1699"/>
      <c r="T132" s="1008"/>
      <c r="U132" s="1009"/>
      <c r="V132" s="885"/>
      <c r="W132" s="886"/>
      <c r="X132" s="853"/>
      <c r="Y132" s="810"/>
      <c r="AB132" s="732"/>
      <c r="AC132" s="812"/>
      <c r="AD132" s="809" t="s">
        <v>1596</v>
      </c>
      <c r="AE132" s="619" t="s">
        <v>1775</v>
      </c>
      <c r="AF132" s="782" t="s">
        <v>2136</v>
      </c>
      <c r="AG132" s="1068"/>
      <c r="AH132" s="1067"/>
      <c r="AI132" s="181" t="str">
        <f t="shared" si="12"/>
        <v/>
      </c>
      <c r="AJ132" s="19" t="str">
        <f t="shared" si="13"/>
        <v/>
      </c>
      <c r="AK132" s="582" t="str">
        <f t="shared" si="14"/>
        <v>△</v>
      </c>
      <c r="AL132" s="642"/>
      <c r="AM132" s="936"/>
      <c r="AN132" s="784"/>
      <c r="AO132" s="525"/>
      <c r="AP132" s="817"/>
      <c r="AQ132" s="730"/>
      <c r="AS132" s="719"/>
    </row>
    <row r="133" spans="1:45">
      <c r="A133" s="628">
        <v>7</v>
      </c>
      <c r="B133" s="535">
        <v>6</v>
      </c>
      <c r="C133" s="643" t="s">
        <v>126</v>
      </c>
      <c r="D133" s="1790" t="s">
        <v>25</v>
      </c>
      <c r="E133" s="1782"/>
      <c r="F133" s="724"/>
      <c r="G133" s="181" t="str">
        <f t="shared" si="15"/>
        <v/>
      </c>
      <c r="H133" s="19" t="str">
        <f t="shared" si="16"/>
        <v/>
      </c>
      <c r="I133" s="19" t="str">
        <f t="shared" si="17"/>
        <v>△</v>
      </c>
      <c r="J133" s="1022" t="s">
        <v>2168</v>
      </c>
      <c r="K133" s="725">
        <v>0.75</v>
      </c>
      <c r="M133" s="940">
        <v>1</v>
      </c>
      <c r="N133" s="940">
        <v>2</v>
      </c>
      <c r="O133" s="940">
        <v>3</v>
      </c>
      <c r="P133" s="1015">
        <v>4</v>
      </c>
      <c r="Q133" s="940">
        <v>5</v>
      </c>
      <c r="R133" s="1672">
        <v>6</v>
      </c>
      <c r="S133" s="1699"/>
      <c r="T133" s="1008"/>
      <c r="U133" s="1009"/>
      <c r="V133" s="885"/>
      <c r="W133" s="886"/>
      <c r="X133" s="853"/>
      <c r="Y133" s="810"/>
      <c r="AB133" s="732"/>
      <c r="AC133" s="812"/>
      <c r="AD133" s="809" t="s">
        <v>1596</v>
      </c>
      <c r="AE133" s="619" t="s">
        <v>1775</v>
      </c>
      <c r="AF133" s="645" t="s">
        <v>2136</v>
      </c>
      <c r="AG133" s="1067"/>
      <c r="AH133" s="1067"/>
      <c r="AI133" s="181" t="str">
        <f t="shared" si="12"/>
        <v/>
      </c>
      <c r="AJ133" s="19" t="str">
        <f t="shared" si="13"/>
        <v/>
      </c>
      <c r="AK133" s="582" t="str">
        <f t="shared" si="14"/>
        <v>△</v>
      </c>
      <c r="AL133" s="646"/>
      <c r="AM133" s="936"/>
      <c r="AN133" s="939"/>
      <c r="AP133" s="817"/>
      <c r="AQ133" s="730"/>
      <c r="AS133" s="719"/>
    </row>
    <row r="134" spans="1:45">
      <c r="A134" s="628">
        <v>7</v>
      </c>
      <c r="B134" s="535">
        <v>7</v>
      </c>
      <c r="C134" s="643" t="s">
        <v>127</v>
      </c>
      <c r="D134" s="1790" t="s">
        <v>25</v>
      </c>
      <c r="E134" s="1782"/>
      <c r="F134" s="724"/>
      <c r="G134" s="181" t="str">
        <f t="shared" si="15"/>
        <v/>
      </c>
      <c r="H134" s="19" t="str">
        <f t="shared" si="16"/>
        <v/>
      </c>
      <c r="I134" s="19" t="str">
        <f t="shared" si="17"/>
        <v>△</v>
      </c>
      <c r="J134" s="1022" t="s">
        <v>2168</v>
      </c>
      <c r="K134" s="725">
        <v>0.75</v>
      </c>
      <c r="M134" s="940">
        <v>1</v>
      </c>
      <c r="N134" s="940">
        <v>2</v>
      </c>
      <c r="O134" s="940">
        <v>3</v>
      </c>
      <c r="P134" s="1015">
        <v>4</v>
      </c>
      <c r="Q134" s="940">
        <v>5</v>
      </c>
      <c r="R134" s="1672">
        <v>6</v>
      </c>
      <c r="S134" s="1699"/>
      <c r="T134" s="1008"/>
      <c r="U134" s="1009"/>
      <c r="V134" s="885"/>
      <c r="W134" s="886"/>
      <c r="X134" s="853"/>
      <c r="Y134" s="810"/>
      <c r="AB134" s="732"/>
      <c r="AC134" s="812"/>
      <c r="AD134" s="809" t="s">
        <v>1596</v>
      </c>
      <c r="AE134" s="619" t="s">
        <v>1775</v>
      </c>
      <c r="AF134" s="645" t="s">
        <v>2136</v>
      </c>
      <c r="AG134" s="1067"/>
      <c r="AH134" s="1067"/>
      <c r="AI134" s="181" t="str">
        <f t="shared" si="12"/>
        <v/>
      </c>
      <c r="AJ134" s="19" t="str">
        <f t="shared" si="13"/>
        <v/>
      </c>
      <c r="AK134" s="582" t="str">
        <f t="shared" si="14"/>
        <v>△</v>
      </c>
      <c r="AL134" s="646"/>
      <c r="AM134" s="936"/>
      <c r="AN134" s="939"/>
      <c r="AO134" s="525"/>
      <c r="AP134" s="817"/>
      <c r="AQ134" s="730"/>
      <c r="AS134" s="719"/>
    </row>
    <row r="135" spans="1:45">
      <c r="A135" s="628">
        <v>7</v>
      </c>
      <c r="B135" s="535">
        <v>8</v>
      </c>
      <c r="C135" s="643" t="s">
        <v>123</v>
      </c>
      <c r="D135" s="1790" t="s">
        <v>27</v>
      </c>
      <c r="E135" s="1782"/>
      <c r="F135" s="724"/>
      <c r="G135" s="181" t="str">
        <f t="shared" si="15"/>
        <v/>
      </c>
      <c r="H135" s="19" t="str">
        <f t="shared" si="16"/>
        <v/>
      </c>
      <c r="I135" s="19" t="str">
        <f t="shared" si="17"/>
        <v>△</v>
      </c>
      <c r="J135" s="1022" t="s">
        <v>2169</v>
      </c>
      <c r="K135" s="725">
        <v>0.75</v>
      </c>
      <c r="M135" s="940">
        <v>1</v>
      </c>
      <c r="N135" s="940">
        <v>2</v>
      </c>
      <c r="O135" s="940">
        <v>3</v>
      </c>
      <c r="P135" s="1015">
        <v>4</v>
      </c>
      <c r="Q135" s="940">
        <v>5</v>
      </c>
      <c r="R135" s="1672">
        <v>6</v>
      </c>
      <c r="S135" s="1699"/>
      <c r="T135" s="1008"/>
      <c r="U135" s="1009"/>
      <c r="V135" s="885"/>
      <c r="W135" s="886"/>
      <c r="X135" s="853"/>
      <c r="Y135" s="810"/>
      <c r="AB135" s="732"/>
      <c r="AC135" s="812"/>
      <c r="AD135" s="811" t="s">
        <v>1773</v>
      </c>
      <c r="AE135" s="619" t="s">
        <v>1597</v>
      </c>
      <c r="AF135" s="1074" t="s">
        <v>2142</v>
      </c>
      <c r="AG135" s="1067"/>
      <c r="AH135" s="1067"/>
      <c r="AI135" s="181" t="str">
        <f t="shared" si="12"/>
        <v/>
      </c>
      <c r="AJ135" s="19" t="str">
        <f t="shared" si="13"/>
        <v/>
      </c>
      <c r="AK135" s="582" t="str">
        <f t="shared" si="14"/>
        <v>△</v>
      </c>
      <c r="AL135" s="642"/>
      <c r="AM135" s="936"/>
      <c r="AN135" s="784"/>
      <c r="AO135" s="525"/>
      <c r="AP135" s="817"/>
      <c r="AQ135" s="730"/>
      <c r="AS135" s="719"/>
    </row>
    <row r="136" spans="1:45">
      <c r="A136" s="628">
        <v>7</v>
      </c>
      <c r="B136" s="535">
        <v>9</v>
      </c>
      <c r="C136" s="1046" t="s">
        <v>124</v>
      </c>
      <c r="D136" s="1790" t="s">
        <v>27</v>
      </c>
      <c r="E136" s="1782"/>
      <c r="F136" s="724"/>
      <c r="G136" s="181" t="str">
        <f t="shared" si="15"/>
        <v/>
      </c>
      <c r="H136" s="19" t="str">
        <f t="shared" si="16"/>
        <v/>
      </c>
      <c r="I136" s="19" t="str">
        <f t="shared" si="17"/>
        <v>△</v>
      </c>
      <c r="J136" s="1022" t="s">
        <v>2169</v>
      </c>
      <c r="K136" s="725">
        <v>0.58333333333333337</v>
      </c>
      <c r="M136" s="940">
        <v>1</v>
      </c>
      <c r="N136" s="940">
        <v>2</v>
      </c>
      <c r="O136" s="940">
        <v>3</v>
      </c>
      <c r="P136" s="1015">
        <v>4</v>
      </c>
      <c r="Q136" s="940">
        <v>5</v>
      </c>
      <c r="R136" s="1672">
        <v>6</v>
      </c>
      <c r="S136" s="1699"/>
      <c r="T136" s="1008"/>
      <c r="U136" s="1009"/>
      <c r="V136" s="885"/>
      <c r="W136" s="886"/>
      <c r="X136" s="853"/>
      <c r="Y136" s="810"/>
      <c r="AB136" s="732"/>
      <c r="AC136" s="812"/>
      <c r="AD136" s="811" t="s">
        <v>1773</v>
      </c>
      <c r="AE136" s="619" t="s">
        <v>1597</v>
      </c>
      <c r="AF136" s="1074" t="s">
        <v>2142</v>
      </c>
      <c r="AG136" s="1067"/>
      <c r="AH136" s="1067"/>
      <c r="AI136" s="181" t="str">
        <f t="shared" si="12"/>
        <v/>
      </c>
      <c r="AJ136" s="19" t="str">
        <f t="shared" si="13"/>
        <v/>
      </c>
      <c r="AK136" s="582" t="str">
        <f t="shared" si="14"/>
        <v>△</v>
      </c>
      <c r="AL136" s="646"/>
      <c r="AM136" s="936"/>
      <c r="AN136" s="939"/>
      <c r="AP136" s="817"/>
      <c r="AQ136" s="730"/>
      <c r="AS136" s="719"/>
    </row>
    <row r="137" spans="1:45">
      <c r="A137" s="628">
        <v>7</v>
      </c>
      <c r="B137" s="535">
        <v>10</v>
      </c>
      <c r="C137" s="1050" t="s">
        <v>17</v>
      </c>
      <c r="D137" s="1790" t="s">
        <v>27</v>
      </c>
      <c r="E137" s="1782"/>
      <c r="F137" s="724"/>
      <c r="G137" s="181" t="str">
        <f t="shared" si="15"/>
        <v/>
      </c>
      <c r="H137" s="19" t="str">
        <f t="shared" si="16"/>
        <v/>
      </c>
      <c r="I137" s="19" t="str">
        <f t="shared" si="17"/>
        <v>△</v>
      </c>
      <c r="J137" s="1022" t="s">
        <v>2169</v>
      </c>
      <c r="K137" s="725">
        <v>0.58333333333333337</v>
      </c>
      <c r="M137" s="940">
        <v>1</v>
      </c>
      <c r="N137" s="940">
        <v>2</v>
      </c>
      <c r="O137" s="940">
        <v>3</v>
      </c>
      <c r="P137" s="1015">
        <v>4</v>
      </c>
      <c r="Q137" s="940">
        <v>5</v>
      </c>
      <c r="R137" s="1672">
        <v>6</v>
      </c>
      <c r="S137" s="1699"/>
      <c r="T137" s="1008"/>
      <c r="U137" s="1009"/>
      <c r="V137" s="885"/>
      <c r="W137" s="886"/>
      <c r="X137" s="853"/>
      <c r="Y137" s="810"/>
      <c r="AB137" s="732"/>
      <c r="AC137" s="812"/>
      <c r="AD137" s="811" t="s">
        <v>1773</v>
      </c>
      <c r="AE137" s="619" t="s">
        <v>1597</v>
      </c>
      <c r="AF137" s="1074" t="s">
        <v>2142</v>
      </c>
      <c r="AG137" s="1067"/>
      <c r="AH137" s="1067"/>
      <c r="AI137" s="181" t="str">
        <f t="shared" si="12"/>
        <v/>
      </c>
      <c r="AJ137" s="19" t="str">
        <f t="shared" si="13"/>
        <v/>
      </c>
      <c r="AK137" s="582" t="str">
        <f t="shared" si="14"/>
        <v>△</v>
      </c>
      <c r="AL137" s="646"/>
      <c r="AM137" s="936"/>
      <c r="AN137" s="939"/>
      <c r="AO137" s="525"/>
      <c r="AP137" s="817"/>
      <c r="AQ137" s="730"/>
      <c r="AS137" s="719"/>
    </row>
    <row r="138" spans="1:45">
      <c r="A138" s="743">
        <v>7</v>
      </c>
      <c r="B138" s="744">
        <v>11</v>
      </c>
      <c r="C138" s="864" t="s">
        <v>16</v>
      </c>
      <c r="D138" s="1789"/>
      <c r="E138" s="1787"/>
      <c r="F138" s="1027"/>
      <c r="G138" s="1039"/>
      <c r="H138" s="1027"/>
      <c r="I138" s="785"/>
      <c r="J138" s="1028"/>
      <c r="K138" s="745"/>
      <c r="L138" s="1029"/>
      <c r="M138" s="1030"/>
      <c r="N138" s="1030"/>
      <c r="O138" s="1030"/>
      <c r="P138" s="1031"/>
      <c r="Q138" s="1030"/>
      <c r="R138" s="1673"/>
      <c r="S138" s="1698"/>
      <c r="T138" s="1033"/>
      <c r="U138" s="1032"/>
      <c r="V138" s="637"/>
      <c r="W138" s="637"/>
      <c r="X138" s="1120"/>
      <c r="Y138" s="810"/>
      <c r="AB138" s="732"/>
      <c r="AC138" s="812"/>
      <c r="AD138" s="1045"/>
      <c r="AE138" s="1044"/>
      <c r="AF138" s="1083"/>
      <c r="AG138" s="880"/>
      <c r="AH138" s="880"/>
      <c r="AI138" s="279"/>
      <c r="AJ138" s="1180"/>
      <c r="AK138" s="1084"/>
      <c r="AL138" s="1085"/>
      <c r="AM138" s="1085"/>
      <c r="AN138" s="1085"/>
      <c r="AO138" s="1084"/>
      <c r="AP138" s="1086"/>
      <c r="AQ138" s="730"/>
      <c r="AS138" s="719"/>
    </row>
    <row r="139" spans="1:45">
      <c r="A139" s="628">
        <v>7</v>
      </c>
      <c r="B139" s="535">
        <v>12</v>
      </c>
      <c r="C139" s="643" t="s">
        <v>125</v>
      </c>
      <c r="D139" s="1788" t="s">
        <v>785</v>
      </c>
      <c r="E139" s="1782"/>
      <c r="F139" s="724"/>
      <c r="G139" s="181" t="str">
        <f t="shared" si="15"/>
        <v/>
      </c>
      <c r="H139" s="19" t="str">
        <f t="shared" si="16"/>
        <v/>
      </c>
      <c r="I139" s="19" t="str">
        <f t="shared" si="17"/>
        <v>△</v>
      </c>
      <c r="J139" s="1163" t="s">
        <v>2166</v>
      </c>
      <c r="K139" s="725">
        <v>0.75</v>
      </c>
      <c r="M139" s="940">
        <v>1</v>
      </c>
      <c r="N139" s="940">
        <v>2</v>
      </c>
      <c r="O139" s="940">
        <v>3</v>
      </c>
      <c r="P139" s="1015">
        <v>4</v>
      </c>
      <c r="Q139" s="940">
        <v>5</v>
      </c>
      <c r="R139" s="1672">
        <v>6</v>
      </c>
      <c r="S139" s="1699"/>
      <c r="T139" s="1008"/>
      <c r="U139" s="1009"/>
      <c r="V139" s="885"/>
      <c r="W139" s="886"/>
      <c r="X139" s="853"/>
      <c r="Y139" s="810"/>
      <c r="AB139" s="732"/>
      <c r="AC139" s="812"/>
      <c r="AD139" s="811" t="s">
        <v>2114</v>
      </c>
      <c r="AE139" s="619" t="s">
        <v>2125</v>
      </c>
      <c r="AF139" s="782" t="s">
        <v>25</v>
      </c>
      <c r="AG139" s="1068"/>
      <c r="AH139" s="1067"/>
      <c r="AI139" s="181" t="str">
        <f t="shared" si="12"/>
        <v/>
      </c>
      <c r="AJ139" s="19" t="str">
        <f t="shared" si="13"/>
        <v/>
      </c>
      <c r="AK139" s="582" t="str">
        <f t="shared" si="14"/>
        <v>△</v>
      </c>
      <c r="AL139" s="646"/>
      <c r="AM139" s="936"/>
      <c r="AN139" s="939"/>
      <c r="AP139" s="817"/>
      <c r="AQ139" s="730"/>
      <c r="AS139" s="719"/>
    </row>
    <row r="140" spans="1:45">
      <c r="A140" s="628">
        <v>7</v>
      </c>
      <c r="B140" s="535">
        <v>13</v>
      </c>
      <c r="C140" s="643" t="s">
        <v>126</v>
      </c>
      <c r="D140" s="1788" t="s">
        <v>785</v>
      </c>
      <c r="E140" s="1782"/>
      <c r="F140" s="724"/>
      <c r="G140" s="181" t="str">
        <f t="shared" si="15"/>
        <v/>
      </c>
      <c r="H140" s="19" t="str">
        <f t="shared" si="16"/>
        <v/>
      </c>
      <c r="I140" s="19" t="str">
        <f t="shared" si="17"/>
        <v>△</v>
      </c>
      <c r="J140" s="1163" t="s">
        <v>2166</v>
      </c>
      <c r="K140" s="725">
        <v>0.75</v>
      </c>
      <c r="M140" s="940">
        <v>1</v>
      </c>
      <c r="N140" s="940">
        <v>2</v>
      </c>
      <c r="O140" s="940">
        <v>3</v>
      </c>
      <c r="P140" s="1015">
        <v>4</v>
      </c>
      <c r="Q140" s="940">
        <v>5</v>
      </c>
      <c r="R140" s="1672">
        <v>6</v>
      </c>
      <c r="S140" s="1699"/>
      <c r="T140" s="1008"/>
      <c r="U140" s="1009"/>
      <c r="V140" s="885"/>
      <c r="W140" s="886"/>
      <c r="X140" s="853"/>
      <c r="Y140" s="810"/>
      <c r="AB140" s="732"/>
      <c r="AC140" s="812"/>
      <c r="AD140" s="811" t="s">
        <v>2114</v>
      </c>
      <c r="AE140" s="619" t="s">
        <v>2125</v>
      </c>
      <c r="AF140" s="645" t="s">
        <v>25</v>
      </c>
      <c r="AG140" s="1067"/>
      <c r="AH140" s="1067"/>
      <c r="AI140" s="181" t="str">
        <f t="shared" si="12"/>
        <v/>
      </c>
      <c r="AJ140" s="19" t="str">
        <f t="shared" si="13"/>
        <v/>
      </c>
      <c r="AK140" s="582" t="str">
        <f t="shared" si="14"/>
        <v>△</v>
      </c>
      <c r="AL140" s="646"/>
      <c r="AM140" s="936"/>
      <c r="AN140" s="939"/>
      <c r="AO140" s="525"/>
      <c r="AP140" s="817"/>
      <c r="AQ140" s="730"/>
      <c r="AS140" s="719"/>
    </row>
    <row r="141" spans="1:45">
      <c r="A141" s="628">
        <v>7</v>
      </c>
      <c r="B141" s="535">
        <v>14</v>
      </c>
      <c r="C141" s="643" t="s">
        <v>127</v>
      </c>
      <c r="D141" s="1788" t="s">
        <v>785</v>
      </c>
      <c r="E141" s="1782"/>
      <c r="F141" s="724"/>
      <c r="G141" s="181" t="str">
        <f t="shared" si="15"/>
        <v/>
      </c>
      <c r="H141" s="19" t="str">
        <f t="shared" si="16"/>
        <v/>
      </c>
      <c r="I141" s="19" t="str">
        <f t="shared" si="17"/>
        <v>△</v>
      </c>
      <c r="J141" s="1163" t="s">
        <v>2166</v>
      </c>
      <c r="K141" s="725">
        <v>0.75</v>
      </c>
      <c r="M141" s="940">
        <v>1</v>
      </c>
      <c r="N141" s="940">
        <v>2</v>
      </c>
      <c r="O141" s="940">
        <v>3</v>
      </c>
      <c r="P141" s="1015">
        <v>4</v>
      </c>
      <c r="Q141" s="940">
        <v>5</v>
      </c>
      <c r="R141" s="1672">
        <v>6</v>
      </c>
      <c r="S141" s="1699"/>
      <c r="T141" s="1008"/>
      <c r="U141" s="1009"/>
      <c r="V141" s="885"/>
      <c r="W141" s="886"/>
      <c r="X141" s="853"/>
      <c r="Y141" s="810"/>
      <c r="AB141" s="732"/>
      <c r="AC141" s="812"/>
      <c r="AD141" s="811" t="s">
        <v>2114</v>
      </c>
      <c r="AE141" s="619" t="s">
        <v>2125</v>
      </c>
      <c r="AF141" s="645" t="s">
        <v>25</v>
      </c>
      <c r="AG141" s="1067"/>
      <c r="AH141" s="1067"/>
      <c r="AI141" s="181" t="str">
        <f t="shared" si="12"/>
        <v/>
      </c>
      <c r="AJ141" s="19" t="str">
        <f t="shared" si="13"/>
        <v/>
      </c>
      <c r="AK141" s="582" t="str">
        <f t="shared" si="14"/>
        <v>△</v>
      </c>
      <c r="AL141" s="642"/>
      <c r="AM141" s="936"/>
      <c r="AN141" s="784"/>
      <c r="AO141" s="525"/>
      <c r="AP141" s="817"/>
      <c r="AQ141" s="730"/>
    </row>
    <row r="142" spans="1:45">
      <c r="A142" s="628">
        <v>7</v>
      </c>
      <c r="B142" s="535">
        <v>15</v>
      </c>
      <c r="C142" s="643" t="s">
        <v>123</v>
      </c>
      <c r="D142" s="1790" t="s">
        <v>24</v>
      </c>
      <c r="E142" s="1782"/>
      <c r="F142" s="724"/>
      <c r="G142" s="181" t="str">
        <f t="shared" si="15"/>
        <v/>
      </c>
      <c r="H142" s="19" t="str">
        <f t="shared" si="16"/>
        <v/>
      </c>
      <c r="I142" s="19" t="str">
        <f t="shared" si="17"/>
        <v>△</v>
      </c>
      <c r="J142" s="1022" t="s">
        <v>2167</v>
      </c>
      <c r="K142" s="725">
        <v>0.75</v>
      </c>
      <c r="M142" s="940">
        <v>1</v>
      </c>
      <c r="N142" s="940">
        <v>2</v>
      </c>
      <c r="O142" s="940">
        <v>3</v>
      </c>
      <c r="P142" s="1015">
        <v>4</v>
      </c>
      <c r="Q142" s="940">
        <v>5</v>
      </c>
      <c r="R142" s="1672">
        <v>6</v>
      </c>
      <c r="S142" s="1699"/>
      <c r="T142" s="1008"/>
      <c r="U142" s="1009"/>
      <c r="V142" s="885"/>
      <c r="W142" s="886"/>
      <c r="X142" s="853"/>
      <c r="Y142" s="810"/>
      <c r="AB142" s="732"/>
      <c r="AC142" s="812"/>
      <c r="AD142" s="809" t="s">
        <v>2120</v>
      </c>
      <c r="AE142" s="619" t="s">
        <v>2127</v>
      </c>
      <c r="AF142" s="1083"/>
      <c r="AG142" s="880"/>
      <c r="AH142" s="880"/>
      <c r="AI142" s="279"/>
      <c r="AJ142" s="1180"/>
      <c r="AK142" s="1084"/>
      <c r="AL142" s="1085"/>
      <c r="AM142" s="1085"/>
      <c r="AN142" s="1085"/>
      <c r="AO142" s="1084"/>
      <c r="AP142" s="1086"/>
      <c r="AQ142" s="730"/>
    </row>
    <row r="143" spans="1:45">
      <c r="A143" s="628">
        <v>7</v>
      </c>
      <c r="B143" s="535">
        <v>16</v>
      </c>
      <c r="C143" s="1046" t="s">
        <v>124</v>
      </c>
      <c r="D143" s="1790" t="s">
        <v>24</v>
      </c>
      <c r="E143" s="1782"/>
      <c r="F143" s="724"/>
      <c r="G143" s="181" t="str">
        <f t="shared" si="15"/>
        <v/>
      </c>
      <c r="H143" s="19" t="str">
        <f t="shared" si="16"/>
        <v/>
      </c>
      <c r="I143" s="19" t="str">
        <f t="shared" si="17"/>
        <v>△</v>
      </c>
      <c r="J143" s="1022" t="s">
        <v>2167</v>
      </c>
      <c r="K143" s="725">
        <v>0.58333333333333337</v>
      </c>
      <c r="M143" s="940">
        <v>1</v>
      </c>
      <c r="N143" s="940">
        <v>2</v>
      </c>
      <c r="O143" s="940">
        <v>3</v>
      </c>
      <c r="P143" s="1015">
        <v>4</v>
      </c>
      <c r="Q143" s="940">
        <v>5</v>
      </c>
      <c r="R143" s="1672">
        <v>6</v>
      </c>
      <c r="S143" s="1699"/>
      <c r="T143" s="1008"/>
      <c r="U143" s="1009"/>
      <c r="V143" s="885"/>
      <c r="W143" s="886"/>
      <c r="X143" s="853"/>
      <c r="Y143" s="810"/>
      <c r="AB143" s="732"/>
      <c r="AC143" s="812"/>
      <c r="AD143" s="809" t="s">
        <v>2120</v>
      </c>
      <c r="AE143" s="619" t="s">
        <v>2127</v>
      </c>
      <c r="AF143" s="1083"/>
      <c r="AG143" s="880"/>
      <c r="AH143" s="880"/>
      <c r="AI143" s="279"/>
      <c r="AJ143" s="1180"/>
      <c r="AK143" s="1084"/>
      <c r="AL143" s="1085"/>
      <c r="AM143" s="1085"/>
      <c r="AN143" s="1085"/>
      <c r="AO143" s="1084"/>
      <c r="AP143" s="1086"/>
      <c r="AQ143" s="730"/>
    </row>
    <row r="144" spans="1:45">
      <c r="A144" s="628">
        <v>7</v>
      </c>
      <c r="B144" s="535">
        <v>17</v>
      </c>
      <c r="C144" s="1050" t="s">
        <v>17</v>
      </c>
      <c r="D144" s="1790" t="s">
        <v>24</v>
      </c>
      <c r="E144" s="1782"/>
      <c r="F144" s="724"/>
      <c r="G144" s="181" t="str">
        <f t="shared" si="15"/>
        <v/>
      </c>
      <c r="H144" s="19" t="str">
        <f t="shared" si="16"/>
        <v/>
      </c>
      <c r="I144" s="19" t="str">
        <f t="shared" si="17"/>
        <v>△</v>
      </c>
      <c r="J144" s="1022" t="s">
        <v>2167</v>
      </c>
      <c r="K144" s="725">
        <v>0.58333333333333337</v>
      </c>
      <c r="M144" s="940">
        <v>1</v>
      </c>
      <c r="N144" s="940">
        <v>2</v>
      </c>
      <c r="O144" s="940">
        <v>3</v>
      </c>
      <c r="P144" s="1015">
        <v>4</v>
      </c>
      <c r="Q144" s="940">
        <v>5</v>
      </c>
      <c r="R144" s="1672">
        <v>6</v>
      </c>
      <c r="S144" s="1699"/>
      <c r="T144" s="1008"/>
      <c r="U144" s="1009"/>
      <c r="V144" s="885"/>
      <c r="W144" s="886"/>
      <c r="X144" s="853"/>
      <c r="Y144" s="810"/>
      <c r="AB144" s="732"/>
      <c r="AC144" s="812"/>
      <c r="AD144" s="809" t="s">
        <v>2120</v>
      </c>
      <c r="AE144" s="619" t="s">
        <v>2127</v>
      </c>
      <c r="AF144" s="1083"/>
      <c r="AG144" s="880"/>
      <c r="AH144" s="880"/>
      <c r="AI144" s="279"/>
      <c r="AJ144" s="1180"/>
      <c r="AK144" s="1084"/>
      <c r="AL144" s="1085"/>
      <c r="AM144" s="1085"/>
      <c r="AN144" s="1085"/>
      <c r="AO144" s="1084"/>
      <c r="AP144" s="1086"/>
      <c r="AQ144" s="730"/>
    </row>
    <row r="145" spans="1:45">
      <c r="A145" s="628">
        <v>7</v>
      </c>
      <c r="B145" s="535">
        <v>18</v>
      </c>
      <c r="C145" s="643" t="s">
        <v>125</v>
      </c>
      <c r="D145" s="1788" t="s">
        <v>25</v>
      </c>
      <c r="E145" s="1782"/>
      <c r="F145" s="724"/>
      <c r="G145" s="181" t="str">
        <f t="shared" si="15"/>
        <v/>
      </c>
      <c r="H145" s="19" t="str">
        <f t="shared" si="16"/>
        <v/>
      </c>
      <c r="I145" s="19" t="str">
        <f t="shared" si="17"/>
        <v>△</v>
      </c>
      <c r="J145" s="1163" t="s">
        <v>2166</v>
      </c>
      <c r="K145" s="725">
        <v>0.75</v>
      </c>
      <c r="M145" s="940">
        <v>1</v>
      </c>
      <c r="N145" s="940">
        <v>2</v>
      </c>
      <c r="O145" s="940">
        <v>3</v>
      </c>
      <c r="P145" s="1015">
        <v>4</v>
      </c>
      <c r="Q145" s="940">
        <v>5</v>
      </c>
      <c r="R145" s="1672">
        <v>6</v>
      </c>
      <c r="S145" s="1699"/>
      <c r="T145" s="1008"/>
      <c r="U145" s="1009"/>
      <c r="V145" s="885"/>
      <c r="W145" s="886"/>
      <c r="X145" s="853"/>
      <c r="Y145" s="810"/>
      <c r="AB145" s="732"/>
      <c r="AC145" s="812"/>
      <c r="AD145" s="809" t="s">
        <v>1598</v>
      </c>
      <c r="AE145" s="619" t="s">
        <v>2118</v>
      </c>
      <c r="AF145" s="1083"/>
      <c r="AG145" s="880"/>
      <c r="AH145" s="880"/>
      <c r="AI145" s="279"/>
      <c r="AJ145" s="1180"/>
      <c r="AK145" s="1084"/>
      <c r="AL145" s="1085"/>
      <c r="AM145" s="1085"/>
      <c r="AN145" s="1085"/>
      <c r="AO145" s="1084"/>
      <c r="AP145" s="1086"/>
      <c r="AQ145" s="730"/>
    </row>
    <row r="146" spans="1:45">
      <c r="A146" s="628">
        <v>7</v>
      </c>
      <c r="B146" s="535">
        <v>19</v>
      </c>
      <c r="C146" s="643" t="s">
        <v>2112</v>
      </c>
      <c r="D146" s="1788" t="s">
        <v>25</v>
      </c>
      <c r="E146" s="1782"/>
      <c r="F146" s="724"/>
      <c r="G146" s="181" t="str">
        <f t="shared" si="15"/>
        <v/>
      </c>
      <c r="H146" s="19" t="str">
        <f t="shared" si="16"/>
        <v/>
      </c>
      <c r="I146" s="19" t="str">
        <f t="shared" si="17"/>
        <v>△</v>
      </c>
      <c r="J146" s="1163" t="s">
        <v>2166</v>
      </c>
      <c r="K146" s="725">
        <v>0.75</v>
      </c>
      <c r="M146" s="940">
        <v>1</v>
      </c>
      <c r="N146" s="940">
        <v>2</v>
      </c>
      <c r="O146" s="940">
        <v>3</v>
      </c>
      <c r="P146" s="1015">
        <v>4</v>
      </c>
      <c r="Q146" s="940">
        <v>5</v>
      </c>
      <c r="R146" s="1672">
        <v>6</v>
      </c>
      <c r="S146" s="1699"/>
      <c r="T146" s="1008"/>
      <c r="U146" s="1009"/>
      <c r="V146" s="885"/>
      <c r="W146" s="886"/>
      <c r="X146" s="853"/>
      <c r="Y146" s="810"/>
      <c r="AB146" s="732"/>
      <c r="AC146" s="812"/>
      <c r="AD146" s="809" t="s">
        <v>1598</v>
      </c>
      <c r="AE146" s="619" t="s">
        <v>2118</v>
      </c>
      <c r="AF146" s="782" t="s">
        <v>2136</v>
      </c>
      <c r="AG146" s="1068"/>
      <c r="AH146" s="1067"/>
      <c r="AI146" s="181" t="str">
        <f t="shared" si="12"/>
        <v/>
      </c>
      <c r="AJ146" s="19" t="str">
        <f t="shared" si="13"/>
        <v/>
      </c>
      <c r="AK146" s="582" t="str">
        <f t="shared" si="14"/>
        <v>△</v>
      </c>
      <c r="AL146" s="646"/>
      <c r="AM146" s="936"/>
      <c r="AN146" s="939"/>
      <c r="AO146" s="525"/>
      <c r="AP146" s="817"/>
      <c r="AQ146" s="730"/>
    </row>
    <row r="147" spans="1:45">
      <c r="A147" s="628">
        <v>7</v>
      </c>
      <c r="B147" s="535">
        <v>20</v>
      </c>
      <c r="C147" s="643" t="s">
        <v>126</v>
      </c>
      <c r="D147" s="1788" t="s">
        <v>25</v>
      </c>
      <c r="E147" s="1782"/>
      <c r="F147" s="724"/>
      <c r="G147" s="181" t="str">
        <f t="shared" si="15"/>
        <v/>
      </c>
      <c r="H147" s="19" t="str">
        <f t="shared" si="16"/>
        <v/>
      </c>
      <c r="I147" s="19" t="str">
        <f t="shared" si="17"/>
        <v>△</v>
      </c>
      <c r="J147" s="1163" t="s">
        <v>2166</v>
      </c>
      <c r="K147" s="725">
        <v>0.75</v>
      </c>
      <c r="M147" s="940">
        <v>1</v>
      </c>
      <c r="N147" s="940">
        <v>2</v>
      </c>
      <c r="O147" s="940">
        <v>3</v>
      </c>
      <c r="P147" s="1015">
        <v>4</v>
      </c>
      <c r="Q147" s="940">
        <v>5</v>
      </c>
      <c r="R147" s="1672">
        <v>6</v>
      </c>
      <c r="S147" s="1699"/>
      <c r="T147" s="1008"/>
      <c r="U147" s="1009"/>
      <c r="V147" s="885"/>
      <c r="W147" s="886"/>
      <c r="X147" s="853"/>
      <c r="Y147" s="810"/>
      <c r="AB147" s="732"/>
      <c r="AC147" s="812"/>
      <c r="AD147" s="809" t="s">
        <v>1598</v>
      </c>
      <c r="AE147" s="619" t="s">
        <v>2118</v>
      </c>
      <c r="AF147" s="645" t="s">
        <v>2136</v>
      </c>
      <c r="AG147" s="1067"/>
      <c r="AH147" s="1067"/>
      <c r="AI147" s="181" t="str">
        <f t="shared" si="12"/>
        <v/>
      </c>
      <c r="AJ147" s="19" t="str">
        <f t="shared" si="13"/>
        <v/>
      </c>
      <c r="AK147" s="582" t="str">
        <f t="shared" si="14"/>
        <v>△</v>
      </c>
      <c r="AL147" s="642"/>
      <c r="AM147" s="936"/>
      <c r="AN147" s="784"/>
      <c r="AO147" s="525"/>
      <c r="AP147" s="817"/>
      <c r="AQ147" s="730"/>
    </row>
    <row r="148" spans="1:45">
      <c r="A148" s="743">
        <v>7</v>
      </c>
      <c r="B148" s="744">
        <v>21</v>
      </c>
      <c r="C148" s="864" t="s">
        <v>127</v>
      </c>
      <c r="D148" s="1789"/>
      <c r="E148" s="1787"/>
      <c r="F148" s="1027"/>
      <c r="G148" s="1039"/>
      <c r="H148" s="1027"/>
      <c r="I148" s="785"/>
      <c r="J148" s="1028"/>
      <c r="K148" s="745"/>
      <c r="L148" s="1029"/>
      <c r="M148" s="1003"/>
      <c r="N148" s="1003"/>
      <c r="O148" s="1003"/>
      <c r="P148" s="1040"/>
      <c r="Q148" s="1003"/>
      <c r="R148" s="1671"/>
      <c r="S148" s="1698"/>
      <c r="T148" s="1033"/>
      <c r="U148" s="1032"/>
      <c r="V148" s="637"/>
      <c r="W148" s="637"/>
      <c r="X148" s="1120"/>
      <c r="Y148" s="810"/>
      <c r="AB148" s="732"/>
      <c r="AC148" s="812"/>
      <c r="AD148" s="1045"/>
      <c r="AE148" s="1044"/>
      <c r="AF148" s="645" t="s">
        <v>2136</v>
      </c>
      <c r="AG148" s="1068"/>
      <c r="AH148" s="1067"/>
      <c r="AI148" s="181" t="str">
        <f t="shared" si="12"/>
        <v/>
      </c>
      <c r="AJ148" s="19" t="str">
        <f t="shared" si="13"/>
        <v/>
      </c>
      <c r="AK148" s="582" t="str">
        <f t="shared" si="14"/>
        <v>△</v>
      </c>
      <c r="AL148" s="646"/>
      <c r="AM148" s="936"/>
      <c r="AN148" s="939"/>
      <c r="AP148" s="817"/>
      <c r="AQ148" s="730"/>
    </row>
    <row r="149" spans="1:45">
      <c r="A149" s="628">
        <v>7</v>
      </c>
      <c r="B149" s="535">
        <v>22</v>
      </c>
      <c r="C149" s="643" t="s">
        <v>123</v>
      </c>
      <c r="D149" s="1790" t="s">
        <v>26</v>
      </c>
      <c r="E149" s="1782"/>
      <c r="F149" s="724"/>
      <c r="G149" s="181" t="str">
        <f t="shared" si="15"/>
        <v/>
      </c>
      <c r="H149" s="19" t="str">
        <f t="shared" si="16"/>
        <v/>
      </c>
      <c r="I149" s="19" t="str">
        <f t="shared" si="17"/>
        <v>△</v>
      </c>
      <c r="J149" s="1022" t="s">
        <v>2171</v>
      </c>
      <c r="K149" s="725">
        <v>0.75</v>
      </c>
      <c r="M149" s="940">
        <v>1</v>
      </c>
      <c r="N149" s="940">
        <v>2</v>
      </c>
      <c r="O149" s="940">
        <v>3</v>
      </c>
      <c r="P149" s="1015">
        <v>4</v>
      </c>
      <c r="Q149" s="940">
        <v>5</v>
      </c>
      <c r="R149" s="1672">
        <v>6</v>
      </c>
      <c r="S149" s="1699"/>
      <c r="T149" s="1008"/>
      <c r="U149" s="1009"/>
      <c r="V149" s="885"/>
      <c r="W149" s="886"/>
      <c r="X149" s="853"/>
      <c r="Y149" s="810"/>
      <c r="AB149" s="732"/>
      <c r="AC149" s="812"/>
      <c r="AD149" s="809" t="s">
        <v>1592</v>
      </c>
      <c r="AE149" s="619" t="s">
        <v>2123</v>
      </c>
      <c r="AF149" s="1083"/>
      <c r="AG149" s="880"/>
      <c r="AH149" s="880"/>
      <c r="AI149" s="279"/>
      <c r="AJ149" s="1180"/>
      <c r="AK149" s="1084"/>
      <c r="AL149" s="1085"/>
      <c r="AM149" s="1085"/>
      <c r="AN149" s="1085"/>
      <c r="AO149" s="1084"/>
      <c r="AP149" s="1086"/>
      <c r="AQ149" s="730"/>
    </row>
    <row r="150" spans="1:45">
      <c r="A150" s="628">
        <v>7</v>
      </c>
      <c r="B150" s="535">
        <v>23</v>
      </c>
      <c r="C150" s="1046" t="s">
        <v>124</v>
      </c>
      <c r="D150" s="1790" t="s">
        <v>26</v>
      </c>
      <c r="E150" s="1782"/>
      <c r="F150" s="724"/>
      <c r="G150" s="181" t="str">
        <f t="shared" si="15"/>
        <v/>
      </c>
      <c r="H150" s="19" t="str">
        <f t="shared" si="16"/>
        <v/>
      </c>
      <c r="I150" s="19" t="str">
        <f t="shared" si="17"/>
        <v>△</v>
      </c>
      <c r="J150" s="1022" t="s">
        <v>2171</v>
      </c>
      <c r="K150" s="725">
        <v>0.75</v>
      </c>
      <c r="M150" s="940">
        <v>1</v>
      </c>
      <c r="N150" s="940">
        <v>2</v>
      </c>
      <c r="O150" s="940">
        <v>3</v>
      </c>
      <c r="P150" s="1015">
        <v>4</v>
      </c>
      <c r="Q150" s="940">
        <v>5</v>
      </c>
      <c r="R150" s="1672">
        <v>6</v>
      </c>
      <c r="S150" s="1699"/>
      <c r="T150" s="1008"/>
      <c r="U150" s="1009"/>
      <c r="V150" s="885"/>
      <c r="W150" s="886"/>
      <c r="X150" s="853"/>
      <c r="Y150" s="810"/>
      <c r="AB150" s="732"/>
      <c r="AC150" s="812"/>
      <c r="AD150" s="809" t="s">
        <v>1592</v>
      </c>
      <c r="AE150" s="619" t="s">
        <v>2123</v>
      </c>
      <c r="AF150" s="1083"/>
      <c r="AG150" s="880"/>
      <c r="AH150" s="880"/>
      <c r="AI150" s="279"/>
      <c r="AJ150" s="1180"/>
      <c r="AK150" s="1084"/>
      <c r="AL150" s="1085"/>
      <c r="AM150" s="1085"/>
      <c r="AN150" s="1085"/>
      <c r="AO150" s="1084"/>
      <c r="AP150" s="1086"/>
      <c r="AQ150" s="730"/>
    </row>
    <row r="151" spans="1:45">
      <c r="A151" s="628">
        <v>7</v>
      </c>
      <c r="B151" s="535">
        <v>24</v>
      </c>
      <c r="C151" s="1050" t="s">
        <v>17</v>
      </c>
      <c r="D151" s="1790" t="s">
        <v>26</v>
      </c>
      <c r="E151" s="1782"/>
      <c r="F151" s="724"/>
      <c r="G151" s="181" t="str">
        <f t="shared" si="15"/>
        <v/>
      </c>
      <c r="H151" s="19" t="str">
        <f t="shared" si="16"/>
        <v/>
      </c>
      <c r="I151" s="19" t="str">
        <f t="shared" si="17"/>
        <v>△</v>
      </c>
      <c r="J151" s="1022" t="s">
        <v>2171</v>
      </c>
      <c r="K151" s="725">
        <v>0.75</v>
      </c>
      <c r="M151" s="940">
        <v>1</v>
      </c>
      <c r="N151" s="940">
        <v>2</v>
      </c>
      <c r="O151" s="940">
        <v>3</v>
      </c>
      <c r="P151" s="1015">
        <v>4</v>
      </c>
      <c r="Q151" s="940">
        <v>5</v>
      </c>
      <c r="R151" s="1672">
        <v>6</v>
      </c>
      <c r="S151" s="1699"/>
      <c r="T151" s="1008"/>
      <c r="U151" s="1009"/>
      <c r="V151" s="885"/>
      <c r="W151" s="886"/>
      <c r="X151" s="853"/>
      <c r="Y151" s="810"/>
      <c r="AB151" s="732"/>
      <c r="AC151" s="812"/>
      <c r="AD151" s="809" t="s">
        <v>1592</v>
      </c>
      <c r="AE151" s="619" t="s">
        <v>2123</v>
      </c>
      <c r="AF151" s="1083"/>
      <c r="AG151" s="880"/>
      <c r="AH151" s="880"/>
      <c r="AI151" s="279"/>
      <c r="AJ151" s="1180"/>
      <c r="AK151" s="1084"/>
      <c r="AL151" s="1085"/>
      <c r="AM151" s="1085"/>
      <c r="AN151" s="1085"/>
      <c r="AO151" s="1084"/>
      <c r="AP151" s="1086"/>
      <c r="AQ151" s="730"/>
    </row>
    <row r="152" spans="1:45">
      <c r="A152" s="743">
        <v>7</v>
      </c>
      <c r="B152" s="744">
        <v>25</v>
      </c>
      <c r="C152" s="864" t="s">
        <v>16</v>
      </c>
      <c r="D152" s="1789"/>
      <c r="E152" s="1787"/>
      <c r="F152" s="1027"/>
      <c r="G152" s="1039"/>
      <c r="H152" s="1027"/>
      <c r="I152" s="785"/>
      <c r="J152" s="1028"/>
      <c r="K152" s="745"/>
      <c r="L152" s="1029"/>
      <c r="M152" s="1030"/>
      <c r="N152" s="1030"/>
      <c r="O152" s="1030"/>
      <c r="P152" s="1031"/>
      <c r="Q152" s="1030"/>
      <c r="R152" s="1673"/>
      <c r="S152" s="1698"/>
      <c r="T152" s="1033"/>
      <c r="U152" s="1032"/>
      <c r="V152" s="637"/>
      <c r="W152" s="637"/>
      <c r="X152" s="1120"/>
      <c r="Y152" s="810"/>
      <c r="AB152" s="732"/>
      <c r="AC152" s="812"/>
      <c r="AD152" s="1045"/>
      <c r="AE152" s="1044"/>
      <c r="AF152" s="1083"/>
      <c r="AG152" s="880"/>
      <c r="AH152" s="880"/>
      <c r="AI152" s="279"/>
      <c r="AJ152" s="1180"/>
      <c r="AK152" s="1084"/>
      <c r="AL152" s="1085"/>
      <c r="AM152" s="1085"/>
      <c r="AN152" s="1085"/>
      <c r="AO152" s="1084"/>
      <c r="AP152" s="1086"/>
      <c r="AQ152" s="730"/>
    </row>
    <row r="153" spans="1:45">
      <c r="A153" s="743">
        <v>7</v>
      </c>
      <c r="B153" s="744">
        <v>26</v>
      </c>
      <c r="C153" s="1052" t="s">
        <v>125</v>
      </c>
      <c r="D153" s="1789" t="s">
        <v>2172</v>
      </c>
      <c r="E153" s="1787"/>
      <c r="F153" s="1027"/>
      <c r="G153" s="1039"/>
      <c r="H153" s="1027"/>
      <c r="I153" s="785"/>
      <c r="J153" s="1028" t="s">
        <v>2170</v>
      </c>
      <c r="K153" s="745"/>
      <c r="L153" s="1029"/>
      <c r="M153" s="1003"/>
      <c r="N153" s="1003"/>
      <c r="O153" s="1003"/>
      <c r="P153" s="1040"/>
      <c r="Q153" s="1003"/>
      <c r="R153" s="1671"/>
      <c r="S153" s="1698"/>
      <c r="T153" s="1033"/>
      <c r="U153" s="1032"/>
      <c r="V153" s="637"/>
      <c r="W153" s="637"/>
      <c r="X153" s="1120"/>
      <c r="Y153" s="810"/>
      <c r="AB153" s="732"/>
      <c r="AC153" s="812"/>
      <c r="AD153" s="1045"/>
      <c r="AE153" s="1044"/>
      <c r="AF153" s="1083"/>
      <c r="AG153" s="880"/>
      <c r="AH153" s="880"/>
      <c r="AI153" s="279"/>
      <c r="AJ153" s="1180"/>
      <c r="AK153" s="1084"/>
      <c r="AL153" s="1085"/>
      <c r="AM153" s="1085"/>
      <c r="AN153" s="1085"/>
      <c r="AO153" s="1084"/>
      <c r="AP153" s="1086"/>
      <c r="AQ153" s="730"/>
    </row>
    <row r="154" spans="1:45">
      <c r="A154" s="743">
        <v>7</v>
      </c>
      <c r="B154" s="744">
        <v>27</v>
      </c>
      <c r="C154" s="864" t="s">
        <v>126</v>
      </c>
      <c r="D154" s="1789" t="s">
        <v>2172</v>
      </c>
      <c r="E154" s="1787"/>
      <c r="F154" s="1027"/>
      <c r="G154" s="1039"/>
      <c r="H154" s="1027"/>
      <c r="I154" s="785"/>
      <c r="J154" s="1028" t="s">
        <v>2108</v>
      </c>
      <c r="K154" s="745"/>
      <c r="L154" s="1029"/>
      <c r="M154" s="1003"/>
      <c r="N154" s="1003"/>
      <c r="O154" s="1003"/>
      <c r="P154" s="1040"/>
      <c r="Q154" s="1003"/>
      <c r="R154" s="1671"/>
      <c r="S154" s="1698"/>
      <c r="T154" s="1033"/>
      <c r="U154" s="1032"/>
      <c r="V154" s="637"/>
      <c r="W154" s="637"/>
      <c r="X154" s="1120"/>
      <c r="Y154" s="810"/>
      <c r="AB154" s="732"/>
      <c r="AC154" s="812"/>
      <c r="AD154" s="1045"/>
      <c r="AE154" s="1044"/>
      <c r="AF154" s="1083"/>
      <c r="AG154" s="880"/>
      <c r="AH154" s="880"/>
      <c r="AI154" s="279"/>
      <c r="AJ154" s="1180"/>
      <c r="AK154" s="1084"/>
      <c r="AL154" s="1085"/>
      <c r="AM154" s="1085"/>
      <c r="AN154" s="1085"/>
      <c r="AO154" s="1084"/>
      <c r="AP154" s="1086"/>
      <c r="AQ154" s="730"/>
    </row>
    <row r="155" spans="1:45">
      <c r="A155" s="743">
        <v>7</v>
      </c>
      <c r="B155" s="744">
        <v>28</v>
      </c>
      <c r="C155" s="864" t="s">
        <v>127</v>
      </c>
      <c r="D155" s="1789"/>
      <c r="E155" s="1787"/>
      <c r="F155" s="1027"/>
      <c r="G155" s="1039"/>
      <c r="H155" s="1027"/>
      <c r="I155" s="785"/>
      <c r="J155" s="1028"/>
      <c r="K155" s="745"/>
      <c r="L155" s="1029"/>
      <c r="M155" s="1003"/>
      <c r="N155" s="1003"/>
      <c r="O155" s="1003"/>
      <c r="P155" s="1040"/>
      <c r="Q155" s="1003"/>
      <c r="R155" s="1671"/>
      <c r="S155" s="1698"/>
      <c r="T155" s="1033"/>
      <c r="U155" s="1032"/>
      <c r="V155" s="637"/>
      <c r="W155" s="637"/>
      <c r="X155" s="1120"/>
      <c r="Y155" s="810"/>
      <c r="AB155" s="732"/>
      <c r="AC155" s="812"/>
      <c r="AD155" s="1045"/>
      <c r="AE155" s="1044"/>
      <c r="AF155" s="1083"/>
      <c r="AG155" s="880"/>
      <c r="AH155" s="880"/>
      <c r="AI155" s="279"/>
      <c r="AJ155" s="1180"/>
      <c r="AK155" s="1084"/>
      <c r="AL155" s="1085"/>
      <c r="AM155" s="1085"/>
      <c r="AN155" s="1085"/>
      <c r="AO155" s="1084"/>
      <c r="AP155" s="1086"/>
      <c r="AQ155" s="730"/>
    </row>
    <row r="156" spans="1:45">
      <c r="A156" s="628">
        <v>7</v>
      </c>
      <c r="B156" s="535">
        <v>29</v>
      </c>
      <c r="C156" s="643" t="s">
        <v>123</v>
      </c>
      <c r="D156" s="1788" t="s">
        <v>27</v>
      </c>
      <c r="E156" s="1782"/>
      <c r="F156" s="724"/>
      <c r="G156" s="181" t="str">
        <f t="shared" si="15"/>
        <v/>
      </c>
      <c r="H156" s="19" t="str">
        <f t="shared" si="16"/>
        <v/>
      </c>
      <c r="I156" s="19" t="str">
        <f t="shared" si="17"/>
        <v>△</v>
      </c>
      <c r="J156" s="1793" t="s">
        <v>2166</v>
      </c>
      <c r="K156" s="725">
        <v>0.75</v>
      </c>
      <c r="L156" s="720" t="s">
        <v>2690</v>
      </c>
      <c r="M156" s="940">
        <v>1</v>
      </c>
      <c r="N156" s="940">
        <v>2</v>
      </c>
      <c r="O156" s="940">
        <v>3</v>
      </c>
      <c r="P156" s="1015">
        <v>4</v>
      </c>
      <c r="Q156" s="940">
        <v>5</v>
      </c>
      <c r="R156" s="1672">
        <v>6</v>
      </c>
      <c r="S156" s="1699"/>
      <c r="T156" s="1008"/>
      <c r="U156" s="1009"/>
      <c r="V156" s="885"/>
      <c r="W156" s="886"/>
      <c r="X156" s="853"/>
      <c r="Y156" s="810"/>
      <c r="AB156" s="732"/>
      <c r="AC156" s="812"/>
      <c r="AD156" s="809" t="s">
        <v>1774</v>
      </c>
      <c r="AE156" s="619" t="s">
        <v>1594</v>
      </c>
      <c r="AF156" s="645" t="s">
        <v>25</v>
      </c>
      <c r="AG156" s="1067"/>
      <c r="AH156" s="1067"/>
      <c r="AI156" s="181" t="str">
        <f t="shared" ref="AI156:AI214" si="18">IF((AG156-AH156)&gt;0,"○","")</f>
        <v/>
      </c>
      <c r="AJ156" s="19" t="str">
        <f t="shared" ref="AJ156:AJ214" si="19">IF((AG156-AH156)&lt;0,"●","")</f>
        <v/>
      </c>
      <c r="AK156" s="582" t="str">
        <f t="shared" ref="AK156:AK219" si="20">IF((AG156-AH156)=0,"△","")</f>
        <v>△</v>
      </c>
      <c r="AL156" s="642"/>
      <c r="AM156" s="936"/>
      <c r="AN156" s="784"/>
      <c r="AO156" s="525"/>
      <c r="AP156" s="817"/>
      <c r="AQ156" s="730"/>
    </row>
    <row r="157" spans="1:45">
      <c r="A157" s="628">
        <v>7</v>
      </c>
      <c r="B157" s="535">
        <v>30</v>
      </c>
      <c r="C157" s="1046" t="s">
        <v>124</v>
      </c>
      <c r="D157" s="1788" t="s">
        <v>27</v>
      </c>
      <c r="E157" s="1782"/>
      <c r="F157" s="724"/>
      <c r="G157" s="181" t="str">
        <f t="shared" si="15"/>
        <v/>
      </c>
      <c r="H157" s="19" t="str">
        <f t="shared" si="16"/>
        <v/>
      </c>
      <c r="I157" s="19" t="str">
        <f t="shared" si="17"/>
        <v>△</v>
      </c>
      <c r="J157" s="1163" t="s">
        <v>2166</v>
      </c>
      <c r="K157" s="725">
        <v>0.75</v>
      </c>
      <c r="M157" s="940">
        <v>1</v>
      </c>
      <c r="N157" s="940">
        <v>2</v>
      </c>
      <c r="O157" s="940">
        <v>3</v>
      </c>
      <c r="P157" s="1015">
        <v>4</v>
      </c>
      <c r="Q157" s="940">
        <v>5</v>
      </c>
      <c r="R157" s="1672">
        <v>6</v>
      </c>
      <c r="S157" s="1699"/>
      <c r="T157" s="1008"/>
      <c r="U157" s="1009"/>
      <c r="V157" s="885"/>
      <c r="W157" s="886"/>
      <c r="X157" s="853"/>
      <c r="Y157" s="810"/>
      <c r="AB157" s="732"/>
      <c r="AC157" s="812"/>
      <c r="AD157" s="809" t="s">
        <v>1774</v>
      </c>
      <c r="AE157" s="619" t="s">
        <v>1594</v>
      </c>
      <c r="AF157" s="645" t="s">
        <v>25</v>
      </c>
      <c r="AG157" s="1067"/>
      <c r="AH157" s="1067"/>
      <c r="AI157" s="181" t="str">
        <f t="shared" si="18"/>
        <v/>
      </c>
      <c r="AJ157" s="19" t="str">
        <f t="shared" si="19"/>
        <v/>
      </c>
      <c r="AK157" s="582" t="str">
        <f t="shared" si="20"/>
        <v>△</v>
      </c>
      <c r="AL157" s="646"/>
      <c r="AM157" s="936"/>
      <c r="AN157" s="939"/>
      <c r="AP157" s="817"/>
      <c r="AQ157" s="730"/>
      <c r="AS157" s="719"/>
    </row>
    <row r="158" spans="1:45">
      <c r="A158" s="628">
        <v>7</v>
      </c>
      <c r="B158" s="535">
        <v>31</v>
      </c>
      <c r="C158" s="1050" t="s">
        <v>17</v>
      </c>
      <c r="D158" s="1788" t="s">
        <v>27</v>
      </c>
      <c r="E158" s="1782"/>
      <c r="F158" s="724"/>
      <c r="G158" s="181" t="str">
        <f t="shared" si="15"/>
        <v/>
      </c>
      <c r="H158" s="19" t="str">
        <f t="shared" si="16"/>
        <v/>
      </c>
      <c r="I158" s="19" t="str">
        <f t="shared" si="17"/>
        <v>△</v>
      </c>
      <c r="J158" s="1163" t="s">
        <v>2166</v>
      </c>
      <c r="K158" s="725">
        <v>0.75</v>
      </c>
      <c r="M158" s="940">
        <v>1</v>
      </c>
      <c r="N158" s="940">
        <v>2</v>
      </c>
      <c r="O158" s="940">
        <v>3</v>
      </c>
      <c r="P158" s="1015">
        <v>4</v>
      </c>
      <c r="Q158" s="940">
        <v>5</v>
      </c>
      <c r="R158" s="1672">
        <v>6</v>
      </c>
      <c r="S158" s="1699"/>
      <c r="T158" s="1008"/>
      <c r="U158" s="1009"/>
      <c r="V158" s="885"/>
      <c r="W158" s="886"/>
      <c r="X158" s="853"/>
      <c r="Y158" s="810"/>
      <c r="AB158" s="732"/>
      <c r="AC158" s="812"/>
      <c r="AD158" s="809" t="s">
        <v>1774</v>
      </c>
      <c r="AE158" s="619" t="s">
        <v>1594</v>
      </c>
      <c r="AF158" s="645" t="s">
        <v>25</v>
      </c>
      <c r="AG158" s="1067"/>
      <c r="AH158" s="1067"/>
      <c r="AI158" s="181" t="str">
        <f t="shared" si="18"/>
        <v/>
      </c>
      <c r="AJ158" s="19" t="str">
        <f t="shared" si="19"/>
        <v/>
      </c>
      <c r="AK158" s="582" t="str">
        <f t="shared" si="20"/>
        <v>△</v>
      </c>
      <c r="AL158" s="646"/>
      <c r="AM158" s="936"/>
      <c r="AN158" s="939"/>
      <c r="AO158" s="525"/>
      <c r="AP158" s="817"/>
      <c r="AQ158" s="730"/>
      <c r="AS158" s="719"/>
    </row>
    <row r="159" spans="1:45">
      <c r="A159" s="743">
        <v>8</v>
      </c>
      <c r="B159" s="744">
        <v>1</v>
      </c>
      <c r="C159" s="864" t="s">
        <v>16</v>
      </c>
      <c r="D159" s="1789"/>
      <c r="E159" s="1787"/>
      <c r="F159" s="1027"/>
      <c r="G159" s="1039"/>
      <c r="H159" s="1027"/>
      <c r="I159" s="785"/>
      <c r="J159" s="1028"/>
      <c r="K159" s="745"/>
      <c r="L159" s="1029"/>
      <c r="M159" s="1030"/>
      <c r="N159" s="1030"/>
      <c r="O159" s="1030"/>
      <c r="P159" s="1031"/>
      <c r="Q159" s="1030"/>
      <c r="R159" s="1673"/>
      <c r="S159" s="1698"/>
      <c r="T159" s="1033"/>
      <c r="U159" s="1032"/>
      <c r="V159" s="637"/>
      <c r="W159" s="637"/>
      <c r="X159" s="1120"/>
      <c r="Y159" s="810"/>
      <c r="AB159" s="732"/>
      <c r="AC159" s="812"/>
      <c r="AD159" s="1045"/>
      <c r="AE159" s="1044"/>
      <c r="AF159" s="1083"/>
      <c r="AG159" s="880"/>
      <c r="AH159" s="880"/>
      <c r="AI159" s="279"/>
      <c r="AJ159" s="1180"/>
      <c r="AK159" s="1084"/>
      <c r="AL159" s="1085"/>
      <c r="AM159" s="1085"/>
      <c r="AN159" s="1085"/>
      <c r="AO159" s="1084"/>
      <c r="AP159" s="1086"/>
      <c r="AQ159" s="730"/>
    </row>
    <row r="160" spans="1:45">
      <c r="A160" s="628">
        <v>8</v>
      </c>
      <c r="B160" s="535">
        <v>2</v>
      </c>
      <c r="C160" s="643" t="s">
        <v>125</v>
      </c>
      <c r="D160" s="1790" t="s">
        <v>785</v>
      </c>
      <c r="E160" s="1782"/>
      <c r="F160" s="724"/>
      <c r="G160" s="181" t="str">
        <f t="shared" ref="G160:G208" si="21">IF((E160-F160)&gt;0,"○","")</f>
        <v/>
      </c>
      <c r="H160" s="19" t="str">
        <f t="shared" ref="H160:H208" si="22">IF((E160-F160)&lt;0,"●","")</f>
        <v/>
      </c>
      <c r="I160" s="19" t="str">
        <f t="shared" ref="I160:I208" si="23">IF((E160-F160)=0,"△","")</f>
        <v>△</v>
      </c>
      <c r="J160" s="1022" t="s">
        <v>28</v>
      </c>
      <c r="K160" s="725">
        <v>0.73958333333333337</v>
      </c>
      <c r="M160" s="940">
        <v>1</v>
      </c>
      <c r="N160" s="940">
        <v>2</v>
      </c>
      <c r="O160" s="940">
        <v>3</v>
      </c>
      <c r="P160" s="1015">
        <v>4</v>
      </c>
      <c r="Q160" s="940">
        <v>5</v>
      </c>
      <c r="R160" s="1672">
        <v>6</v>
      </c>
      <c r="S160" s="1699"/>
      <c r="T160" s="1008"/>
      <c r="U160" s="1009"/>
      <c r="V160" s="885"/>
      <c r="W160" s="886"/>
      <c r="X160" s="853"/>
      <c r="Y160" s="810"/>
      <c r="AB160" s="732"/>
      <c r="AC160" s="812"/>
      <c r="AD160" s="809" t="s">
        <v>2138</v>
      </c>
      <c r="AE160" s="619" t="s">
        <v>1595</v>
      </c>
      <c r="AF160" s="1083"/>
      <c r="AG160" s="880"/>
      <c r="AH160" s="880"/>
      <c r="AI160" s="279"/>
      <c r="AJ160" s="1180"/>
      <c r="AK160" s="1084"/>
      <c r="AL160" s="1085"/>
      <c r="AM160" s="1085"/>
      <c r="AN160" s="1085"/>
      <c r="AO160" s="1084"/>
      <c r="AP160" s="1086"/>
      <c r="AQ160" s="730"/>
    </row>
    <row r="161" spans="1:43">
      <c r="A161" s="628">
        <v>8</v>
      </c>
      <c r="B161" s="535">
        <v>3</v>
      </c>
      <c r="C161" s="643" t="s">
        <v>126</v>
      </c>
      <c r="D161" s="1790" t="s">
        <v>785</v>
      </c>
      <c r="E161" s="1782"/>
      <c r="F161" s="724"/>
      <c r="G161" s="181" t="str">
        <f t="shared" si="21"/>
        <v/>
      </c>
      <c r="H161" s="19" t="str">
        <f t="shared" si="22"/>
        <v/>
      </c>
      <c r="I161" s="19" t="str">
        <f t="shared" si="23"/>
        <v>△</v>
      </c>
      <c r="J161" s="1022" t="s">
        <v>28</v>
      </c>
      <c r="K161" s="725">
        <v>0.73958333333333337</v>
      </c>
      <c r="M161" s="940">
        <v>1</v>
      </c>
      <c r="N161" s="940">
        <v>2</v>
      </c>
      <c r="O161" s="940">
        <v>3</v>
      </c>
      <c r="P161" s="1015">
        <v>4</v>
      </c>
      <c r="Q161" s="940">
        <v>5</v>
      </c>
      <c r="R161" s="1672">
        <v>6</v>
      </c>
      <c r="S161" s="1699"/>
      <c r="T161" s="1008"/>
      <c r="U161" s="1009"/>
      <c r="V161" s="885"/>
      <c r="W161" s="886"/>
      <c r="X161" s="853"/>
      <c r="Y161" s="810"/>
      <c r="AB161" s="732"/>
      <c r="AC161" s="812"/>
      <c r="AD161" s="809" t="s">
        <v>2138</v>
      </c>
      <c r="AE161" s="619" t="s">
        <v>1595</v>
      </c>
      <c r="AF161" s="1083"/>
      <c r="AG161" s="880"/>
      <c r="AH161" s="880"/>
      <c r="AI161" s="279"/>
      <c r="AJ161" s="1180"/>
      <c r="AK161" s="1084"/>
      <c r="AL161" s="1085"/>
      <c r="AM161" s="1085"/>
      <c r="AN161" s="1085"/>
      <c r="AO161" s="1084"/>
      <c r="AP161" s="1086"/>
      <c r="AQ161" s="730"/>
    </row>
    <row r="162" spans="1:43">
      <c r="A162" s="628">
        <v>8</v>
      </c>
      <c r="B162" s="535">
        <v>4</v>
      </c>
      <c r="C162" s="643" t="s">
        <v>127</v>
      </c>
      <c r="D162" s="1790" t="s">
        <v>785</v>
      </c>
      <c r="E162" s="1782"/>
      <c r="F162" s="724"/>
      <c r="G162" s="181" t="str">
        <f t="shared" si="21"/>
        <v/>
      </c>
      <c r="H162" s="19" t="str">
        <f t="shared" si="22"/>
        <v/>
      </c>
      <c r="I162" s="19" t="str">
        <f t="shared" si="23"/>
        <v>△</v>
      </c>
      <c r="J162" s="1022" t="s">
        <v>28</v>
      </c>
      <c r="K162" s="725">
        <v>0.73958333333333337</v>
      </c>
      <c r="M162" s="940">
        <v>1</v>
      </c>
      <c r="N162" s="940">
        <v>2</v>
      </c>
      <c r="O162" s="940">
        <v>3</v>
      </c>
      <c r="P162" s="1015">
        <v>4</v>
      </c>
      <c r="Q162" s="940">
        <v>5</v>
      </c>
      <c r="R162" s="1672">
        <v>6</v>
      </c>
      <c r="S162" s="1699"/>
      <c r="T162" s="1008"/>
      <c r="U162" s="1009"/>
      <c r="V162" s="885"/>
      <c r="W162" s="886"/>
      <c r="X162" s="853"/>
      <c r="Y162" s="810"/>
      <c r="AB162" s="732"/>
      <c r="AC162" s="812"/>
      <c r="AD162" s="809" t="s">
        <v>2138</v>
      </c>
      <c r="AE162" s="619" t="s">
        <v>1595</v>
      </c>
      <c r="AF162" s="1083"/>
      <c r="AG162" s="880"/>
      <c r="AH162" s="880"/>
      <c r="AI162" s="279"/>
      <c r="AJ162" s="1180"/>
      <c r="AK162" s="1084"/>
      <c r="AL162" s="1085"/>
      <c r="AM162" s="1085"/>
      <c r="AN162" s="1085"/>
      <c r="AO162" s="1084"/>
      <c r="AP162" s="1086"/>
      <c r="AQ162" s="730"/>
    </row>
    <row r="163" spans="1:43">
      <c r="A163" s="628">
        <v>8</v>
      </c>
      <c r="B163" s="535">
        <v>5</v>
      </c>
      <c r="C163" s="643" t="s">
        <v>123</v>
      </c>
      <c r="D163" s="1788" t="s">
        <v>25</v>
      </c>
      <c r="E163" s="1782"/>
      <c r="F163" s="724"/>
      <c r="G163" s="181" t="str">
        <f t="shared" si="21"/>
        <v/>
      </c>
      <c r="H163" s="19" t="str">
        <f t="shared" si="22"/>
        <v/>
      </c>
      <c r="I163" s="19" t="str">
        <f t="shared" si="23"/>
        <v>△</v>
      </c>
      <c r="J163" s="1793" t="s">
        <v>2166</v>
      </c>
      <c r="K163" s="725">
        <v>0.75</v>
      </c>
      <c r="L163" s="720" t="s">
        <v>2689</v>
      </c>
      <c r="M163" s="940">
        <v>1</v>
      </c>
      <c r="N163" s="940">
        <v>2</v>
      </c>
      <c r="O163" s="940">
        <v>3</v>
      </c>
      <c r="P163" s="1015">
        <v>4</v>
      </c>
      <c r="Q163" s="940">
        <v>5</v>
      </c>
      <c r="R163" s="1672">
        <v>6</v>
      </c>
      <c r="S163" s="1699"/>
      <c r="T163" s="1008"/>
      <c r="U163" s="1009"/>
      <c r="V163" s="885"/>
      <c r="W163" s="886"/>
      <c r="X163" s="853"/>
      <c r="Y163" s="810"/>
      <c r="AB163" s="732"/>
      <c r="AC163" s="812"/>
      <c r="AD163" s="809" t="s">
        <v>1598</v>
      </c>
      <c r="AE163" s="619" t="s">
        <v>2118</v>
      </c>
      <c r="AF163" s="645" t="s">
        <v>27</v>
      </c>
      <c r="AG163" s="1068"/>
      <c r="AH163" s="1067"/>
      <c r="AI163" s="181" t="str">
        <f t="shared" si="18"/>
        <v/>
      </c>
      <c r="AJ163" s="19" t="str">
        <f t="shared" si="19"/>
        <v/>
      </c>
      <c r="AK163" s="582" t="str">
        <f t="shared" si="20"/>
        <v>△</v>
      </c>
      <c r="AL163" s="646"/>
      <c r="AM163" s="936"/>
      <c r="AN163" s="939"/>
      <c r="AP163" s="817"/>
      <c r="AQ163" s="730"/>
    </row>
    <row r="164" spans="1:43">
      <c r="A164" s="628">
        <v>8</v>
      </c>
      <c r="B164" s="535">
        <v>6</v>
      </c>
      <c r="C164" s="1046" t="s">
        <v>124</v>
      </c>
      <c r="D164" s="1788" t="s">
        <v>25</v>
      </c>
      <c r="E164" s="1782"/>
      <c r="F164" s="724"/>
      <c r="G164" s="181" t="str">
        <f t="shared" si="21"/>
        <v/>
      </c>
      <c r="H164" s="19" t="str">
        <f t="shared" si="22"/>
        <v/>
      </c>
      <c r="I164" s="19" t="str">
        <f t="shared" si="23"/>
        <v>△</v>
      </c>
      <c r="J164" s="1163" t="s">
        <v>2166</v>
      </c>
      <c r="K164" s="725">
        <v>0.75</v>
      </c>
      <c r="M164" s="940">
        <v>1</v>
      </c>
      <c r="N164" s="940">
        <v>2</v>
      </c>
      <c r="O164" s="940">
        <v>3</v>
      </c>
      <c r="P164" s="1015">
        <v>4</v>
      </c>
      <c r="Q164" s="940">
        <v>5</v>
      </c>
      <c r="R164" s="1672">
        <v>6</v>
      </c>
      <c r="S164" s="1699"/>
      <c r="T164" s="1008"/>
      <c r="U164" s="1009"/>
      <c r="V164" s="885"/>
      <c r="W164" s="886"/>
      <c r="X164" s="853"/>
      <c r="Y164" s="810"/>
      <c r="AB164" s="732"/>
      <c r="AC164" s="812"/>
      <c r="AD164" s="809" t="s">
        <v>2138</v>
      </c>
      <c r="AE164" s="619" t="s">
        <v>1595</v>
      </c>
      <c r="AF164" s="645" t="s">
        <v>27</v>
      </c>
      <c r="AG164" s="1067"/>
      <c r="AH164" s="1067"/>
      <c r="AI164" s="181" t="str">
        <f t="shared" si="18"/>
        <v/>
      </c>
      <c r="AJ164" s="19" t="str">
        <f t="shared" si="19"/>
        <v/>
      </c>
      <c r="AK164" s="582" t="str">
        <f t="shared" si="20"/>
        <v>△</v>
      </c>
      <c r="AL164" s="646"/>
      <c r="AM164" s="936"/>
      <c r="AN164" s="939"/>
      <c r="AO164" s="525"/>
      <c r="AP164" s="817"/>
      <c r="AQ164" s="730"/>
    </row>
    <row r="165" spans="1:43">
      <c r="A165" s="628">
        <v>8</v>
      </c>
      <c r="B165" s="535">
        <v>7</v>
      </c>
      <c r="C165" s="1050" t="s">
        <v>17</v>
      </c>
      <c r="D165" s="1788" t="s">
        <v>25</v>
      </c>
      <c r="E165" s="1782"/>
      <c r="F165" s="724"/>
      <c r="G165" s="181" t="str">
        <f t="shared" si="21"/>
        <v/>
      </c>
      <c r="H165" s="19" t="str">
        <f t="shared" si="22"/>
        <v/>
      </c>
      <c r="I165" s="19" t="str">
        <f t="shared" si="23"/>
        <v>△</v>
      </c>
      <c r="J165" s="1163" t="s">
        <v>2166</v>
      </c>
      <c r="K165" s="725">
        <v>0.75</v>
      </c>
      <c r="M165" s="940">
        <v>1</v>
      </c>
      <c r="N165" s="940">
        <v>2</v>
      </c>
      <c r="O165" s="940">
        <v>3</v>
      </c>
      <c r="P165" s="1015">
        <v>4</v>
      </c>
      <c r="Q165" s="940">
        <v>5</v>
      </c>
      <c r="R165" s="1672">
        <v>6</v>
      </c>
      <c r="S165" s="1699"/>
      <c r="T165" s="1008"/>
      <c r="U165" s="1009"/>
      <c r="V165" s="885"/>
      <c r="W165" s="886"/>
      <c r="X165" s="853"/>
      <c r="Y165" s="810"/>
      <c r="AB165" s="732"/>
      <c r="AC165" s="812"/>
      <c r="AD165" s="809" t="s">
        <v>1598</v>
      </c>
      <c r="AE165" s="619" t="s">
        <v>2118</v>
      </c>
      <c r="AF165" s="645" t="s">
        <v>27</v>
      </c>
      <c r="AG165" s="1067"/>
      <c r="AH165" s="1067"/>
      <c r="AI165" s="181" t="str">
        <f t="shared" si="18"/>
        <v/>
      </c>
      <c r="AJ165" s="19" t="str">
        <f t="shared" si="19"/>
        <v/>
      </c>
      <c r="AK165" s="582" t="str">
        <f t="shared" si="20"/>
        <v>△</v>
      </c>
      <c r="AL165" s="642"/>
      <c r="AM165" s="936"/>
      <c r="AN165" s="784"/>
      <c r="AO165" s="525"/>
      <c r="AP165" s="817"/>
      <c r="AQ165" s="730"/>
    </row>
    <row r="166" spans="1:43">
      <c r="A166" s="743">
        <v>8</v>
      </c>
      <c r="B166" s="744">
        <v>8</v>
      </c>
      <c r="C166" s="864" t="s">
        <v>16</v>
      </c>
      <c r="D166" s="1789"/>
      <c r="E166" s="1787"/>
      <c r="F166" s="1027"/>
      <c r="G166" s="1039"/>
      <c r="H166" s="1027"/>
      <c r="I166" s="785"/>
      <c r="J166" s="1028"/>
      <c r="K166" s="745"/>
      <c r="L166" s="1029"/>
      <c r="M166" s="1030"/>
      <c r="N166" s="1030"/>
      <c r="O166" s="1030"/>
      <c r="P166" s="1031"/>
      <c r="Q166" s="1030"/>
      <c r="R166" s="1673"/>
      <c r="S166" s="1698"/>
      <c r="T166" s="1033"/>
      <c r="U166" s="1032"/>
      <c r="V166" s="637"/>
      <c r="W166" s="637"/>
      <c r="X166" s="1120"/>
      <c r="Y166" s="810"/>
      <c r="AB166" s="732"/>
      <c r="AC166" s="812"/>
      <c r="AD166" s="1045"/>
      <c r="AE166" s="1044"/>
      <c r="AF166" s="1083"/>
      <c r="AG166" s="880"/>
      <c r="AH166" s="880"/>
      <c r="AI166" s="279"/>
      <c r="AJ166" s="1180"/>
      <c r="AK166" s="1084"/>
      <c r="AL166" s="1085"/>
      <c r="AM166" s="1085"/>
      <c r="AN166" s="1085"/>
      <c r="AO166" s="1084"/>
      <c r="AP166" s="1086"/>
      <c r="AQ166" s="730"/>
    </row>
    <row r="167" spans="1:43">
      <c r="A167" s="628">
        <v>8</v>
      </c>
      <c r="B167" s="535">
        <v>9</v>
      </c>
      <c r="C167" s="643" t="s">
        <v>125</v>
      </c>
      <c r="D167" s="1788" t="s">
        <v>26</v>
      </c>
      <c r="E167" s="1782"/>
      <c r="F167" s="724"/>
      <c r="G167" s="181" t="str">
        <f t="shared" si="21"/>
        <v/>
      </c>
      <c r="H167" s="19" t="str">
        <f t="shared" si="22"/>
        <v/>
      </c>
      <c r="I167" s="19" t="str">
        <f t="shared" si="23"/>
        <v>△</v>
      </c>
      <c r="J167" s="1163" t="s">
        <v>2166</v>
      </c>
      <c r="K167" s="725">
        <v>0.75</v>
      </c>
      <c r="M167" s="940">
        <v>1</v>
      </c>
      <c r="N167" s="940">
        <v>2</v>
      </c>
      <c r="O167" s="940">
        <v>3</v>
      </c>
      <c r="P167" s="1015">
        <v>4</v>
      </c>
      <c r="Q167" s="940">
        <v>5</v>
      </c>
      <c r="R167" s="1672">
        <v>6</v>
      </c>
      <c r="S167" s="1699"/>
      <c r="T167" s="1008"/>
      <c r="U167" s="1009"/>
      <c r="V167" s="885"/>
      <c r="W167" s="886"/>
      <c r="X167" s="853"/>
      <c r="Y167" s="810"/>
      <c r="AB167" s="732"/>
      <c r="AC167" s="812"/>
      <c r="AD167" s="809" t="s">
        <v>2126</v>
      </c>
      <c r="AE167" s="619" t="s">
        <v>1592</v>
      </c>
      <c r="AF167" s="1083"/>
      <c r="AG167" s="880"/>
      <c r="AH167" s="880"/>
      <c r="AI167" s="279"/>
      <c r="AJ167" s="1180"/>
      <c r="AK167" s="1084"/>
      <c r="AL167" s="1085"/>
      <c r="AM167" s="1085"/>
      <c r="AN167" s="1085"/>
      <c r="AO167" s="1084"/>
      <c r="AP167" s="1086"/>
      <c r="AQ167" s="730"/>
    </row>
    <row r="168" spans="1:43">
      <c r="A168" s="628">
        <v>8</v>
      </c>
      <c r="B168" s="535">
        <v>10</v>
      </c>
      <c r="C168" s="643" t="s">
        <v>126</v>
      </c>
      <c r="D168" s="1788" t="s">
        <v>26</v>
      </c>
      <c r="E168" s="1782"/>
      <c r="F168" s="724"/>
      <c r="G168" s="181" t="str">
        <f t="shared" si="21"/>
        <v/>
      </c>
      <c r="H168" s="19" t="str">
        <f t="shared" si="22"/>
        <v/>
      </c>
      <c r="I168" s="19" t="str">
        <f t="shared" si="23"/>
        <v>△</v>
      </c>
      <c r="J168" s="1163" t="s">
        <v>2166</v>
      </c>
      <c r="K168" s="725">
        <v>0.75</v>
      </c>
      <c r="M168" s="940">
        <v>1</v>
      </c>
      <c r="N168" s="940">
        <v>2</v>
      </c>
      <c r="O168" s="940">
        <v>3</v>
      </c>
      <c r="P168" s="1015">
        <v>4</v>
      </c>
      <c r="Q168" s="940">
        <v>5</v>
      </c>
      <c r="R168" s="1672">
        <v>6</v>
      </c>
      <c r="S168" s="1699"/>
      <c r="T168" s="1008"/>
      <c r="U168" s="1009"/>
      <c r="V168" s="885"/>
      <c r="W168" s="886"/>
      <c r="X168" s="853"/>
      <c r="Y168" s="810"/>
      <c r="AB168" s="732"/>
      <c r="AC168" s="812"/>
      <c r="AD168" s="809" t="s">
        <v>2126</v>
      </c>
      <c r="AE168" s="619" t="s">
        <v>1592</v>
      </c>
      <c r="AF168" s="1083"/>
      <c r="AG168" s="880"/>
      <c r="AH168" s="880"/>
      <c r="AI168" s="279"/>
      <c r="AJ168" s="1180"/>
      <c r="AK168" s="1084"/>
      <c r="AL168" s="1085"/>
      <c r="AM168" s="1085"/>
      <c r="AN168" s="1085"/>
      <c r="AO168" s="1084"/>
      <c r="AP168" s="1086"/>
      <c r="AQ168" s="730"/>
    </row>
    <row r="169" spans="1:43">
      <c r="A169" s="628">
        <v>8</v>
      </c>
      <c r="B169" s="535">
        <v>11</v>
      </c>
      <c r="C169" s="1050" t="s">
        <v>127</v>
      </c>
      <c r="D169" s="1788" t="s">
        <v>26</v>
      </c>
      <c r="E169" s="1782"/>
      <c r="F169" s="724"/>
      <c r="G169" s="181" t="str">
        <f t="shared" si="21"/>
        <v/>
      </c>
      <c r="H169" s="19" t="str">
        <f t="shared" si="22"/>
        <v/>
      </c>
      <c r="I169" s="19" t="str">
        <f t="shared" si="23"/>
        <v>△</v>
      </c>
      <c r="J169" s="1163" t="s">
        <v>2166</v>
      </c>
      <c r="K169" s="725">
        <v>0.75</v>
      </c>
      <c r="M169" s="940">
        <v>1</v>
      </c>
      <c r="N169" s="940">
        <v>2</v>
      </c>
      <c r="O169" s="940">
        <v>3</v>
      </c>
      <c r="P169" s="1015">
        <v>4</v>
      </c>
      <c r="Q169" s="940">
        <v>5</v>
      </c>
      <c r="R169" s="1672">
        <v>6</v>
      </c>
      <c r="S169" s="1699"/>
      <c r="T169" s="1008"/>
      <c r="U169" s="1009"/>
      <c r="V169" s="885"/>
      <c r="W169" s="886"/>
      <c r="X169" s="853"/>
      <c r="Y169" s="810"/>
      <c r="AB169" s="732"/>
      <c r="AC169" s="812"/>
      <c r="AD169" s="809" t="s">
        <v>2126</v>
      </c>
      <c r="AE169" s="619" t="s">
        <v>1592</v>
      </c>
      <c r="AF169" s="1083"/>
      <c r="AG169" s="880"/>
      <c r="AH169" s="880"/>
      <c r="AI169" s="279"/>
      <c r="AJ169" s="1180"/>
      <c r="AK169" s="1084"/>
      <c r="AL169" s="1085"/>
      <c r="AM169" s="1085"/>
      <c r="AN169" s="1085"/>
      <c r="AO169" s="1084"/>
      <c r="AP169" s="1086"/>
      <c r="AQ169" s="730"/>
    </row>
    <row r="170" spans="1:43">
      <c r="A170" s="628">
        <v>8</v>
      </c>
      <c r="B170" s="535">
        <v>12</v>
      </c>
      <c r="C170" s="643" t="s">
        <v>123</v>
      </c>
      <c r="D170" s="1790" t="s">
        <v>24</v>
      </c>
      <c r="E170" s="1782"/>
      <c r="F170" s="724"/>
      <c r="G170" s="181" t="str">
        <f t="shared" si="21"/>
        <v/>
      </c>
      <c r="H170" s="19" t="str">
        <f t="shared" si="22"/>
        <v/>
      </c>
      <c r="I170" s="19" t="str">
        <f t="shared" si="23"/>
        <v>△</v>
      </c>
      <c r="J170" s="1022" t="s">
        <v>2167</v>
      </c>
      <c r="K170" s="725">
        <v>0.75</v>
      </c>
      <c r="M170" s="940">
        <v>1</v>
      </c>
      <c r="N170" s="940">
        <v>2</v>
      </c>
      <c r="O170" s="940">
        <v>3</v>
      </c>
      <c r="P170" s="1015">
        <v>4</v>
      </c>
      <c r="Q170" s="940">
        <v>5</v>
      </c>
      <c r="R170" s="1672">
        <v>6</v>
      </c>
      <c r="S170" s="1699"/>
      <c r="T170" s="1008"/>
      <c r="U170" s="1009"/>
      <c r="V170" s="885"/>
      <c r="W170" s="886"/>
      <c r="X170" s="853"/>
      <c r="Y170" s="810"/>
      <c r="AB170" s="732"/>
      <c r="AC170" s="812"/>
      <c r="AD170" s="809" t="s">
        <v>2119</v>
      </c>
      <c r="AE170" s="619" t="s">
        <v>2127</v>
      </c>
      <c r="AF170" s="645" t="s">
        <v>25</v>
      </c>
      <c r="AG170" s="1067"/>
      <c r="AH170" s="1067"/>
      <c r="AI170" s="181" t="str">
        <f t="shared" si="18"/>
        <v/>
      </c>
      <c r="AJ170" s="19" t="str">
        <f t="shared" si="19"/>
        <v/>
      </c>
      <c r="AK170" s="582" t="str">
        <f t="shared" si="20"/>
        <v>△</v>
      </c>
      <c r="AL170" s="646"/>
      <c r="AM170" s="936"/>
      <c r="AN170" s="939"/>
      <c r="AO170" s="525"/>
      <c r="AP170" s="817"/>
      <c r="AQ170" s="730"/>
    </row>
    <row r="171" spans="1:43">
      <c r="A171" s="628">
        <v>8</v>
      </c>
      <c r="B171" s="535">
        <v>13</v>
      </c>
      <c r="C171" s="1046" t="s">
        <v>124</v>
      </c>
      <c r="D171" s="1790" t="s">
        <v>24</v>
      </c>
      <c r="E171" s="1782"/>
      <c r="F171" s="724"/>
      <c r="G171" s="181" t="str">
        <f t="shared" si="21"/>
        <v/>
      </c>
      <c r="H171" s="19" t="str">
        <f t="shared" si="22"/>
        <v/>
      </c>
      <c r="I171" s="19" t="str">
        <f t="shared" si="23"/>
        <v>△</v>
      </c>
      <c r="J171" s="1022" t="s">
        <v>2167</v>
      </c>
      <c r="K171" s="725">
        <v>0.58333333333333337</v>
      </c>
      <c r="M171" s="940">
        <v>1</v>
      </c>
      <c r="N171" s="940">
        <v>2</v>
      </c>
      <c r="O171" s="940">
        <v>3</v>
      </c>
      <c r="P171" s="1015">
        <v>4</v>
      </c>
      <c r="Q171" s="940">
        <v>5</v>
      </c>
      <c r="R171" s="1672">
        <v>6</v>
      </c>
      <c r="S171" s="1699"/>
      <c r="T171" s="1008"/>
      <c r="U171" s="1009"/>
      <c r="V171" s="885"/>
      <c r="W171" s="886"/>
      <c r="X171" s="853"/>
      <c r="Y171" s="810"/>
      <c r="AB171" s="732"/>
      <c r="AC171" s="812"/>
      <c r="AD171" s="809" t="s">
        <v>2119</v>
      </c>
      <c r="AE171" s="619" t="s">
        <v>2127</v>
      </c>
      <c r="AF171" s="645" t="s">
        <v>25</v>
      </c>
      <c r="AG171" s="1067"/>
      <c r="AH171" s="1067"/>
      <c r="AI171" s="181" t="str">
        <f t="shared" si="18"/>
        <v/>
      </c>
      <c r="AJ171" s="19" t="str">
        <f t="shared" si="19"/>
        <v/>
      </c>
      <c r="AK171" s="582" t="str">
        <f t="shared" si="20"/>
        <v>△</v>
      </c>
      <c r="AL171" s="642"/>
      <c r="AM171" s="936"/>
      <c r="AN171" s="784"/>
      <c r="AO171" s="525"/>
      <c r="AP171" s="817"/>
      <c r="AQ171" s="730"/>
    </row>
    <row r="172" spans="1:43">
      <c r="A172" s="628">
        <v>8</v>
      </c>
      <c r="B172" s="535">
        <v>14</v>
      </c>
      <c r="C172" s="1050" t="s">
        <v>17</v>
      </c>
      <c r="D172" s="1790" t="s">
        <v>24</v>
      </c>
      <c r="E172" s="1782"/>
      <c r="F172" s="724"/>
      <c r="G172" s="181" t="str">
        <f t="shared" si="21"/>
        <v/>
      </c>
      <c r="H172" s="19" t="str">
        <f t="shared" si="22"/>
        <v/>
      </c>
      <c r="I172" s="19" t="str">
        <f t="shared" si="23"/>
        <v>△</v>
      </c>
      <c r="J172" s="1022" t="s">
        <v>2167</v>
      </c>
      <c r="K172" s="725">
        <v>0.58333333333333337</v>
      </c>
      <c r="M172" s="940">
        <v>1</v>
      </c>
      <c r="N172" s="940">
        <v>2</v>
      </c>
      <c r="O172" s="940">
        <v>3</v>
      </c>
      <c r="P172" s="1015">
        <v>4</v>
      </c>
      <c r="Q172" s="940">
        <v>5</v>
      </c>
      <c r="R172" s="1672">
        <v>6</v>
      </c>
      <c r="S172" s="1699"/>
      <c r="T172" s="1008"/>
      <c r="U172" s="1009"/>
      <c r="V172" s="885"/>
      <c r="W172" s="886"/>
      <c r="X172" s="853"/>
      <c r="Y172" s="810"/>
      <c r="AB172" s="732"/>
      <c r="AC172" s="812"/>
      <c r="AD172" s="809" t="s">
        <v>2119</v>
      </c>
      <c r="AE172" s="619" t="s">
        <v>2127</v>
      </c>
      <c r="AF172" s="645" t="s">
        <v>25</v>
      </c>
      <c r="AG172" s="1067"/>
      <c r="AH172" s="1067"/>
      <c r="AI172" s="181" t="str">
        <f t="shared" si="18"/>
        <v/>
      </c>
      <c r="AJ172" s="19" t="str">
        <f t="shared" si="19"/>
        <v/>
      </c>
      <c r="AK172" s="582" t="str">
        <f t="shared" si="20"/>
        <v>△</v>
      </c>
      <c r="AL172" s="646"/>
      <c r="AM172" s="936"/>
      <c r="AN172" s="939"/>
      <c r="AP172" s="817"/>
      <c r="AQ172" s="730"/>
    </row>
    <row r="173" spans="1:43">
      <c r="A173" s="743">
        <v>8</v>
      </c>
      <c r="B173" s="744">
        <v>15</v>
      </c>
      <c r="C173" s="864" t="s">
        <v>16</v>
      </c>
      <c r="D173" s="1789"/>
      <c r="E173" s="1787"/>
      <c r="F173" s="1027"/>
      <c r="G173" s="1039"/>
      <c r="H173" s="1027"/>
      <c r="I173" s="785"/>
      <c r="J173" s="1028"/>
      <c r="K173" s="745"/>
      <c r="L173" s="1029"/>
      <c r="M173" s="1030"/>
      <c r="N173" s="1030"/>
      <c r="O173" s="1030"/>
      <c r="P173" s="1031"/>
      <c r="Q173" s="1030"/>
      <c r="R173" s="1673"/>
      <c r="S173" s="1698"/>
      <c r="T173" s="1033"/>
      <c r="U173" s="1032"/>
      <c r="V173" s="637"/>
      <c r="W173" s="637"/>
      <c r="X173" s="1120"/>
      <c r="Y173" s="810"/>
      <c r="AB173" s="732"/>
      <c r="AC173" s="812"/>
      <c r="AD173" s="1045"/>
      <c r="AE173" s="1044"/>
      <c r="AF173" s="1083"/>
      <c r="AG173" s="880"/>
      <c r="AH173" s="880"/>
      <c r="AI173" s="279"/>
      <c r="AJ173" s="1180"/>
      <c r="AK173" s="1084"/>
      <c r="AL173" s="1085"/>
      <c r="AM173" s="1085"/>
      <c r="AN173" s="1085"/>
      <c r="AO173" s="1084"/>
      <c r="AP173" s="1086"/>
      <c r="AQ173" s="730"/>
    </row>
    <row r="174" spans="1:43">
      <c r="A174" s="628">
        <v>8</v>
      </c>
      <c r="B174" s="535">
        <v>16</v>
      </c>
      <c r="C174" s="643" t="s">
        <v>125</v>
      </c>
      <c r="D174" s="1788" t="s">
        <v>27</v>
      </c>
      <c r="E174" s="1782"/>
      <c r="F174" s="724"/>
      <c r="G174" s="181" t="str">
        <f t="shared" si="21"/>
        <v/>
      </c>
      <c r="H174" s="19" t="str">
        <f t="shared" si="22"/>
        <v/>
      </c>
      <c r="I174" s="19" t="str">
        <f t="shared" si="23"/>
        <v>△</v>
      </c>
      <c r="J174" s="1163" t="s">
        <v>2166</v>
      </c>
      <c r="K174" s="725">
        <v>0.75</v>
      </c>
      <c r="M174" s="940">
        <v>1</v>
      </c>
      <c r="N174" s="940">
        <v>2</v>
      </c>
      <c r="O174" s="940">
        <v>3</v>
      </c>
      <c r="P174" s="1015">
        <v>4</v>
      </c>
      <c r="Q174" s="940">
        <v>5</v>
      </c>
      <c r="R174" s="1672">
        <v>6</v>
      </c>
      <c r="S174" s="1699"/>
      <c r="T174" s="1008"/>
      <c r="U174" s="1009"/>
      <c r="V174" s="885"/>
      <c r="W174" s="886"/>
      <c r="X174" s="853"/>
      <c r="Y174" s="810"/>
      <c r="AB174" s="732"/>
      <c r="AC174" s="812"/>
      <c r="AD174" s="809" t="s">
        <v>1597</v>
      </c>
      <c r="AE174" s="619" t="s">
        <v>1774</v>
      </c>
      <c r="AF174" s="782" t="s">
        <v>27</v>
      </c>
      <c r="AG174" s="1068"/>
      <c r="AH174" s="1067"/>
      <c r="AI174" s="181" t="str">
        <f t="shared" si="18"/>
        <v/>
      </c>
      <c r="AJ174" s="19" t="str">
        <f t="shared" si="19"/>
        <v/>
      </c>
      <c r="AK174" s="582" t="str">
        <f t="shared" si="20"/>
        <v>△</v>
      </c>
      <c r="AL174" s="642"/>
      <c r="AM174" s="936"/>
      <c r="AN174" s="784"/>
      <c r="AO174" s="525"/>
      <c r="AP174" s="817"/>
      <c r="AQ174" s="730"/>
    </row>
    <row r="175" spans="1:43">
      <c r="A175" s="628">
        <v>8</v>
      </c>
      <c r="B175" s="535">
        <v>17</v>
      </c>
      <c r="C175" s="643" t="s">
        <v>126</v>
      </c>
      <c r="D175" s="1788" t="s">
        <v>27</v>
      </c>
      <c r="E175" s="1782"/>
      <c r="F175" s="724"/>
      <c r="G175" s="181" t="str">
        <f t="shared" si="21"/>
        <v/>
      </c>
      <c r="H175" s="19" t="str">
        <f t="shared" si="22"/>
        <v/>
      </c>
      <c r="I175" s="19" t="str">
        <f t="shared" si="23"/>
        <v>△</v>
      </c>
      <c r="J175" s="1163" t="s">
        <v>2166</v>
      </c>
      <c r="K175" s="725">
        <v>0.75</v>
      </c>
      <c r="M175" s="940">
        <v>1</v>
      </c>
      <c r="N175" s="940">
        <v>2</v>
      </c>
      <c r="O175" s="940">
        <v>3</v>
      </c>
      <c r="P175" s="1015">
        <v>4</v>
      </c>
      <c r="Q175" s="940">
        <v>5</v>
      </c>
      <c r="R175" s="1672">
        <v>6</v>
      </c>
      <c r="S175" s="1699"/>
      <c r="T175" s="1008"/>
      <c r="U175" s="1009"/>
      <c r="V175" s="885"/>
      <c r="W175" s="886"/>
      <c r="X175" s="853"/>
      <c r="Y175" s="810"/>
      <c r="AB175" s="732"/>
      <c r="AC175" s="812"/>
      <c r="AD175" s="809" t="s">
        <v>1597</v>
      </c>
      <c r="AE175" s="619" t="s">
        <v>1774</v>
      </c>
      <c r="AF175" s="645" t="s">
        <v>27</v>
      </c>
      <c r="AG175" s="1067"/>
      <c r="AH175" s="1067"/>
      <c r="AI175" s="181" t="str">
        <f t="shared" si="18"/>
        <v/>
      </c>
      <c r="AJ175" s="19" t="str">
        <f t="shared" si="19"/>
        <v/>
      </c>
      <c r="AK175" s="582" t="str">
        <f t="shared" si="20"/>
        <v>△</v>
      </c>
      <c r="AL175" s="646"/>
      <c r="AM175" s="936"/>
      <c r="AN175" s="939"/>
      <c r="AP175" s="817"/>
      <c r="AQ175" s="730"/>
    </row>
    <row r="176" spans="1:43">
      <c r="A176" s="628">
        <v>8</v>
      </c>
      <c r="B176" s="535">
        <v>18</v>
      </c>
      <c r="C176" s="643" t="s">
        <v>127</v>
      </c>
      <c r="D176" s="1788" t="s">
        <v>27</v>
      </c>
      <c r="E176" s="1782"/>
      <c r="F176" s="724"/>
      <c r="G176" s="181" t="str">
        <f t="shared" si="21"/>
        <v/>
      </c>
      <c r="H176" s="19" t="str">
        <f t="shared" si="22"/>
        <v/>
      </c>
      <c r="I176" s="19" t="str">
        <f t="shared" si="23"/>
        <v>△</v>
      </c>
      <c r="J176" s="1163" t="s">
        <v>2166</v>
      </c>
      <c r="K176" s="725">
        <v>0.75</v>
      </c>
      <c r="M176" s="940">
        <v>1</v>
      </c>
      <c r="N176" s="940">
        <v>2</v>
      </c>
      <c r="O176" s="940">
        <v>3</v>
      </c>
      <c r="P176" s="1015">
        <v>4</v>
      </c>
      <c r="Q176" s="940">
        <v>5</v>
      </c>
      <c r="R176" s="1672">
        <v>6</v>
      </c>
      <c r="S176" s="1699"/>
      <c r="T176" s="1008"/>
      <c r="U176" s="1009"/>
      <c r="V176" s="885"/>
      <c r="W176" s="886"/>
      <c r="X176" s="853"/>
      <c r="Y176" s="810"/>
      <c r="AB176" s="732"/>
      <c r="AC176" s="812"/>
      <c r="AD176" s="809" t="s">
        <v>1597</v>
      </c>
      <c r="AE176" s="619" t="s">
        <v>1774</v>
      </c>
      <c r="AF176" s="645" t="s">
        <v>27</v>
      </c>
      <c r="AG176" s="1067"/>
      <c r="AH176" s="1067"/>
      <c r="AI176" s="181" t="str">
        <f t="shared" si="18"/>
        <v/>
      </c>
      <c r="AJ176" s="19" t="str">
        <f t="shared" si="19"/>
        <v/>
      </c>
      <c r="AK176" s="582" t="str">
        <f t="shared" si="20"/>
        <v>△</v>
      </c>
      <c r="AL176" s="646"/>
      <c r="AM176" s="936"/>
      <c r="AN176" s="939"/>
      <c r="AP176" s="817"/>
      <c r="AQ176" s="730"/>
    </row>
    <row r="177" spans="1:43">
      <c r="A177" s="628">
        <v>8</v>
      </c>
      <c r="B177" s="535">
        <v>19</v>
      </c>
      <c r="C177" s="643" t="s">
        <v>123</v>
      </c>
      <c r="D177" s="1790" t="s">
        <v>785</v>
      </c>
      <c r="E177" s="1782"/>
      <c r="F177" s="724"/>
      <c r="G177" s="181" t="str">
        <f t="shared" si="21"/>
        <v/>
      </c>
      <c r="H177" s="19" t="str">
        <f t="shared" si="22"/>
        <v/>
      </c>
      <c r="I177" s="19" t="str">
        <f t="shared" si="23"/>
        <v>△</v>
      </c>
      <c r="J177" s="1022" t="s">
        <v>28</v>
      </c>
      <c r="K177" s="725">
        <v>0.75</v>
      </c>
      <c r="M177" s="940">
        <v>1</v>
      </c>
      <c r="N177" s="940">
        <v>2</v>
      </c>
      <c r="O177" s="940">
        <v>3</v>
      </c>
      <c r="P177" s="1015">
        <v>4</v>
      </c>
      <c r="Q177" s="940">
        <v>5</v>
      </c>
      <c r="R177" s="1672">
        <v>6</v>
      </c>
      <c r="S177" s="1699"/>
      <c r="T177" s="1008"/>
      <c r="U177" s="1009"/>
      <c r="V177" s="885"/>
      <c r="W177" s="886"/>
      <c r="X177" s="853"/>
      <c r="Y177" s="810"/>
      <c r="AB177" s="732"/>
      <c r="AC177" s="812"/>
      <c r="AD177" s="809" t="s">
        <v>1591</v>
      </c>
      <c r="AE177" s="619" t="s">
        <v>2114</v>
      </c>
      <c r="AF177" s="1083"/>
      <c r="AG177" s="880"/>
      <c r="AH177" s="880"/>
      <c r="AI177" s="279"/>
      <c r="AJ177" s="1180"/>
      <c r="AK177" s="1084"/>
      <c r="AL177" s="1085"/>
      <c r="AM177" s="1085"/>
      <c r="AN177" s="1085"/>
      <c r="AO177" s="1084"/>
      <c r="AP177" s="1086"/>
      <c r="AQ177" s="730"/>
    </row>
    <row r="178" spans="1:43">
      <c r="A178" s="628">
        <v>8</v>
      </c>
      <c r="B178" s="535">
        <v>20</v>
      </c>
      <c r="C178" s="1046" t="s">
        <v>124</v>
      </c>
      <c r="D178" s="1790" t="s">
        <v>785</v>
      </c>
      <c r="E178" s="1782"/>
      <c r="F178" s="724"/>
      <c r="G178" s="181" t="str">
        <f t="shared" si="21"/>
        <v/>
      </c>
      <c r="H178" s="19" t="str">
        <f t="shared" si="22"/>
        <v/>
      </c>
      <c r="I178" s="19" t="str">
        <f t="shared" si="23"/>
        <v>△</v>
      </c>
      <c r="J178" s="1022" t="s">
        <v>28</v>
      </c>
      <c r="K178" s="725">
        <v>0.75</v>
      </c>
      <c r="M178" s="940">
        <v>1</v>
      </c>
      <c r="N178" s="940">
        <v>2</v>
      </c>
      <c r="O178" s="940">
        <v>3</v>
      </c>
      <c r="P178" s="1015">
        <v>4</v>
      </c>
      <c r="Q178" s="940">
        <v>5</v>
      </c>
      <c r="R178" s="1672">
        <v>6</v>
      </c>
      <c r="S178" s="1699"/>
      <c r="T178" s="1008"/>
      <c r="U178" s="1009"/>
      <c r="V178" s="885"/>
      <c r="W178" s="886"/>
      <c r="X178" s="853"/>
      <c r="Y178" s="810"/>
      <c r="AB178" s="732"/>
      <c r="AC178" s="812"/>
      <c r="AD178" s="809" t="s">
        <v>1591</v>
      </c>
      <c r="AE178" s="619" t="s">
        <v>2114</v>
      </c>
      <c r="AF178" s="1083"/>
      <c r="AG178" s="880"/>
      <c r="AH178" s="880"/>
      <c r="AI178" s="279"/>
      <c r="AJ178" s="1180"/>
      <c r="AK178" s="1084"/>
      <c r="AL178" s="1085"/>
      <c r="AM178" s="1085"/>
      <c r="AN178" s="1085"/>
      <c r="AO178" s="1084"/>
      <c r="AP178" s="1086"/>
      <c r="AQ178" s="730"/>
    </row>
    <row r="179" spans="1:43">
      <c r="A179" s="628">
        <v>8</v>
      </c>
      <c r="B179" s="535">
        <v>21</v>
      </c>
      <c r="C179" s="1050" t="s">
        <v>17</v>
      </c>
      <c r="D179" s="1790" t="s">
        <v>785</v>
      </c>
      <c r="E179" s="1782"/>
      <c r="F179" s="724"/>
      <c r="G179" s="181" t="str">
        <f t="shared" si="21"/>
        <v/>
      </c>
      <c r="H179" s="19" t="str">
        <f t="shared" si="22"/>
        <v/>
      </c>
      <c r="I179" s="19" t="str">
        <f t="shared" si="23"/>
        <v>△</v>
      </c>
      <c r="J179" s="1022" t="s">
        <v>28</v>
      </c>
      <c r="K179" s="725">
        <v>0.75</v>
      </c>
      <c r="M179" s="940">
        <v>1</v>
      </c>
      <c r="N179" s="940">
        <v>2</v>
      </c>
      <c r="O179" s="940">
        <v>3</v>
      </c>
      <c r="P179" s="1015">
        <v>4</v>
      </c>
      <c r="Q179" s="940">
        <v>5</v>
      </c>
      <c r="R179" s="1672">
        <v>6</v>
      </c>
      <c r="S179" s="1699"/>
      <c r="T179" s="1008"/>
      <c r="U179" s="1009"/>
      <c r="V179" s="885"/>
      <c r="W179" s="886"/>
      <c r="X179" s="853"/>
      <c r="Y179" s="810"/>
      <c r="AB179" s="732"/>
      <c r="AC179" s="812"/>
      <c r="AD179" s="809" t="s">
        <v>1591</v>
      </c>
      <c r="AE179" s="619" t="s">
        <v>2114</v>
      </c>
      <c r="AF179" s="1083"/>
      <c r="AG179" s="880"/>
      <c r="AH179" s="880"/>
      <c r="AI179" s="279"/>
      <c r="AJ179" s="1180"/>
      <c r="AK179" s="1084"/>
      <c r="AL179" s="1085"/>
      <c r="AM179" s="1085"/>
      <c r="AN179" s="1085"/>
      <c r="AO179" s="1084"/>
      <c r="AP179" s="1086"/>
      <c r="AQ179" s="730"/>
    </row>
    <row r="180" spans="1:43">
      <c r="A180" s="743">
        <v>8</v>
      </c>
      <c r="B180" s="744">
        <v>22</v>
      </c>
      <c r="C180" s="864" t="s">
        <v>16</v>
      </c>
      <c r="D180" s="1789"/>
      <c r="E180" s="1787"/>
      <c r="F180" s="1027"/>
      <c r="G180" s="1039"/>
      <c r="H180" s="1027"/>
      <c r="I180" s="785"/>
      <c r="J180" s="1028"/>
      <c r="K180" s="745"/>
      <c r="L180" s="1029"/>
      <c r="M180" s="1030"/>
      <c r="N180" s="1030"/>
      <c r="O180" s="1030"/>
      <c r="P180" s="1031"/>
      <c r="Q180" s="1030"/>
      <c r="R180" s="1673"/>
      <c r="S180" s="1698"/>
      <c r="T180" s="1033"/>
      <c r="U180" s="1032"/>
      <c r="V180" s="637"/>
      <c r="W180" s="637"/>
      <c r="X180" s="1120"/>
      <c r="Y180" s="810"/>
      <c r="AB180" s="732"/>
      <c r="AC180" s="812"/>
      <c r="AD180" s="1045"/>
      <c r="AE180" s="1044"/>
      <c r="AF180" s="1083"/>
      <c r="AG180" s="880"/>
      <c r="AH180" s="880"/>
      <c r="AI180" s="279"/>
      <c r="AJ180" s="1180"/>
      <c r="AK180" s="1084"/>
      <c r="AL180" s="1085"/>
      <c r="AM180" s="1085"/>
      <c r="AN180" s="1085"/>
      <c r="AO180" s="1084"/>
      <c r="AP180" s="1086"/>
      <c r="AQ180" s="730"/>
    </row>
    <row r="181" spans="1:43">
      <c r="A181" s="628">
        <v>8</v>
      </c>
      <c r="B181" s="535">
        <v>23</v>
      </c>
      <c r="C181" s="643" t="s">
        <v>125</v>
      </c>
      <c r="D181" s="1790" t="s">
        <v>26</v>
      </c>
      <c r="E181" s="1782"/>
      <c r="F181" s="724"/>
      <c r="G181" s="181" t="str">
        <f t="shared" si="21"/>
        <v/>
      </c>
      <c r="H181" s="19" t="str">
        <f t="shared" si="22"/>
        <v/>
      </c>
      <c r="I181" s="19" t="str">
        <f t="shared" si="23"/>
        <v>△</v>
      </c>
      <c r="J181" s="1022" t="s">
        <v>2171</v>
      </c>
      <c r="K181" s="725">
        <v>0.75</v>
      </c>
      <c r="M181" s="940">
        <v>1</v>
      </c>
      <c r="N181" s="940">
        <v>2</v>
      </c>
      <c r="O181" s="940">
        <v>3</v>
      </c>
      <c r="P181" s="1015">
        <v>4</v>
      </c>
      <c r="Q181" s="940">
        <v>5</v>
      </c>
      <c r="R181" s="1672">
        <v>6</v>
      </c>
      <c r="S181" s="1699"/>
      <c r="T181" s="1008"/>
      <c r="U181" s="1009"/>
      <c r="V181" s="885"/>
      <c r="W181" s="886"/>
      <c r="X181" s="853"/>
      <c r="Y181" s="810"/>
      <c r="AB181" s="732"/>
      <c r="AC181" s="812"/>
      <c r="AD181" s="809" t="s">
        <v>1593</v>
      </c>
      <c r="AE181" s="619" t="s">
        <v>2123</v>
      </c>
      <c r="AF181" s="1083"/>
      <c r="AG181" s="880"/>
      <c r="AH181" s="880"/>
      <c r="AI181" s="279"/>
      <c r="AJ181" s="1180"/>
      <c r="AK181" s="1084"/>
      <c r="AL181" s="1085"/>
      <c r="AM181" s="1085"/>
      <c r="AN181" s="1085"/>
      <c r="AO181" s="1084"/>
      <c r="AP181" s="1086"/>
      <c r="AQ181" s="730"/>
    </row>
    <row r="182" spans="1:43">
      <c r="A182" s="628">
        <v>8</v>
      </c>
      <c r="B182" s="535">
        <v>24</v>
      </c>
      <c r="C182" s="643" t="s">
        <v>126</v>
      </c>
      <c r="D182" s="1790" t="s">
        <v>26</v>
      </c>
      <c r="E182" s="1782"/>
      <c r="F182" s="724"/>
      <c r="G182" s="181" t="str">
        <f t="shared" si="21"/>
        <v/>
      </c>
      <c r="H182" s="19" t="str">
        <f t="shared" si="22"/>
        <v/>
      </c>
      <c r="I182" s="19" t="str">
        <f t="shared" si="23"/>
        <v>△</v>
      </c>
      <c r="J182" s="1022" t="s">
        <v>2171</v>
      </c>
      <c r="K182" s="725">
        <v>0.75</v>
      </c>
      <c r="M182" s="940">
        <v>1</v>
      </c>
      <c r="N182" s="940">
        <v>2</v>
      </c>
      <c r="O182" s="940">
        <v>3</v>
      </c>
      <c r="P182" s="1015">
        <v>4</v>
      </c>
      <c r="Q182" s="940">
        <v>5</v>
      </c>
      <c r="R182" s="1672">
        <v>6</v>
      </c>
      <c r="S182" s="1699"/>
      <c r="T182" s="1008"/>
      <c r="U182" s="1009"/>
      <c r="V182" s="885"/>
      <c r="W182" s="886"/>
      <c r="X182" s="853"/>
      <c r="Y182" s="1680"/>
      <c r="Z182" s="582"/>
      <c r="AB182" s="732"/>
      <c r="AC182" s="812"/>
      <c r="AD182" s="809" t="s">
        <v>1593</v>
      </c>
      <c r="AE182" s="619" t="s">
        <v>2123</v>
      </c>
      <c r="AF182" s="1083"/>
      <c r="AG182" s="880"/>
      <c r="AH182" s="880"/>
      <c r="AI182" s="279"/>
      <c r="AJ182" s="1180"/>
      <c r="AK182" s="1084"/>
      <c r="AL182" s="1085"/>
      <c r="AM182" s="1085"/>
      <c r="AN182" s="1085"/>
      <c r="AO182" s="1084"/>
      <c r="AP182" s="1086"/>
      <c r="AQ182" s="730"/>
    </row>
    <row r="183" spans="1:43">
      <c r="A183" s="628">
        <v>8</v>
      </c>
      <c r="B183" s="535">
        <v>25</v>
      </c>
      <c r="C183" s="643" t="s">
        <v>127</v>
      </c>
      <c r="D183" s="1790" t="s">
        <v>26</v>
      </c>
      <c r="E183" s="1782"/>
      <c r="F183" s="724"/>
      <c r="G183" s="181" t="str">
        <f t="shared" si="21"/>
        <v/>
      </c>
      <c r="H183" s="19" t="str">
        <f t="shared" si="22"/>
        <v/>
      </c>
      <c r="I183" s="19" t="str">
        <f t="shared" si="23"/>
        <v>△</v>
      </c>
      <c r="J183" s="1022" t="s">
        <v>2171</v>
      </c>
      <c r="K183" s="725">
        <v>0.75</v>
      </c>
      <c r="M183" s="940">
        <v>1</v>
      </c>
      <c r="N183" s="940">
        <v>2</v>
      </c>
      <c r="O183" s="940">
        <v>3</v>
      </c>
      <c r="P183" s="1015">
        <v>4</v>
      </c>
      <c r="Q183" s="940">
        <v>5</v>
      </c>
      <c r="R183" s="1672">
        <v>6</v>
      </c>
      <c r="S183" s="1699"/>
      <c r="T183" s="1008"/>
      <c r="U183" s="1009"/>
      <c r="V183" s="885"/>
      <c r="W183" s="886"/>
      <c r="X183" s="853"/>
      <c r="Y183" s="810"/>
      <c r="AB183" s="732"/>
      <c r="AC183" s="812"/>
      <c r="AD183" s="809" t="s">
        <v>1593</v>
      </c>
      <c r="AE183" s="619" t="s">
        <v>2123</v>
      </c>
      <c r="AF183" s="1083"/>
      <c r="AG183" s="880"/>
      <c r="AH183" s="880"/>
      <c r="AI183" s="279"/>
      <c r="AJ183" s="1180"/>
      <c r="AK183" s="1084"/>
      <c r="AL183" s="1085"/>
      <c r="AM183" s="1085"/>
      <c r="AN183" s="1085"/>
      <c r="AO183" s="1084"/>
      <c r="AP183" s="1086"/>
      <c r="AQ183" s="730"/>
    </row>
    <row r="184" spans="1:43">
      <c r="A184" s="628">
        <v>8</v>
      </c>
      <c r="B184" s="535">
        <v>26</v>
      </c>
      <c r="C184" s="643" t="s">
        <v>123</v>
      </c>
      <c r="D184" s="1788" t="s">
        <v>24</v>
      </c>
      <c r="E184" s="1782"/>
      <c r="F184" s="724"/>
      <c r="G184" s="181" t="str">
        <f t="shared" si="21"/>
        <v/>
      </c>
      <c r="H184" s="19" t="str">
        <f t="shared" si="22"/>
        <v/>
      </c>
      <c r="I184" s="19" t="str">
        <f t="shared" si="23"/>
        <v>△</v>
      </c>
      <c r="J184" s="1793" t="s">
        <v>2166</v>
      </c>
      <c r="K184" s="725">
        <v>0.75</v>
      </c>
      <c r="L184" s="720" t="s">
        <v>2691</v>
      </c>
      <c r="M184" s="940">
        <v>1</v>
      </c>
      <c r="N184" s="940">
        <v>2</v>
      </c>
      <c r="O184" s="940">
        <v>3</v>
      </c>
      <c r="P184" s="1015">
        <v>4</v>
      </c>
      <c r="Q184" s="940">
        <v>5</v>
      </c>
      <c r="R184" s="1672">
        <v>6</v>
      </c>
      <c r="S184" s="1699"/>
      <c r="T184" s="1008"/>
      <c r="U184" s="1009"/>
      <c r="V184" s="885"/>
      <c r="W184" s="886"/>
      <c r="X184" s="853"/>
      <c r="Y184" s="810"/>
      <c r="AB184" s="732"/>
      <c r="AC184" s="812"/>
      <c r="AD184" s="809" t="s">
        <v>2120</v>
      </c>
      <c r="AE184" s="619" t="s">
        <v>2124</v>
      </c>
      <c r="AF184" s="645" t="s">
        <v>2136</v>
      </c>
      <c r="AG184" s="1067"/>
      <c r="AH184" s="1067"/>
      <c r="AI184" s="181" t="str">
        <f t="shared" si="18"/>
        <v/>
      </c>
      <c r="AJ184" s="19" t="str">
        <f t="shared" si="19"/>
        <v/>
      </c>
      <c r="AK184" s="582" t="str">
        <f t="shared" si="20"/>
        <v>△</v>
      </c>
      <c r="AL184" s="646"/>
      <c r="AM184" s="936"/>
      <c r="AN184" s="939"/>
      <c r="AP184" s="817"/>
      <c r="AQ184" s="730"/>
    </row>
    <row r="185" spans="1:43">
      <c r="A185" s="628">
        <v>8</v>
      </c>
      <c r="B185" s="535">
        <v>27</v>
      </c>
      <c r="C185" s="1046" t="s">
        <v>124</v>
      </c>
      <c r="D185" s="1788" t="s">
        <v>24</v>
      </c>
      <c r="E185" s="1782"/>
      <c r="F185" s="724"/>
      <c r="G185" s="181" t="str">
        <f t="shared" si="21"/>
        <v/>
      </c>
      <c r="H185" s="19" t="str">
        <f t="shared" si="22"/>
        <v/>
      </c>
      <c r="I185" s="19" t="str">
        <f t="shared" si="23"/>
        <v>△</v>
      </c>
      <c r="J185" s="1163" t="s">
        <v>2166</v>
      </c>
      <c r="K185" s="725">
        <v>0.75</v>
      </c>
      <c r="M185" s="940">
        <v>1</v>
      </c>
      <c r="N185" s="940">
        <v>2</v>
      </c>
      <c r="O185" s="940">
        <v>3</v>
      </c>
      <c r="P185" s="1015">
        <v>4</v>
      </c>
      <c r="Q185" s="940">
        <v>5</v>
      </c>
      <c r="R185" s="1672">
        <v>6</v>
      </c>
      <c r="S185" s="1699"/>
      <c r="T185" s="1008"/>
      <c r="U185" s="1009"/>
      <c r="V185" s="885"/>
      <c r="W185" s="886"/>
      <c r="X185" s="853"/>
      <c r="Y185" s="810"/>
      <c r="AB185" s="732"/>
      <c r="AC185" s="812"/>
      <c r="AD185" s="809" t="s">
        <v>2120</v>
      </c>
      <c r="AE185" s="619" t="s">
        <v>2124</v>
      </c>
      <c r="AF185" s="782" t="s">
        <v>2136</v>
      </c>
      <c r="AG185" s="1068"/>
      <c r="AH185" s="1067"/>
      <c r="AI185" s="181" t="str">
        <f t="shared" si="18"/>
        <v/>
      </c>
      <c r="AJ185" s="19" t="str">
        <f t="shared" si="19"/>
        <v/>
      </c>
      <c r="AK185" s="582" t="str">
        <f t="shared" si="20"/>
        <v>△</v>
      </c>
      <c r="AL185" s="646"/>
      <c r="AM185" s="936"/>
      <c r="AN185" s="939"/>
      <c r="AO185" s="525"/>
      <c r="AP185" s="817"/>
      <c r="AQ185" s="730"/>
    </row>
    <row r="186" spans="1:43">
      <c r="A186" s="628">
        <v>8</v>
      </c>
      <c r="B186" s="535">
        <v>28</v>
      </c>
      <c r="C186" s="1050" t="s">
        <v>17</v>
      </c>
      <c r="D186" s="1788" t="s">
        <v>24</v>
      </c>
      <c r="E186" s="1782"/>
      <c r="F186" s="724"/>
      <c r="G186" s="181" t="str">
        <f t="shared" si="21"/>
        <v/>
      </c>
      <c r="H186" s="19" t="str">
        <f t="shared" si="22"/>
        <v/>
      </c>
      <c r="I186" s="19" t="str">
        <f t="shared" si="23"/>
        <v>△</v>
      </c>
      <c r="J186" s="1163" t="s">
        <v>2166</v>
      </c>
      <c r="K186" s="725">
        <v>0.75</v>
      </c>
      <c r="M186" s="940">
        <v>1</v>
      </c>
      <c r="N186" s="940">
        <v>2</v>
      </c>
      <c r="O186" s="940">
        <v>3</v>
      </c>
      <c r="P186" s="1015">
        <v>4</v>
      </c>
      <c r="Q186" s="940">
        <v>5</v>
      </c>
      <c r="R186" s="1672">
        <v>6</v>
      </c>
      <c r="S186" s="1699"/>
      <c r="T186" s="1008"/>
      <c r="U186" s="1009"/>
      <c r="V186" s="885"/>
      <c r="W186" s="886"/>
      <c r="X186" s="853"/>
      <c r="Y186" s="810"/>
      <c r="AB186" s="732"/>
      <c r="AC186" s="812"/>
      <c r="AD186" s="809" t="s">
        <v>2120</v>
      </c>
      <c r="AE186" s="619" t="s">
        <v>2124</v>
      </c>
      <c r="AF186" s="782" t="s">
        <v>2136</v>
      </c>
      <c r="AG186" s="1068"/>
      <c r="AH186" s="1067"/>
      <c r="AI186" s="181" t="str">
        <f t="shared" si="18"/>
        <v/>
      </c>
      <c r="AJ186" s="19" t="str">
        <f t="shared" si="19"/>
        <v/>
      </c>
      <c r="AK186" s="582" t="str">
        <f t="shared" si="20"/>
        <v>△</v>
      </c>
      <c r="AL186" s="642"/>
      <c r="AM186" s="936"/>
      <c r="AN186" s="784"/>
      <c r="AO186" s="525"/>
      <c r="AP186" s="817"/>
      <c r="AQ186" s="730"/>
    </row>
    <row r="187" spans="1:43">
      <c r="A187" s="743">
        <v>8</v>
      </c>
      <c r="B187" s="744">
        <v>29</v>
      </c>
      <c r="C187" s="864" t="s">
        <v>16</v>
      </c>
      <c r="D187" s="1789"/>
      <c r="E187" s="1787"/>
      <c r="F187" s="1027"/>
      <c r="G187" s="1039"/>
      <c r="H187" s="1027"/>
      <c r="I187" s="785"/>
      <c r="J187" s="1028"/>
      <c r="K187" s="745"/>
      <c r="L187" s="1029"/>
      <c r="M187" s="1030"/>
      <c r="N187" s="1030"/>
      <c r="O187" s="1030"/>
      <c r="P187" s="1031"/>
      <c r="Q187" s="1030"/>
      <c r="R187" s="1673"/>
      <c r="S187" s="1698"/>
      <c r="T187" s="1033"/>
      <c r="U187" s="1032"/>
      <c r="V187" s="637"/>
      <c r="W187" s="637"/>
      <c r="X187" s="1120"/>
      <c r="Y187" s="810"/>
      <c r="AB187" s="732"/>
      <c r="AC187" s="812"/>
      <c r="AD187" s="1045"/>
      <c r="AE187" s="1044"/>
      <c r="AF187" s="1083"/>
      <c r="AG187" s="880"/>
      <c r="AH187" s="880"/>
      <c r="AI187" s="279"/>
      <c r="AJ187" s="1180"/>
      <c r="AK187" s="1084"/>
      <c r="AL187" s="1085"/>
      <c r="AM187" s="1085"/>
      <c r="AN187" s="1085"/>
      <c r="AO187" s="1084"/>
      <c r="AP187" s="1086"/>
      <c r="AQ187" s="730"/>
    </row>
    <row r="188" spans="1:43">
      <c r="A188" s="628">
        <v>8</v>
      </c>
      <c r="B188" s="535">
        <v>30</v>
      </c>
      <c r="C188" s="643" t="s">
        <v>125</v>
      </c>
      <c r="D188" s="1790" t="s">
        <v>25</v>
      </c>
      <c r="E188" s="1782"/>
      <c r="F188" s="724"/>
      <c r="G188" s="181" t="str">
        <f t="shared" si="21"/>
        <v/>
      </c>
      <c r="H188" s="19" t="str">
        <f t="shared" si="22"/>
        <v/>
      </c>
      <c r="I188" s="19" t="str">
        <f t="shared" si="23"/>
        <v>△</v>
      </c>
      <c r="J188" s="1022" t="s">
        <v>2168</v>
      </c>
      <c r="K188" s="725">
        <v>0.75</v>
      </c>
      <c r="M188" s="940">
        <v>1</v>
      </c>
      <c r="N188" s="940">
        <v>2</v>
      </c>
      <c r="O188" s="940">
        <v>3</v>
      </c>
      <c r="P188" s="1015">
        <v>4</v>
      </c>
      <c r="Q188" s="940">
        <v>5</v>
      </c>
      <c r="R188" s="1672">
        <v>6</v>
      </c>
      <c r="S188" s="1699"/>
      <c r="T188" s="1008"/>
      <c r="U188" s="1009"/>
      <c r="V188" s="885"/>
      <c r="W188" s="886"/>
      <c r="X188" s="853"/>
      <c r="Y188" s="810"/>
      <c r="AB188" s="732"/>
      <c r="AC188" s="812"/>
      <c r="AD188" s="809" t="s">
        <v>1596</v>
      </c>
      <c r="AE188" s="619" t="s">
        <v>1775</v>
      </c>
      <c r="AF188" s="782" t="s">
        <v>27</v>
      </c>
      <c r="AG188" s="1068"/>
      <c r="AH188" s="1067"/>
      <c r="AI188" s="181" t="str">
        <f t="shared" si="18"/>
        <v/>
      </c>
      <c r="AJ188" s="19" t="str">
        <f t="shared" si="19"/>
        <v/>
      </c>
      <c r="AK188" s="582" t="str">
        <f t="shared" si="20"/>
        <v>△</v>
      </c>
      <c r="AL188" s="646"/>
      <c r="AM188" s="936"/>
      <c r="AN188" s="939"/>
      <c r="AO188" s="525"/>
      <c r="AP188" s="817"/>
      <c r="AQ188" s="730"/>
    </row>
    <row r="189" spans="1:43">
      <c r="A189" s="628">
        <v>8</v>
      </c>
      <c r="B189" s="535">
        <v>31</v>
      </c>
      <c r="C189" s="643" t="s">
        <v>126</v>
      </c>
      <c r="D189" s="1790" t="s">
        <v>25</v>
      </c>
      <c r="E189" s="1782"/>
      <c r="F189" s="724"/>
      <c r="G189" s="181" t="str">
        <f t="shared" si="21"/>
        <v/>
      </c>
      <c r="H189" s="19" t="str">
        <f t="shared" si="22"/>
        <v/>
      </c>
      <c r="I189" s="19" t="str">
        <f t="shared" si="23"/>
        <v>△</v>
      </c>
      <c r="J189" s="1022" t="s">
        <v>2168</v>
      </c>
      <c r="K189" s="725">
        <v>0.75</v>
      </c>
      <c r="M189" s="940">
        <v>1</v>
      </c>
      <c r="N189" s="940">
        <v>2</v>
      </c>
      <c r="O189" s="940">
        <v>3</v>
      </c>
      <c r="P189" s="1015">
        <v>4</v>
      </c>
      <c r="Q189" s="940">
        <v>5</v>
      </c>
      <c r="R189" s="1672">
        <v>6</v>
      </c>
      <c r="S189" s="1699"/>
      <c r="T189" s="1008"/>
      <c r="U189" s="1009"/>
      <c r="V189" s="885"/>
      <c r="W189" s="886"/>
      <c r="X189" s="853"/>
      <c r="Y189" s="810"/>
      <c r="AB189" s="732"/>
      <c r="AC189" s="812"/>
      <c r="AD189" s="809" t="s">
        <v>1596</v>
      </c>
      <c r="AE189" s="619" t="s">
        <v>1775</v>
      </c>
      <c r="AF189" s="782" t="s">
        <v>27</v>
      </c>
      <c r="AG189" s="1068"/>
      <c r="AH189" s="1067"/>
      <c r="AI189" s="181" t="str">
        <f t="shared" si="18"/>
        <v/>
      </c>
      <c r="AJ189" s="19" t="str">
        <f t="shared" si="19"/>
        <v/>
      </c>
      <c r="AK189" s="582" t="str">
        <f t="shared" si="20"/>
        <v>△</v>
      </c>
      <c r="AL189" s="642"/>
      <c r="AM189" s="936"/>
      <c r="AN189" s="784"/>
      <c r="AO189" s="525"/>
      <c r="AP189" s="817"/>
      <c r="AQ189" s="730"/>
    </row>
    <row r="190" spans="1:43">
      <c r="A190" s="628">
        <v>9</v>
      </c>
      <c r="B190" s="535">
        <v>1</v>
      </c>
      <c r="C190" s="643" t="s">
        <v>127</v>
      </c>
      <c r="D190" s="1790" t="s">
        <v>25</v>
      </c>
      <c r="E190" s="1782"/>
      <c r="F190" s="724"/>
      <c r="G190" s="181" t="str">
        <f t="shared" si="21"/>
        <v/>
      </c>
      <c r="H190" s="19" t="str">
        <f t="shared" si="22"/>
        <v/>
      </c>
      <c r="I190" s="19" t="str">
        <f t="shared" si="23"/>
        <v>△</v>
      </c>
      <c r="J190" s="1022" t="s">
        <v>2168</v>
      </c>
      <c r="K190" s="725">
        <v>0.75</v>
      </c>
      <c r="M190" s="940">
        <v>1</v>
      </c>
      <c r="N190" s="940">
        <v>2</v>
      </c>
      <c r="O190" s="940">
        <v>3</v>
      </c>
      <c r="P190" s="1015">
        <v>4</v>
      </c>
      <c r="Q190" s="940">
        <v>5</v>
      </c>
      <c r="R190" s="1672">
        <v>6</v>
      </c>
      <c r="S190" s="1699"/>
      <c r="T190" s="1008"/>
      <c r="U190" s="1009"/>
      <c r="V190" s="885"/>
      <c r="W190" s="886"/>
      <c r="X190" s="853"/>
      <c r="Y190" s="810"/>
      <c r="AB190" s="732"/>
      <c r="AC190" s="812"/>
      <c r="AD190" s="809" t="s">
        <v>1596</v>
      </c>
      <c r="AE190" s="619" t="s">
        <v>1775</v>
      </c>
      <c r="AF190" s="782" t="s">
        <v>27</v>
      </c>
      <c r="AG190" s="1068"/>
      <c r="AH190" s="1067"/>
      <c r="AI190" s="181" t="str">
        <f t="shared" si="18"/>
        <v/>
      </c>
      <c r="AJ190" s="19" t="str">
        <f t="shared" si="19"/>
        <v/>
      </c>
      <c r="AK190" s="582" t="str">
        <f t="shared" si="20"/>
        <v>△</v>
      </c>
      <c r="AL190" s="646"/>
      <c r="AM190" s="936"/>
      <c r="AN190" s="939"/>
      <c r="AP190" s="817"/>
      <c r="AQ190" s="730"/>
    </row>
    <row r="191" spans="1:43">
      <c r="A191" s="628">
        <v>9</v>
      </c>
      <c r="B191" s="535">
        <v>2</v>
      </c>
      <c r="C191" s="643" t="s">
        <v>123</v>
      </c>
      <c r="D191" s="1788" t="s">
        <v>785</v>
      </c>
      <c r="E191" s="1782"/>
      <c r="F191" s="724"/>
      <c r="G191" s="181" t="str">
        <f t="shared" si="21"/>
        <v/>
      </c>
      <c r="H191" s="19" t="str">
        <f t="shared" si="22"/>
        <v/>
      </c>
      <c r="I191" s="19" t="str">
        <f t="shared" si="23"/>
        <v>△</v>
      </c>
      <c r="J191" s="1793" t="s">
        <v>2166</v>
      </c>
      <c r="K191" s="725">
        <v>0.75</v>
      </c>
      <c r="L191" s="720" t="s">
        <v>2690</v>
      </c>
      <c r="M191" s="940">
        <v>1</v>
      </c>
      <c r="N191" s="940">
        <v>2</v>
      </c>
      <c r="O191" s="940">
        <v>3</v>
      </c>
      <c r="P191" s="1015">
        <v>4</v>
      </c>
      <c r="Q191" s="940">
        <v>5</v>
      </c>
      <c r="R191" s="1672">
        <v>6</v>
      </c>
      <c r="S191" s="1699"/>
      <c r="T191" s="1008"/>
      <c r="U191" s="1009"/>
      <c r="V191" s="885"/>
      <c r="W191" s="886"/>
      <c r="X191" s="853"/>
      <c r="Y191" s="810"/>
      <c r="AB191" s="732"/>
      <c r="AC191" s="812"/>
      <c r="AD191" s="809" t="s">
        <v>1775</v>
      </c>
      <c r="AE191" s="619" t="s">
        <v>2125</v>
      </c>
      <c r="AF191" s="782" t="s">
        <v>25</v>
      </c>
      <c r="AG191" s="1068"/>
      <c r="AH191" s="1067"/>
      <c r="AI191" s="181" t="str">
        <f t="shared" si="18"/>
        <v/>
      </c>
      <c r="AJ191" s="19" t="str">
        <f t="shared" si="19"/>
        <v/>
      </c>
      <c r="AK191" s="582" t="str">
        <f t="shared" si="20"/>
        <v>△</v>
      </c>
      <c r="AL191" s="646"/>
      <c r="AM191" s="936"/>
      <c r="AN191" s="939"/>
      <c r="AO191" s="525"/>
      <c r="AP191" s="817"/>
      <c r="AQ191" s="730"/>
    </row>
    <row r="192" spans="1:43">
      <c r="A192" s="1791">
        <v>9</v>
      </c>
      <c r="B192" s="535">
        <v>3</v>
      </c>
      <c r="C192" s="1046" t="s">
        <v>124</v>
      </c>
      <c r="D192" s="1788" t="s">
        <v>785</v>
      </c>
      <c r="E192" s="1782"/>
      <c r="F192" s="724"/>
      <c r="G192" s="181" t="str">
        <f t="shared" si="21"/>
        <v/>
      </c>
      <c r="H192" s="19" t="str">
        <f t="shared" si="22"/>
        <v/>
      </c>
      <c r="I192" s="19" t="str">
        <f t="shared" si="23"/>
        <v>△</v>
      </c>
      <c r="J192" s="1163" t="s">
        <v>2166</v>
      </c>
      <c r="K192" s="725">
        <v>0.58333333333333337</v>
      </c>
      <c r="M192" s="940">
        <v>1</v>
      </c>
      <c r="N192" s="940">
        <v>2</v>
      </c>
      <c r="O192" s="940">
        <v>3</v>
      </c>
      <c r="P192" s="1015">
        <v>4</v>
      </c>
      <c r="Q192" s="940">
        <v>5</v>
      </c>
      <c r="R192" s="1672">
        <v>6</v>
      </c>
      <c r="S192" s="1699"/>
      <c r="T192" s="1008"/>
      <c r="U192" s="1009"/>
      <c r="V192" s="885"/>
      <c r="W192" s="886"/>
      <c r="X192" s="853"/>
      <c r="Y192" s="810"/>
      <c r="AB192" s="732"/>
      <c r="AC192" s="812"/>
      <c r="AD192" s="809" t="s">
        <v>1775</v>
      </c>
      <c r="AE192" s="619" t="s">
        <v>2125</v>
      </c>
      <c r="AF192" s="645" t="s">
        <v>25</v>
      </c>
      <c r="AG192" s="1067"/>
      <c r="AH192" s="1067"/>
      <c r="AI192" s="181" t="str">
        <f t="shared" si="18"/>
        <v/>
      </c>
      <c r="AJ192" s="19" t="str">
        <f t="shared" si="19"/>
        <v/>
      </c>
      <c r="AK192" s="582" t="str">
        <f t="shared" si="20"/>
        <v>△</v>
      </c>
      <c r="AL192" s="646"/>
      <c r="AM192" s="936"/>
      <c r="AN192" s="784"/>
      <c r="AO192" s="525"/>
      <c r="AP192" s="817"/>
      <c r="AQ192" s="730"/>
    </row>
    <row r="193" spans="1:47">
      <c r="A193" s="628">
        <v>9</v>
      </c>
      <c r="B193" s="535">
        <v>4</v>
      </c>
      <c r="C193" s="1050" t="s">
        <v>17</v>
      </c>
      <c r="D193" s="1788" t="s">
        <v>785</v>
      </c>
      <c r="E193" s="1782"/>
      <c r="F193" s="724"/>
      <c r="G193" s="181" t="str">
        <f t="shared" si="21"/>
        <v/>
      </c>
      <c r="H193" s="19" t="str">
        <f t="shared" si="22"/>
        <v/>
      </c>
      <c r="I193" s="19" t="str">
        <f t="shared" si="23"/>
        <v>△</v>
      </c>
      <c r="J193" s="1163" t="s">
        <v>2166</v>
      </c>
      <c r="K193" s="725">
        <v>0.5625</v>
      </c>
      <c r="M193" s="940">
        <v>1</v>
      </c>
      <c r="N193" s="940">
        <v>2</v>
      </c>
      <c r="O193" s="940">
        <v>3</v>
      </c>
      <c r="P193" s="1015">
        <v>4</v>
      </c>
      <c r="Q193" s="940">
        <v>5</v>
      </c>
      <c r="R193" s="1672">
        <v>6</v>
      </c>
      <c r="S193" s="1699"/>
      <c r="T193" s="1008"/>
      <c r="U193" s="1009"/>
      <c r="V193" s="885"/>
      <c r="W193" s="886"/>
      <c r="X193" s="853"/>
      <c r="Y193" s="810"/>
      <c r="AB193" s="732"/>
      <c r="AC193" s="812"/>
      <c r="AD193" s="809" t="s">
        <v>1775</v>
      </c>
      <c r="AE193" s="619" t="s">
        <v>2125</v>
      </c>
      <c r="AF193" s="645" t="s">
        <v>25</v>
      </c>
      <c r="AG193" s="1067"/>
      <c r="AH193" s="1067"/>
      <c r="AI193" s="181" t="str">
        <f t="shared" si="18"/>
        <v/>
      </c>
      <c r="AJ193" s="19" t="str">
        <f t="shared" si="19"/>
        <v/>
      </c>
      <c r="AK193" s="582" t="str">
        <f t="shared" si="20"/>
        <v>△</v>
      </c>
      <c r="AL193" s="646"/>
      <c r="AM193" s="936"/>
      <c r="AN193" s="939"/>
      <c r="AP193" s="817"/>
      <c r="AQ193" s="730"/>
    </row>
    <row r="194" spans="1:47">
      <c r="A194" s="743">
        <v>9</v>
      </c>
      <c r="B194" s="744">
        <v>5</v>
      </c>
      <c r="C194" s="864" t="s">
        <v>16</v>
      </c>
      <c r="D194" s="1789"/>
      <c r="E194" s="1787"/>
      <c r="F194" s="1027"/>
      <c r="G194" s="1039"/>
      <c r="H194" s="1027"/>
      <c r="I194" s="785"/>
      <c r="J194" s="1028"/>
      <c r="K194" s="745"/>
      <c r="L194" s="1029"/>
      <c r="M194" s="1030"/>
      <c r="N194" s="1030"/>
      <c r="O194" s="1030"/>
      <c r="P194" s="1031"/>
      <c r="Q194" s="1030"/>
      <c r="R194" s="1673"/>
      <c r="S194" s="1698"/>
      <c r="T194" s="1033"/>
      <c r="U194" s="1032"/>
      <c r="V194" s="637"/>
      <c r="W194" s="637"/>
      <c r="X194" s="1120"/>
      <c r="Y194" s="810"/>
      <c r="AB194" s="732"/>
      <c r="AC194" s="812"/>
      <c r="AD194" s="1045"/>
      <c r="AE194" s="1044"/>
      <c r="AF194" s="872"/>
      <c r="AG194" s="1077"/>
      <c r="AH194" s="1077"/>
      <c r="AI194" s="279"/>
      <c r="AJ194" s="1180"/>
      <c r="AK194" s="637"/>
      <c r="AL194" s="1079"/>
      <c r="AM194" s="1079"/>
      <c r="AN194" s="1079"/>
      <c r="AO194" s="1080"/>
      <c r="AP194" s="1081"/>
      <c r="AQ194" s="730"/>
    </row>
    <row r="195" spans="1:47">
      <c r="A195" s="628">
        <v>9</v>
      </c>
      <c r="B195" s="535">
        <v>6</v>
      </c>
      <c r="C195" s="643" t="s">
        <v>125</v>
      </c>
      <c r="D195" s="1790" t="s">
        <v>27</v>
      </c>
      <c r="E195" s="1782"/>
      <c r="F195" s="724"/>
      <c r="G195" s="181" t="str">
        <f t="shared" si="21"/>
        <v/>
      </c>
      <c r="H195" s="19" t="str">
        <f t="shared" si="22"/>
        <v/>
      </c>
      <c r="I195" s="19" t="str">
        <f t="shared" si="23"/>
        <v>△</v>
      </c>
      <c r="J195" s="1022" t="s">
        <v>2169</v>
      </c>
      <c r="K195" s="725">
        <v>0.75</v>
      </c>
      <c r="M195" s="940">
        <v>1</v>
      </c>
      <c r="N195" s="940">
        <v>2</v>
      </c>
      <c r="O195" s="940">
        <v>3</v>
      </c>
      <c r="P195" s="1015">
        <v>4</v>
      </c>
      <c r="Q195" s="940">
        <v>5</v>
      </c>
      <c r="R195" s="1672">
        <v>6</v>
      </c>
      <c r="S195" s="1699"/>
      <c r="T195" s="1008"/>
      <c r="U195" s="1009"/>
      <c r="V195" s="885"/>
      <c r="W195" s="886"/>
      <c r="X195" s="853"/>
      <c r="Y195" s="810"/>
      <c r="AB195" s="732"/>
      <c r="AC195" s="812"/>
      <c r="AD195" s="809" t="s">
        <v>1773</v>
      </c>
      <c r="AE195" s="619" t="s">
        <v>1594</v>
      </c>
      <c r="AF195" s="1074" t="s">
        <v>2142</v>
      </c>
      <c r="AG195" s="1068"/>
      <c r="AH195" s="1067"/>
      <c r="AI195" s="181" t="str">
        <f t="shared" si="18"/>
        <v/>
      </c>
      <c r="AJ195" s="19" t="str">
        <f t="shared" si="19"/>
        <v/>
      </c>
      <c r="AK195" s="582" t="str">
        <f t="shared" si="20"/>
        <v>△</v>
      </c>
      <c r="AL195" s="642"/>
      <c r="AM195" s="936"/>
      <c r="AN195" s="784"/>
      <c r="AO195" s="525"/>
      <c r="AP195" s="817"/>
      <c r="AQ195" s="730"/>
    </row>
    <row r="196" spans="1:47">
      <c r="A196" s="628">
        <v>9</v>
      </c>
      <c r="B196" s="535">
        <v>7</v>
      </c>
      <c r="C196" s="643" t="s">
        <v>126</v>
      </c>
      <c r="D196" s="1790" t="s">
        <v>27</v>
      </c>
      <c r="E196" s="1782"/>
      <c r="F196" s="724"/>
      <c r="G196" s="181" t="str">
        <f t="shared" si="21"/>
        <v/>
      </c>
      <c r="H196" s="19" t="str">
        <f t="shared" si="22"/>
        <v/>
      </c>
      <c r="I196" s="19" t="str">
        <f t="shared" si="23"/>
        <v>△</v>
      </c>
      <c r="J196" s="1022" t="s">
        <v>2169</v>
      </c>
      <c r="K196" s="725">
        <v>0.75</v>
      </c>
      <c r="M196" s="940">
        <v>1</v>
      </c>
      <c r="N196" s="940">
        <v>2</v>
      </c>
      <c r="O196" s="940">
        <v>3</v>
      </c>
      <c r="P196" s="1015">
        <v>4</v>
      </c>
      <c r="Q196" s="940">
        <v>5</v>
      </c>
      <c r="R196" s="1672">
        <v>6</v>
      </c>
      <c r="S196" s="1699"/>
      <c r="T196" s="1008"/>
      <c r="U196" s="1009"/>
      <c r="V196" s="885"/>
      <c r="W196" s="886"/>
      <c r="X196" s="853"/>
      <c r="Y196" s="810"/>
      <c r="AB196" s="732"/>
      <c r="AC196" s="812"/>
      <c r="AD196" s="809" t="s">
        <v>1773</v>
      </c>
      <c r="AE196" s="619" t="s">
        <v>1594</v>
      </c>
      <c r="AF196" s="1074" t="s">
        <v>2142</v>
      </c>
      <c r="AG196" s="1067"/>
      <c r="AH196" s="1067"/>
      <c r="AI196" s="181" t="str">
        <f t="shared" si="18"/>
        <v/>
      </c>
      <c r="AJ196" s="19" t="str">
        <f t="shared" si="19"/>
        <v/>
      </c>
      <c r="AK196" s="582" t="str">
        <f t="shared" si="20"/>
        <v>△</v>
      </c>
      <c r="AL196" s="646"/>
      <c r="AM196" s="936"/>
      <c r="AN196" s="939"/>
      <c r="AP196" s="870"/>
      <c r="AQ196" s="730"/>
    </row>
    <row r="197" spans="1:47">
      <c r="A197" s="628">
        <v>9</v>
      </c>
      <c r="B197" s="535">
        <v>8</v>
      </c>
      <c r="C197" s="643" t="s">
        <v>127</v>
      </c>
      <c r="D197" s="1790" t="s">
        <v>27</v>
      </c>
      <c r="E197" s="1782"/>
      <c r="F197" s="724"/>
      <c r="G197" s="181" t="str">
        <f t="shared" si="21"/>
        <v/>
      </c>
      <c r="H197" s="19" t="str">
        <f t="shared" si="22"/>
        <v/>
      </c>
      <c r="I197" s="19" t="str">
        <f t="shared" si="23"/>
        <v>△</v>
      </c>
      <c r="J197" s="1022" t="s">
        <v>2169</v>
      </c>
      <c r="K197" s="725">
        <v>0.75</v>
      </c>
      <c r="M197" s="940">
        <v>1</v>
      </c>
      <c r="N197" s="940">
        <v>2</v>
      </c>
      <c r="O197" s="940">
        <v>3</v>
      </c>
      <c r="P197" s="1015">
        <v>4</v>
      </c>
      <c r="Q197" s="940">
        <v>5</v>
      </c>
      <c r="R197" s="1672">
        <v>6</v>
      </c>
      <c r="S197" s="1699"/>
      <c r="T197" s="1008"/>
      <c r="U197" s="1009"/>
      <c r="V197" s="885"/>
      <c r="W197" s="886"/>
      <c r="X197" s="853"/>
      <c r="Y197" s="810"/>
      <c r="AB197" s="732"/>
      <c r="AC197" s="812"/>
      <c r="AD197" s="809" t="s">
        <v>1773</v>
      </c>
      <c r="AE197" s="1044"/>
      <c r="AF197" s="1074" t="s">
        <v>2142</v>
      </c>
      <c r="AG197" s="1067"/>
      <c r="AH197" s="1067"/>
      <c r="AI197" s="181" t="str">
        <f t="shared" si="18"/>
        <v/>
      </c>
      <c r="AJ197" s="19" t="str">
        <f t="shared" si="19"/>
        <v/>
      </c>
      <c r="AK197" s="582" t="str">
        <f t="shared" si="20"/>
        <v>△</v>
      </c>
      <c r="AL197" s="646"/>
      <c r="AM197" s="936"/>
      <c r="AN197" s="939"/>
      <c r="AO197" s="525"/>
      <c r="AP197" s="817"/>
      <c r="AQ197" s="730"/>
    </row>
    <row r="198" spans="1:47">
      <c r="A198" s="628">
        <v>9</v>
      </c>
      <c r="B198" s="535">
        <v>9</v>
      </c>
      <c r="C198" s="643" t="s">
        <v>123</v>
      </c>
      <c r="D198" s="1790" t="s">
        <v>26</v>
      </c>
      <c r="E198" s="1782"/>
      <c r="F198" s="724"/>
      <c r="G198" s="181" t="str">
        <f t="shared" si="21"/>
        <v/>
      </c>
      <c r="H198" s="19" t="str">
        <f t="shared" si="22"/>
        <v/>
      </c>
      <c r="I198" s="19" t="str">
        <f t="shared" si="23"/>
        <v>△</v>
      </c>
      <c r="J198" s="1022" t="s">
        <v>2171</v>
      </c>
      <c r="K198" s="725">
        <v>0.75</v>
      </c>
      <c r="M198" s="940">
        <v>1</v>
      </c>
      <c r="N198" s="940">
        <v>2</v>
      </c>
      <c r="O198" s="940">
        <v>3</v>
      </c>
      <c r="P198" s="1015">
        <v>4</v>
      </c>
      <c r="Q198" s="940">
        <v>5</v>
      </c>
      <c r="R198" s="1672">
        <v>6</v>
      </c>
      <c r="S198" s="1699"/>
      <c r="T198" s="1008"/>
      <c r="U198" s="1009"/>
      <c r="V198" s="885"/>
      <c r="W198" s="886"/>
      <c r="X198" s="853"/>
      <c r="Y198" s="810"/>
      <c r="AB198" s="732"/>
      <c r="AC198" s="812"/>
      <c r="AD198" s="809" t="s">
        <v>1593</v>
      </c>
      <c r="AE198" s="619" t="s">
        <v>2128</v>
      </c>
      <c r="AF198" s="872"/>
      <c r="AG198" s="1077"/>
      <c r="AH198" s="1077"/>
      <c r="AI198" s="279"/>
      <c r="AJ198" s="1180"/>
      <c r="AK198" s="637"/>
      <c r="AL198" s="1079"/>
      <c r="AM198" s="1079"/>
      <c r="AN198" s="1078"/>
      <c r="AO198" s="785"/>
      <c r="AP198" s="1081"/>
      <c r="AQ198" s="730"/>
    </row>
    <row r="199" spans="1:47">
      <c r="A199" s="628">
        <v>9</v>
      </c>
      <c r="B199" s="535">
        <v>10</v>
      </c>
      <c r="C199" s="1046" t="s">
        <v>124</v>
      </c>
      <c r="D199" s="1790" t="s">
        <v>26</v>
      </c>
      <c r="E199" s="1782"/>
      <c r="F199" s="724"/>
      <c r="G199" s="181" t="str">
        <f t="shared" si="21"/>
        <v/>
      </c>
      <c r="H199" s="19" t="str">
        <f t="shared" si="22"/>
        <v/>
      </c>
      <c r="I199" s="19" t="str">
        <f t="shared" si="23"/>
        <v>△</v>
      </c>
      <c r="J199" s="1022" t="s">
        <v>2171</v>
      </c>
      <c r="K199" s="725">
        <v>0.75</v>
      </c>
      <c r="M199" s="940">
        <v>1</v>
      </c>
      <c r="N199" s="940">
        <v>2</v>
      </c>
      <c r="O199" s="940">
        <v>3</v>
      </c>
      <c r="P199" s="1015">
        <v>4</v>
      </c>
      <c r="Q199" s="940">
        <v>5</v>
      </c>
      <c r="R199" s="1672">
        <v>6</v>
      </c>
      <c r="S199" s="1699"/>
      <c r="T199" s="1008"/>
      <c r="U199" s="1009"/>
      <c r="V199" s="885"/>
      <c r="W199" s="886"/>
      <c r="X199" s="853"/>
      <c r="Y199" s="810"/>
      <c r="AB199" s="732"/>
      <c r="AC199" s="812"/>
      <c r="AD199" s="809" t="s">
        <v>1593</v>
      </c>
      <c r="AE199" s="619" t="s">
        <v>2126</v>
      </c>
      <c r="AF199" s="872"/>
      <c r="AG199" s="1077"/>
      <c r="AH199" s="1077"/>
      <c r="AI199" s="279"/>
      <c r="AJ199" s="1180"/>
      <c r="AK199" s="637"/>
      <c r="AL199" s="1079"/>
      <c r="AM199" s="1079"/>
      <c r="AN199" s="1079"/>
      <c r="AO199" s="785"/>
      <c r="AP199" s="1081"/>
      <c r="AQ199" s="730"/>
    </row>
    <row r="200" spans="1:47">
      <c r="A200" s="628">
        <v>9</v>
      </c>
      <c r="B200" s="535">
        <v>11</v>
      </c>
      <c r="C200" s="1050" t="s">
        <v>17</v>
      </c>
      <c r="D200" s="1788" t="s">
        <v>24</v>
      </c>
      <c r="E200" s="1782"/>
      <c r="F200" s="724"/>
      <c r="G200" s="181" t="str">
        <f t="shared" si="21"/>
        <v/>
      </c>
      <c r="H200" s="19" t="str">
        <f t="shared" si="22"/>
        <v/>
      </c>
      <c r="I200" s="19" t="str">
        <f t="shared" si="23"/>
        <v>△</v>
      </c>
      <c r="J200" s="1163" t="s">
        <v>2166</v>
      </c>
      <c r="K200" s="725">
        <v>0.75</v>
      </c>
      <c r="M200" s="940">
        <v>1</v>
      </c>
      <c r="N200" s="940">
        <v>2</v>
      </c>
      <c r="O200" s="940">
        <v>3</v>
      </c>
      <c r="P200" s="1015">
        <v>4</v>
      </c>
      <c r="Q200" s="940">
        <v>5</v>
      </c>
      <c r="R200" s="1672">
        <v>6</v>
      </c>
      <c r="S200" s="1699"/>
      <c r="T200" s="1008"/>
      <c r="U200" s="1009"/>
      <c r="V200" s="885"/>
      <c r="W200" s="886"/>
      <c r="X200" s="853"/>
      <c r="Y200" s="810"/>
      <c r="AB200" s="732"/>
      <c r="AC200" s="812"/>
      <c r="AD200" s="809" t="s">
        <v>2120</v>
      </c>
      <c r="AE200" s="619" t="s">
        <v>2127</v>
      </c>
      <c r="AF200" s="872"/>
      <c r="AG200" s="1077"/>
      <c r="AH200" s="1077"/>
      <c r="AI200" s="279"/>
      <c r="AJ200" s="1180"/>
      <c r="AK200" s="637"/>
      <c r="AL200" s="1079"/>
      <c r="AM200" s="1079"/>
      <c r="AN200" s="1079"/>
      <c r="AO200" s="1080"/>
      <c r="AP200" s="1081"/>
      <c r="AQ200" s="730"/>
    </row>
    <row r="201" spans="1:47">
      <c r="A201" s="1167">
        <v>9</v>
      </c>
      <c r="B201" s="1168">
        <v>12</v>
      </c>
      <c r="C201" s="1169" t="s">
        <v>16</v>
      </c>
      <c r="D201" s="1792" t="s">
        <v>2113</v>
      </c>
      <c r="E201" s="1782"/>
      <c r="F201" s="724"/>
      <c r="G201" s="181" t="str">
        <f t="shared" si="21"/>
        <v/>
      </c>
      <c r="H201" s="19" t="str">
        <f t="shared" si="22"/>
        <v/>
      </c>
      <c r="I201" s="19" t="str">
        <f t="shared" si="23"/>
        <v>△</v>
      </c>
      <c r="J201" s="1163" t="s">
        <v>2166</v>
      </c>
      <c r="K201" s="725">
        <v>0.75</v>
      </c>
      <c r="M201" s="940">
        <v>1</v>
      </c>
      <c r="N201" s="940">
        <v>2</v>
      </c>
      <c r="O201" s="940">
        <v>3</v>
      </c>
      <c r="P201" s="1015">
        <v>4</v>
      </c>
      <c r="Q201" s="940">
        <v>5</v>
      </c>
      <c r="R201" s="1672">
        <v>6</v>
      </c>
      <c r="S201" s="1699"/>
      <c r="T201" s="1008"/>
      <c r="U201" s="1009"/>
      <c r="V201" s="885"/>
      <c r="W201" s="886"/>
      <c r="X201" s="853"/>
      <c r="Y201" s="810"/>
      <c r="AB201" s="732"/>
      <c r="AC201" s="812"/>
      <c r="AD201" s="809" t="s">
        <v>2121</v>
      </c>
      <c r="AE201" s="619" t="s">
        <v>2129</v>
      </c>
      <c r="AF201" s="872"/>
      <c r="AG201" s="1077"/>
      <c r="AH201" s="1077"/>
      <c r="AI201" s="279"/>
      <c r="AJ201" s="1180"/>
      <c r="AK201" s="637"/>
      <c r="AL201" s="1078"/>
      <c r="AM201" s="1079"/>
      <c r="AN201" s="1078"/>
      <c r="AO201" s="1080"/>
      <c r="AP201" s="1081"/>
      <c r="AQ201" s="730"/>
    </row>
    <row r="202" spans="1:47">
      <c r="A202" s="628">
        <v>9</v>
      </c>
      <c r="B202" s="535">
        <v>13</v>
      </c>
      <c r="C202" s="643" t="s">
        <v>125</v>
      </c>
      <c r="D202" s="1790" t="s">
        <v>25</v>
      </c>
      <c r="E202" s="1782"/>
      <c r="F202" s="724"/>
      <c r="G202" s="181" t="str">
        <f t="shared" si="21"/>
        <v/>
      </c>
      <c r="H202" s="19" t="str">
        <f t="shared" si="22"/>
        <v/>
      </c>
      <c r="I202" s="19" t="str">
        <f t="shared" si="23"/>
        <v>△</v>
      </c>
      <c r="J202" s="1022" t="s">
        <v>2168</v>
      </c>
      <c r="K202" s="725">
        <v>0.75</v>
      </c>
      <c r="M202" s="940">
        <v>1</v>
      </c>
      <c r="N202" s="940">
        <v>2</v>
      </c>
      <c r="O202" s="940">
        <v>3</v>
      </c>
      <c r="P202" s="1015">
        <v>4</v>
      </c>
      <c r="Q202" s="940">
        <v>5</v>
      </c>
      <c r="R202" s="1672">
        <v>6</v>
      </c>
      <c r="S202" s="1699"/>
      <c r="T202" s="1008"/>
      <c r="U202" s="1009"/>
      <c r="V202" s="885"/>
      <c r="W202" s="886"/>
      <c r="X202" s="853"/>
      <c r="Y202" s="810"/>
      <c r="AB202" s="732"/>
      <c r="AC202" s="812"/>
      <c r="AD202" s="811" t="s">
        <v>1598</v>
      </c>
      <c r="AE202" s="619" t="s">
        <v>2118</v>
      </c>
      <c r="AF202" s="782" t="s">
        <v>2136</v>
      </c>
      <c r="AG202" s="1068"/>
      <c r="AH202" s="1067"/>
      <c r="AI202" s="181" t="str">
        <f t="shared" si="18"/>
        <v/>
      </c>
      <c r="AJ202" s="19" t="str">
        <f t="shared" si="19"/>
        <v/>
      </c>
      <c r="AK202" s="582" t="str">
        <f t="shared" si="20"/>
        <v>△</v>
      </c>
      <c r="AL202" s="646"/>
      <c r="AM202" s="936"/>
      <c r="AN202" s="939"/>
      <c r="AP202" s="817"/>
      <c r="AQ202" s="730"/>
      <c r="AR202" s="721"/>
      <c r="AS202" s="722"/>
      <c r="AT202" s="721"/>
      <c r="AU202" s="721"/>
    </row>
    <row r="203" spans="1:47">
      <c r="A203" s="1167">
        <v>9</v>
      </c>
      <c r="B203" s="1168">
        <v>14</v>
      </c>
      <c r="C203" s="1169" t="s">
        <v>126</v>
      </c>
      <c r="D203" s="1792" t="s">
        <v>2122</v>
      </c>
      <c r="E203" s="1782"/>
      <c r="F203" s="724"/>
      <c r="G203" s="181" t="str">
        <f t="shared" si="21"/>
        <v/>
      </c>
      <c r="H203" s="19" t="str">
        <f t="shared" si="22"/>
        <v/>
      </c>
      <c r="I203" s="19" t="str">
        <f t="shared" si="23"/>
        <v>△</v>
      </c>
      <c r="J203" s="1022" t="s">
        <v>2168</v>
      </c>
      <c r="K203" s="725">
        <v>0.75</v>
      </c>
      <c r="M203" s="940">
        <v>1</v>
      </c>
      <c r="N203" s="940">
        <v>2</v>
      </c>
      <c r="O203" s="940">
        <v>3</v>
      </c>
      <c r="P203" s="1015">
        <v>4</v>
      </c>
      <c r="Q203" s="940">
        <v>5</v>
      </c>
      <c r="R203" s="1672">
        <v>6</v>
      </c>
      <c r="S203" s="1699"/>
      <c r="T203" s="1008"/>
      <c r="U203" s="1009"/>
      <c r="V203" s="885"/>
      <c r="W203" s="886"/>
      <c r="X203" s="853"/>
      <c r="Y203" s="810"/>
      <c r="AB203" s="732"/>
      <c r="AC203" s="812"/>
      <c r="AD203" s="811" t="s">
        <v>2116</v>
      </c>
      <c r="AE203" s="619" t="s">
        <v>2118</v>
      </c>
      <c r="AF203" s="645" t="s">
        <v>2136</v>
      </c>
      <c r="AG203" s="1067"/>
      <c r="AH203" s="1067"/>
      <c r="AI203" s="181" t="str">
        <f t="shared" si="18"/>
        <v/>
      </c>
      <c r="AJ203" s="19" t="str">
        <f t="shared" si="19"/>
        <v/>
      </c>
      <c r="AK203" s="582" t="str">
        <f t="shared" si="20"/>
        <v>△</v>
      </c>
      <c r="AL203" s="646"/>
      <c r="AM203" s="936"/>
      <c r="AN203" s="939"/>
      <c r="AO203" s="525"/>
      <c r="AP203" s="817"/>
      <c r="AQ203" s="730"/>
      <c r="AR203" s="721"/>
      <c r="AS203" s="722"/>
      <c r="AT203" s="722"/>
      <c r="AU203" s="722"/>
    </row>
    <row r="204" spans="1:47">
      <c r="A204" s="743">
        <v>9</v>
      </c>
      <c r="B204" s="744">
        <v>15</v>
      </c>
      <c r="C204" s="864" t="s">
        <v>127</v>
      </c>
      <c r="D204" s="1789"/>
      <c r="E204" s="1787"/>
      <c r="F204" s="1027"/>
      <c r="G204" s="1039"/>
      <c r="H204" s="1027"/>
      <c r="I204" s="785"/>
      <c r="J204" s="1028"/>
      <c r="K204" s="745"/>
      <c r="L204" s="1029"/>
      <c r="M204" s="1030"/>
      <c r="N204" s="1030"/>
      <c r="O204" s="1030"/>
      <c r="P204" s="1031"/>
      <c r="Q204" s="1030"/>
      <c r="R204" s="1673"/>
      <c r="S204" s="1698"/>
      <c r="T204" s="1033"/>
      <c r="U204" s="1032"/>
      <c r="V204" s="637"/>
      <c r="W204" s="637"/>
      <c r="X204" s="1120"/>
      <c r="Y204" s="810"/>
      <c r="AB204" s="732"/>
      <c r="AC204" s="812"/>
      <c r="AD204" s="1045"/>
      <c r="AE204" s="1044"/>
      <c r="AF204" s="645" t="s">
        <v>2136</v>
      </c>
      <c r="AG204" s="1067"/>
      <c r="AH204" s="1067"/>
      <c r="AI204" s="181" t="str">
        <f t="shared" si="18"/>
        <v/>
      </c>
      <c r="AJ204" s="19" t="str">
        <f t="shared" si="19"/>
        <v/>
      </c>
      <c r="AK204" s="582" t="str">
        <f t="shared" si="20"/>
        <v>△</v>
      </c>
      <c r="AL204" s="642"/>
      <c r="AM204" s="936"/>
      <c r="AN204" s="784"/>
      <c r="AO204" s="525"/>
      <c r="AP204" s="817"/>
      <c r="AQ204" s="730"/>
      <c r="AR204" s="721"/>
      <c r="AS204" s="722"/>
      <c r="AT204" s="722"/>
      <c r="AU204" s="722"/>
    </row>
    <row r="205" spans="1:47">
      <c r="A205" s="1167">
        <v>9</v>
      </c>
      <c r="B205" s="1168">
        <v>16</v>
      </c>
      <c r="C205" s="1169" t="s">
        <v>123</v>
      </c>
      <c r="D205" s="1792" t="s">
        <v>2117</v>
      </c>
      <c r="E205" s="1782"/>
      <c r="F205" s="724"/>
      <c r="G205" s="181" t="str">
        <f t="shared" si="21"/>
        <v/>
      </c>
      <c r="H205" s="19" t="str">
        <f t="shared" si="22"/>
        <v/>
      </c>
      <c r="I205" s="19" t="str">
        <f t="shared" si="23"/>
        <v>△</v>
      </c>
      <c r="J205" s="1022" t="s">
        <v>28</v>
      </c>
      <c r="K205" s="725">
        <v>0.75</v>
      </c>
      <c r="M205" s="940">
        <v>1</v>
      </c>
      <c r="N205" s="940">
        <v>2</v>
      </c>
      <c r="O205" s="940">
        <v>3</v>
      </c>
      <c r="P205" s="1015">
        <v>4</v>
      </c>
      <c r="Q205" s="940">
        <v>5</v>
      </c>
      <c r="R205" s="1672">
        <v>6</v>
      </c>
      <c r="S205" s="1699"/>
      <c r="T205" s="1008"/>
      <c r="U205" s="1009"/>
      <c r="V205" s="885"/>
      <c r="W205" s="886"/>
      <c r="X205" s="853"/>
      <c r="Y205" s="810"/>
      <c r="AB205" s="732"/>
      <c r="AC205" s="812"/>
      <c r="AD205" s="809" t="s">
        <v>2130</v>
      </c>
      <c r="AE205" s="619" t="s">
        <v>2114</v>
      </c>
      <c r="AF205" s="1074" t="s">
        <v>2142</v>
      </c>
      <c r="AG205" s="1067"/>
      <c r="AH205" s="1067"/>
      <c r="AI205" s="181" t="str">
        <f t="shared" si="18"/>
        <v/>
      </c>
      <c r="AJ205" s="19" t="str">
        <f t="shared" si="19"/>
        <v/>
      </c>
      <c r="AK205" s="582" t="str">
        <f t="shared" si="20"/>
        <v>△</v>
      </c>
      <c r="AL205" s="646"/>
      <c r="AM205" s="936"/>
      <c r="AN205" s="939"/>
      <c r="AP205" s="817"/>
      <c r="AQ205" s="730"/>
    </row>
    <row r="206" spans="1:47">
      <c r="A206" s="628">
        <v>9</v>
      </c>
      <c r="B206" s="535">
        <v>17</v>
      </c>
      <c r="C206" s="1046" t="s">
        <v>124</v>
      </c>
      <c r="D206" s="1790" t="s">
        <v>785</v>
      </c>
      <c r="E206" s="1782"/>
      <c r="F206" s="724"/>
      <c r="G206" s="181" t="str">
        <f t="shared" si="21"/>
        <v/>
      </c>
      <c r="H206" s="19" t="str">
        <f t="shared" si="22"/>
        <v/>
      </c>
      <c r="I206" s="19" t="str">
        <f t="shared" si="23"/>
        <v>△</v>
      </c>
      <c r="J206" s="1022" t="s">
        <v>28</v>
      </c>
      <c r="K206" s="725">
        <v>0.58333333333333337</v>
      </c>
      <c r="M206" s="940">
        <v>1</v>
      </c>
      <c r="N206" s="940">
        <v>2</v>
      </c>
      <c r="O206" s="940">
        <v>3</v>
      </c>
      <c r="P206" s="1015">
        <v>4</v>
      </c>
      <c r="Q206" s="940">
        <v>5</v>
      </c>
      <c r="R206" s="1672">
        <v>6</v>
      </c>
      <c r="S206" s="1699"/>
      <c r="T206" s="1008"/>
      <c r="U206" s="1009"/>
      <c r="V206" s="885"/>
      <c r="W206" s="886"/>
      <c r="X206" s="853"/>
      <c r="Y206" s="810"/>
      <c r="AB206" s="732"/>
      <c r="AC206" s="812"/>
      <c r="AD206" s="809" t="s">
        <v>1591</v>
      </c>
      <c r="AE206" s="619" t="s">
        <v>2114</v>
      </c>
      <c r="AF206" s="1074" t="s">
        <v>2142</v>
      </c>
      <c r="AG206" s="1067"/>
      <c r="AH206" s="1067"/>
      <c r="AI206" s="181" t="str">
        <f t="shared" si="18"/>
        <v/>
      </c>
      <c r="AJ206" s="19" t="str">
        <f t="shared" si="19"/>
        <v/>
      </c>
      <c r="AK206" s="582" t="str">
        <f t="shared" si="20"/>
        <v>△</v>
      </c>
      <c r="AL206" s="646"/>
      <c r="AM206" s="936"/>
      <c r="AN206" s="939"/>
      <c r="AO206" s="525"/>
      <c r="AP206" s="817"/>
      <c r="AQ206" s="730"/>
      <c r="AR206" s="721"/>
      <c r="AS206" s="722"/>
      <c r="AT206" s="722"/>
      <c r="AU206" s="722"/>
    </row>
    <row r="207" spans="1:47">
      <c r="A207" s="628">
        <v>9</v>
      </c>
      <c r="B207" s="535">
        <v>18</v>
      </c>
      <c r="C207" s="1050" t="s">
        <v>17</v>
      </c>
      <c r="D207" s="1788" t="s">
        <v>27</v>
      </c>
      <c r="E207" s="1782"/>
      <c r="F207" s="724"/>
      <c r="G207" s="181" t="str">
        <f t="shared" si="21"/>
        <v/>
      </c>
      <c r="H207" s="19" t="str">
        <f t="shared" si="22"/>
        <v/>
      </c>
      <c r="I207" s="19" t="str">
        <f t="shared" si="23"/>
        <v>△</v>
      </c>
      <c r="J207" s="1163" t="s">
        <v>2166</v>
      </c>
      <c r="K207" s="725">
        <v>0.75</v>
      </c>
      <c r="M207" s="940">
        <v>1</v>
      </c>
      <c r="N207" s="940">
        <v>2</v>
      </c>
      <c r="O207" s="940">
        <v>3</v>
      </c>
      <c r="P207" s="1015">
        <v>4</v>
      </c>
      <c r="Q207" s="940">
        <v>5</v>
      </c>
      <c r="R207" s="1672">
        <v>6</v>
      </c>
      <c r="S207" s="1699"/>
      <c r="T207" s="1008"/>
      <c r="U207" s="1009"/>
      <c r="V207" s="885"/>
      <c r="W207" s="886"/>
      <c r="X207" s="853"/>
      <c r="Y207" s="810"/>
      <c r="AB207" s="732"/>
      <c r="AC207" s="812"/>
      <c r="AD207" s="809" t="s">
        <v>1773</v>
      </c>
      <c r="AE207" s="619" t="s">
        <v>1594</v>
      </c>
      <c r="AF207" s="1074" t="s">
        <v>2142</v>
      </c>
      <c r="AG207" s="1067"/>
      <c r="AH207" s="1067"/>
      <c r="AI207" s="181" t="str">
        <f t="shared" si="18"/>
        <v/>
      </c>
      <c r="AJ207" s="19" t="str">
        <f t="shared" si="19"/>
        <v/>
      </c>
      <c r="AK207" s="582" t="str">
        <f t="shared" si="20"/>
        <v>△</v>
      </c>
      <c r="AL207" s="642"/>
      <c r="AM207" s="936"/>
      <c r="AN207" s="784"/>
      <c r="AO207" s="525"/>
      <c r="AP207" s="817"/>
      <c r="AQ207" s="730"/>
      <c r="AR207" s="721"/>
      <c r="AS207" s="722"/>
      <c r="AT207" s="722"/>
      <c r="AU207" s="722"/>
    </row>
    <row r="208" spans="1:47">
      <c r="A208" s="628">
        <v>9</v>
      </c>
      <c r="B208" s="535">
        <v>19</v>
      </c>
      <c r="C208" s="643" t="s">
        <v>16</v>
      </c>
      <c r="D208" s="1788" t="s">
        <v>27</v>
      </c>
      <c r="E208" s="1782"/>
      <c r="F208" s="724"/>
      <c r="G208" s="181" t="str">
        <f t="shared" si="21"/>
        <v/>
      </c>
      <c r="H208" s="19" t="str">
        <f t="shared" si="22"/>
        <v/>
      </c>
      <c r="I208" s="19" t="str">
        <f t="shared" si="23"/>
        <v>△</v>
      </c>
      <c r="J208" s="1163" t="s">
        <v>2166</v>
      </c>
      <c r="K208" s="725">
        <v>0.58333333333333337</v>
      </c>
      <c r="M208" s="940">
        <v>1</v>
      </c>
      <c r="N208" s="940">
        <v>2</v>
      </c>
      <c r="O208" s="940">
        <v>3</v>
      </c>
      <c r="P208" s="1015">
        <v>4</v>
      </c>
      <c r="Q208" s="940">
        <v>5</v>
      </c>
      <c r="R208" s="1672">
        <v>6</v>
      </c>
      <c r="S208" s="1699"/>
      <c r="T208" s="1008"/>
      <c r="U208" s="1009"/>
      <c r="V208" s="885"/>
      <c r="W208" s="886"/>
      <c r="X208" s="853"/>
      <c r="Y208" s="810"/>
      <c r="AB208" s="732"/>
      <c r="AC208" s="812"/>
      <c r="AD208" s="809" t="s">
        <v>1773</v>
      </c>
      <c r="AE208" s="619" t="s">
        <v>1594</v>
      </c>
      <c r="AF208" s="872"/>
      <c r="AG208" s="1077"/>
      <c r="AH208" s="1077"/>
      <c r="AI208" s="279"/>
      <c r="AJ208" s="1180"/>
      <c r="AK208" s="637"/>
      <c r="AL208" s="1079"/>
      <c r="AM208" s="1079"/>
      <c r="AN208" s="1079"/>
      <c r="AO208" s="785"/>
      <c r="AP208" s="1081"/>
      <c r="AQ208" s="730"/>
      <c r="AR208" s="721"/>
      <c r="AS208" s="722"/>
      <c r="AT208" s="722"/>
      <c r="AU208" s="722"/>
    </row>
    <row r="209" spans="1:48">
      <c r="A209" s="743">
        <v>9</v>
      </c>
      <c r="B209" s="744">
        <v>20</v>
      </c>
      <c r="C209" s="864" t="s">
        <v>125</v>
      </c>
      <c r="D209" s="1789"/>
      <c r="E209" s="1787"/>
      <c r="F209" s="1027"/>
      <c r="G209" s="1039"/>
      <c r="H209" s="1027"/>
      <c r="I209" s="785"/>
      <c r="J209" s="1028"/>
      <c r="K209" s="745"/>
      <c r="L209" s="1029"/>
      <c r="M209" s="1030"/>
      <c r="N209" s="1030"/>
      <c r="O209" s="1030"/>
      <c r="P209" s="1031"/>
      <c r="Q209" s="1030"/>
      <c r="R209" s="1673"/>
      <c r="S209" s="1698"/>
      <c r="T209" s="1033"/>
      <c r="U209" s="1032"/>
      <c r="V209" s="637"/>
      <c r="W209" s="637"/>
      <c r="X209" s="1120"/>
      <c r="Y209" s="810"/>
      <c r="AB209" s="732"/>
      <c r="AC209" s="812"/>
      <c r="AD209" s="809" t="s">
        <v>1596</v>
      </c>
      <c r="AE209" s="1044"/>
      <c r="AF209" s="782" t="s">
        <v>27</v>
      </c>
      <c r="AG209" s="1068"/>
      <c r="AH209" s="1067"/>
      <c r="AI209" s="181" t="str">
        <f t="shared" si="18"/>
        <v/>
      </c>
      <c r="AJ209" s="19" t="str">
        <f t="shared" si="19"/>
        <v/>
      </c>
      <c r="AK209" s="582" t="str">
        <f t="shared" si="20"/>
        <v>△</v>
      </c>
      <c r="AL209" s="646"/>
      <c r="AM209" s="936"/>
      <c r="AN209" s="939"/>
      <c r="AO209" s="525"/>
      <c r="AP209" s="817"/>
      <c r="AQ209" s="730"/>
    </row>
    <row r="210" spans="1:48">
      <c r="A210" s="743">
        <v>9</v>
      </c>
      <c r="B210" s="744">
        <v>21</v>
      </c>
      <c r="C210" s="864" t="s">
        <v>126</v>
      </c>
      <c r="D210" s="1789"/>
      <c r="E210" s="1787"/>
      <c r="F210" s="1027"/>
      <c r="G210" s="1039"/>
      <c r="H210" s="1027"/>
      <c r="I210" s="785"/>
      <c r="J210" s="1028"/>
      <c r="K210" s="745"/>
      <c r="L210" s="1029"/>
      <c r="M210" s="1030"/>
      <c r="N210" s="1030"/>
      <c r="O210" s="1030"/>
      <c r="P210" s="1031"/>
      <c r="Q210" s="1030"/>
      <c r="R210" s="1673"/>
      <c r="S210" s="1698"/>
      <c r="T210" s="1033"/>
      <c r="U210" s="1032"/>
      <c r="V210" s="637"/>
      <c r="W210" s="637"/>
      <c r="X210" s="1120"/>
      <c r="Y210" s="810"/>
      <c r="AB210" s="732"/>
      <c r="AC210" s="812"/>
      <c r="AD210" s="809" t="s">
        <v>1774</v>
      </c>
      <c r="AE210" s="1044"/>
      <c r="AF210" s="645" t="s">
        <v>27</v>
      </c>
      <c r="AG210" s="1067"/>
      <c r="AH210" s="1067"/>
      <c r="AI210" s="181" t="str">
        <f t="shared" si="18"/>
        <v/>
      </c>
      <c r="AJ210" s="19" t="str">
        <f t="shared" si="19"/>
        <v/>
      </c>
      <c r="AK210" s="582" t="str">
        <f t="shared" si="20"/>
        <v>△</v>
      </c>
      <c r="AL210" s="642"/>
      <c r="AM210" s="936"/>
      <c r="AN210" s="784"/>
      <c r="AO210" s="525"/>
      <c r="AP210" s="817"/>
      <c r="AQ210" s="730"/>
    </row>
    <row r="211" spans="1:48">
      <c r="A211" s="743">
        <v>9</v>
      </c>
      <c r="B211" s="744">
        <v>22</v>
      </c>
      <c r="C211" s="1051" t="s">
        <v>127</v>
      </c>
      <c r="D211" s="1789"/>
      <c r="E211" s="1787"/>
      <c r="F211" s="1027"/>
      <c r="G211" s="1039"/>
      <c r="H211" s="1027"/>
      <c r="I211" s="785"/>
      <c r="J211" s="1028"/>
      <c r="K211" s="745"/>
      <c r="L211" s="1029"/>
      <c r="M211" s="1030"/>
      <c r="N211" s="1030"/>
      <c r="O211" s="1030"/>
      <c r="P211" s="1031"/>
      <c r="Q211" s="1030"/>
      <c r="R211" s="1673"/>
      <c r="S211" s="1698"/>
      <c r="T211" s="1033"/>
      <c r="U211" s="1032"/>
      <c r="V211" s="637"/>
      <c r="W211" s="637"/>
      <c r="X211" s="1120"/>
      <c r="Y211" s="810"/>
      <c r="AB211" s="732"/>
      <c r="AC211" s="812"/>
      <c r="AD211" s="1045"/>
      <c r="AE211" s="1044"/>
      <c r="AF211" s="645" t="s">
        <v>27</v>
      </c>
      <c r="AG211" s="1067"/>
      <c r="AH211" s="1067"/>
      <c r="AI211" s="181" t="str">
        <f t="shared" si="18"/>
        <v/>
      </c>
      <c r="AJ211" s="19" t="str">
        <f t="shared" si="19"/>
        <v/>
      </c>
      <c r="AK211" s="582" t="str">
        <f t="shared" si="20"/>
        <v>△</v>
      </c>
      <c r="AL211" s="646"/>
      <c r="AM211" s="936"/>
      <c r="AN211" s="939"/>
      <c r="AP211" s="817"/>
      <c r="AQ211" s="730"/>
    </row>
    <row r="212" spans="1:48">
      <c r="A212" s="743">
        <v>9</v>
      </c>
      <c r="B212" s="744">
        <v>23</v>
      </c>
      <c r="C212" s="864" t="s">
        <v>123</v>
      </c>
      <c r="D212" s="1789"/>
      <c r="E212" s="1787"/>
      <c r="F212" s="1027"/>
      <c r="G212" s="1039"/>
      <c r="H212" s="1027"/>
      <c r="I212" s="785"/>
      <c r="J212" s="1028"/>
      <c r="K212" s="745"/>
      <c r="L212" s="1029"/>
      <c r="M212" s="1030"/>
      <c r="N212" s="1030"/>
      <c r="O212" s="1030"/>
      <c r="P212" s="1031"/>
      <c r="Q212" s="1030"/>
      <c r="R212" s="1673"/>
      <c r="S212" s="1698"/>
      <c r="T212" s="1033"/>
      <c r="U212" s="1032"/>
      <c r="V212" s="637"/>
      <c r="W212" s="637"/>
      <c r="X212" s="1120"/>
      <c r="Y212" s="810"/>
      <c r="AB212" s="732"/>
      <c r="AC212" s="812"/>
      <c r="AD212" s="1045"/>
      <c r="AE212" s="1044"/>
      <c r="AF212" s="645" t="s">
        <v>2136</v>
      </c>
      <c r="AG212" s="1067"/>
      <c r="AH212" s="1067"/>
      <c r="AI212" s="181" t="str">
        <f t="shared" si="18"/>
        <v/>
      </c>
      <c r="AJ212" s="19" t="str">
        <f t="shared" si="19"/>
        <v/>
      </c>
      <c r="AK212" s="582" t="str">
        <f t="shared" si="20"/>
        <v>△</v>
      </c>
      <c r="AL212" s="646"/>
      <c r="AM212" s="936"/>
      <c r="AN212" s="944"/>
      <c r="AO212" s="525"/>
      <c r="AP212" s="817"/>
      <c r="AQ212" s="730"/>
      <c r="AR212" s="721"/>
      <c r="AS212" s="722"/>
      <c r="AT212" s="722"/>
      <c r="AU212" s="722"/>
    </row>
    <row r="213" spans="1:48">
      <c r="A213" s="743">
        <v>9</v>
      </c>
      <c r="B213" s="744">
        <v>24</v>
      </c>
      <c r="C213" s="1165" t="s">
        <v>124</v>
      </c>
      <c r="D213" s="1789"/>
      <c r="E213" s="1787"/>
      <c r="F213" s="1027"/>
      <c r="G213" s="1039"/>
      <c r="H213" s="1027"/>
      <c r="I213" s="785"/>
      <c r="J213" s="1028"/>
      <c r="K213" s="745"/>
      <c r="L213" s="1029"/>
      <c r="M213" s="1030"/>
      <c r="N213" s="1030"/>
      <c r="O213" s="1030"/>
      <c r="P213" s="1031"/>
      <c r="Q213" s="1030"/>
      <c r="R213" s="1673"/>
      <c r="S213" s="1698"/>
      <c r="T213" s="1033"/>
      <c r="U213" s="1032"/>
      <c r="V213" s="637"/>
      <c r="W213" s="637"/>
      <c r="X213" s="1120"/>
      <c r="Y213" s="810"/>
      <c r="AB213" s="732"/>
      <c r="AC213" s="812"/>
      <c r="AD213" s="1045"/>
      <c r="AE213" s="1056"/>
      <c r="AF213" s="645" t="s">
        <v>2136</v>
      </c>
      <c r="AG213" s="1068"/>
      <c r="AH213" s="1067"/>
      <c r="AI213" s="181" t="str">
        <f t="shared" si="18"/>
        <v/>
      </c>
      <c r="AJ213" s="19" t="str">
        <f t="shared" si="19"/>
        <v/>
      </c>
      <c r="AK213" s="582" t="str">
        <f t="shared" si="20"/>
        <v>△</v>
      </c>
      <c r="AL213" s="642"/>
      <c r="AM213" s="936"/>
      <c r="AN213" s="784"/>
      <c r="AO213" s="525"/>
      <c r="AP213" s="817"/>
      <c r="AQ213" s="730"/>
      <c r="AR213" s="721"/>
    </row>
    <row r="214" spans="1:48">
      <c r="A214" s="743">
        <v>9</v>
      </c>
      <c r="B214" s="744">
        <v>25</v>
      </c>
      <c r="C214" s="1166" t="s">
        <v>17</v>
      </c>
      <c r="D214" s="1789"/>
      <c r="E214" s="1787"/>
      <c r="F214" s="1027"/>
      <c r="G214" s="1039"/>
      <c r="H214" s="1027"/>
      <c r="I214" s="785"/>
      <c r="J214" s="1028"/>
      <c r="K214" s="745"/>
      <c r="L214" s="1029"/>
      <c r="M214" s="1030"/>
      <c r="N214" s="1030"/>
      <c r="O214" s="1030"/>
      <c r="P214" s="1031"/>
      <c r="Q214" s="1030"/>
      <c r="R214" s="1673"/>
      <c r="S214" s="1698"/>
      <c r="T214" s="1033"/>
      <c r="U214" s="1032"/>
      <c r="V214" s="637"/>
      <c r="W214" s="637"/>
      <c r="X214" s="1120"/>
      <c r="Y214" s="810"/>
      <c r="AB214" s="732"/>
      <c r="AC214" s="812"/>
      <c r="AD214" s="1045"/>
      <c r="AE214" s="1056"/>
      <c r="AF214" s="645" t="s">
        <v>2136</v>
      </c>
      <c r="AG214" s="1068"/>
      <c r="AH214" s="1067"/>
      <c r="AI214" s="181" t="str">
        <f t="shared" si="18"/>
        <v/>
      </c>
      <c r="AJ214" s="19" t="str">
        <f t="shared" si="19"/>
        <v/>
      </c>
      <c r="AK214" s="582" t="str">
        <f t="shared" si="20"/>
        <v>△</v>
      </c>
      <c r="AL214" s="646"/>
      <c r="AM214" s="936"/>
      <c r="AN214" s="939"/>
      <c r="AP214" s="817"/>
      <c r="AQ214" s="730"/>
      <c r="AR214" s="721"/>
    </row>
    <row r="215" spans="1:48">
      <c r="A215" s="743">
        <v>9</v>
      </c>
      <c r="B215" s="744">
        <v>26</v>
      </c>
      <c r="C215" s="864" t="s">
        <v>16</v>
      </c>
      <c r="D215" s="1789"/>
      <c r="E215" s="1787"/>
      <c r="F215" s="1027"/>
      <c r="G215" s="1039"/>
      <c r="H215" s="1027"/>
      <c r="I215" s="785"/>
      <c r="J215" s="1028"/>
      <c r="K215" s="745"/>
      <c r="L215" s="1029"/>
      <c r="M215" s="1030"/>
      <c r="N215" s="1030"/>
      <c r="O215" s="1030"/>
      <c r="P215" s="1031"/>
      <c r="Q215" s="1030"/>
      <c r="R215" s="1673"/>
      <c r="S215" s="1698"/>
      <c r="T215" s="1033"/>
      <c r="U215" s="1032"/>
      <c r="V215" s="637"/>
      <c r="W215" s="637"/>
      <c r="X215" s="1120"/>
      <c r="Y215" s="810"/>
      <c r="AB215" s="732"/>
      <c r="AC215" s="812"/>
      <c r="AD215" s="1045"/>
      <c r="AE215" s="1056"/>
      <c r="AF215" s="872"/>
      <c r="AG215" s="1076"/>
      <c r="AH215" s="1077"/>
      <c r="AI215" s="279"/>
      <c r="AJ215" s="1180"/>
      <c r="AK215" s="637"/>
      <c r="AL215" s="1079"/>
      <c r="AM215" s="1079"/>
      <c r="AN215" s="1079"/>
      <c r="AO215" s="1080"/>
      <c r="AP215" s="1081"/>
      <c r="AQ215" s="730"/>
      <c r="AR215" s="723"/>
      <c r="AS215" s="721"/>
      <c r="AV215" s="723"/>
    </row>
    <row r="216" spans="1:48">
      <c r="A216" s="743">
        <v>9</v>
      </c>
      <c r="B216" s="744">
        <v>27</v>
      </c>
      <c r="C216" s="864" t="s">
        <v>125</v>
      </c>
      <c r="D216" s="1789"/>
      <c r="E216" s="1787"/>
      <c r="F216" s="1027"/>
      <c r="G216" s="1039"/>
      <c r="H216" s="1027"/>
      <c r="I216" s="785"/>
      <c r="J216" s="1028"/>
      <c r="K216" s="745"/>
      <c r="L216" s="1029"/>
      <c r="M216" s="1030"/>
      <c r="N216" s="1030"/>
      <c r="O216" s="1030"/>
      <c r="P216" s="1031"/>
      <c r="Q216" s="1030"/>
      <c r="R216" s="1673"/>
      <c r="S216" s="1698"/>
      <c r="T216" s="1033"/>
      <c r="U216" s="1032"/>
      <c r="V216" s="637"/>
      <c r="W216" s="637"/>
      <c r="X216" s="1120"/>
      <c r="Y216" s="810"/>
      <c r="AB216" s="732"/>
      <c r="AC216" s="812"/>
      <c r="AD216" s="1045"/>
      <c r="AE216" s="1044"/>
      <c r="AF216" s="1073" t="s">
        <v>2142</v>
      </c>
      <c r="AG216" s="1068"/>
      <c r="AH216" s="1067"/>
      <c r="AI216" s="181" t="str">
        <f t="shared" ref="AI216:AI221" si="24">IF((AG216-AH216)&gt;0,"○","")</f>
        <v/>
      </c>
      <c r="AJ216" s="19" t="str">
        <f t="shared" ref="AJ216:AJ221" si="25">IF((AG216-AH216)&lt;0,"●","")</f>
        <v/>
      </c>
      <c r="AK216" s="582" t="str">
        <f t="shared" si="20"/>
        <v>△</v>
      </c>
      <c r="AL216" s="642"/>
      <c r="AM216" s="936"/>
      <c r="AN216" s="784"/>
      <c r="AO216" s="525"/>
      <c r="AP216" s="817"/>
      <c r="AQ216" s="730"/>
      <c r="AR216" s="723"/>
      <c r="AS216" s="721"/>
      <c r="AV216" s="723"/>
    </row>
    <row r="217" spans="1:48">
      <c r="A217" s="743">
        <v>9</v>
      </c>
      <c r="B217" s="744">
        <v>28</v>
      </c>
      <c r="C217" s="864" t="s">
        <v>126</v>
      </c>
      <c r="D217" s="1789"/>
      <c r="E217" s="1787"/>
      <c r="F217" s="1027"/>
      <c r="G217" s="1039"/>
      <c r="H217" s="1027"/>
      <c r="I217" s="785"/>
      <c r="J217" s="1028"/>
      <c r="K217" s="745"/>
      <c r="L217" s="1029"/>
      <c r="M217" s="1030"/>
      <c r="N217" s="1030"/>
      <c r="O217" s="1030"/>
      <c r="P217" s="1031"/>
      <c r="Q217" s="1030"/>
      <c r="R217" s="1673"/>
      <c r="S217" s="1698"/>
      <c r="T217" s="1033"/>
      <c r="U217" s="1032"/>
      <c r="V217" s="637"/>
      <c r="W217" s="637"/>
      <c r="X217" s="1120"/>
      <c r="Y217" s="810"/>
      <c r="AB217" s="732"/>
      <c r="AC217" s="812"/>
      <c r="AD217" s="1045"/>
      <c r="AE217" s="1044"/>
      <c r="AF217" s="1074" t="s">
        <v>2142</v>
      </c>
      <c r="AG217" s="1067"/>
      <c r="AH217" s="1067"/>
      <c r="AI217" s="181" t="str">
        <f t="shared" si="24"/>
        <v/>
      </c>
      <c r="AJ217" s="19" t="str">
        <f t="shared" si="25"/>
        <v/>
      </c>
      <c r="AK217" s="582" t="str">
        <f t="shared" si="20"/>
        <v>△</v>
      </c>
      <c r="AL217" s="646"/>
      <c r="AM217" s="936"/>
      <c r="AN217" s="939"/>
      <c r="AP217" s="817"/>
      <c r="AQ217" s="730"/>
      <c r="AS217" s="721"/>
    </row>
    <row r="218" spans="1:48">
      <c r="A218" s="743">
        <v>9</v>
      </c>
      <c r="B218" s="744">
        <v>29</v>
      </c>
      <c r="C218" s="864" t="s">
        <v>127</v>
      </c>
      <c r="D218" s="1789"/>
      <c r="E218" s="1787"/>
      <c r="F218" s="1027"/>
      <c r="G218" s="1039"/>
      <c r="H218" s="1027"/>
      <c r="I218" s="785"/>
      <c r="J218" s="1028"/>
      <c r="K218" s="745"/>
      <c r="L218" s="1029"/>
      <c r="M218" s="1030"/>
      <c r="N218" s="1030"/>
      <c r="O218" s="1030"/>
      <c r="P218" s="1031"/>
      <c r="Q218" s="1030"/>
      <c r="R218" s="1673"/>
      <c r="S218" s="1698"/>
      <c r="T218" s="1033"/>
      <c r="U218" s="1032"/>
      <c r="V218" s="637"/>
      <c r="W218" s="637"/>
      <c r="X218" s="1120"/>
      <c r="Y218" s="810"/>
      <c r="AB218" s="732"/>
      <c r="AC218" s="812"/>
      <c r="AD218" s="1045"/>
      <c r="AE218" s="1044"/>
      <c r="AF218" s="1074" t="s">
        <v>2142</v>
      </c>
      <c r="AG218" s="1067"/>
      <c r="AH218" s="1067"/>
      <c r="AI218" s="181" t="str">
        <f t="shared" si="24"/>
        <v/>
      </c>
      <c r="AJ218" s="19" t="str">
        <f t="shared" si="25"/>
        <v/>
      </c>
      <c r="AK218" s="582" t="str">
        <f t="shared" si="20"/>
        <v>△</v>
      </c>
      <c r="AL218" s="646"/>
      <c r="AM218" s="936"/>
      <c r="AN218" s="939"/>
      <c r="AO218" s="525"/>
      <c r="AP218" s="817"/>
      <c r="AQ218" s="730"/>
    </row>
    <row r="219" spans="1:48">
      <c r="A219" s="743">
        <v>9</v>
      </c>
      <c r="B219" s="744">
        <v>30</v>
      </c>
      <c r="C219" s="864" t="s">
        <v>123</v>
      </c>
      <c r="D219" s="1789"/>
      <c r="E219" s="1787"/>
      <c r="F219" s="1027"/>
      <c r="G219" s="1039"/>
      <c r="H219" s="1027"/>
      <c r="I219" s="785"/>
      <c r="J219" s="1028"/>
      <c r="K219" s="745"/>
      <c r="L219" s="1029"/>
      <c r="M219" s="1030"/>
      <c r="N219" s="1030"/>
      <c r="O219" s="1030"/>
      <c r="P219" s="1031"/>
      <c r="Q219" s="1030"/>
      <c r="R219" s="1673"/>
      <c r="S219" s="1698"/>
      <c r="T219" s="1033"/>
      <c r="U219" s="1032"/>
      <c r="V219" s="637"/>
      <c r="W219" s="637"/>
      <c r="X219" s="1120"/>
      <c r="Y219" s="810"/>
      <c r="AB219" s="732"/>
      <c r="AC219" s="812"/>
      <c r="AD219" s="1045"/>
      <c r="AE219" s="1044"/>
      <c r="AF219" s="645" t="s">
        <v>25</v>
      </c>
      <c r="AG219" s="1067"/>
      <c r="AH219" s="1067"/>
      <c r="AI219" s="181" t="str">
        <f t="shared" si="24"/>
        <v/>
      </c>
      <c r="AJ219" s="19" t="str">
        <f t="shared" si="25"/>
        <v/>
      </c>
      <c r="AK219" s="582" t="str">
        <f t="shared" si="20"/>
        <v>△</v>
      </c>
      <c r="AL219" s="642"/>
      <c r="AM219" s="936"/>
      <c r="AN219" s="784"/>
      <c r="AO219" s="525"/>
      <c r="AP219" s="817"/>
      <c r="AQ219" s="730"/>
      <c r="AR219" s="722"/>
      <c r="AS219" s="723"/>
    </row>
    <row r="220" spans="1:48">
      <c r="A220" s="743">
        <v>10</v>
      </c>
      <c r="B220" s="744">
        <v>1</v>
      </c>
      <c r="C220" s="1165" t="s">
        <v>124</v>
      </c>
      <c r="D220" s="1789"/>
      <c r="E220" s="1787"/>
      <c r="F220" s="1027"/>
      <c r="G220" s="1039"/>
      <c r="H220" s="1027"/>
      <c r="I220" s="785"/>
      <c r="J220" s="1028"/>
      <c r="K220" s="745"/>
      <c r="L220" s="1029"/>
      <c r="M220" s="1030"/>
      <c r="N220" s="1030"/>
      <c r="O220" s="1030"/>
      <c r="P220" s="1031"/>
      <c r="Q220" s="1030"/>
      <c r="R220" s="1673"/>
      <c r="S220" s="1698"/>
      <c r="T220" s="745"/>
      <c r="U220" s="745"/>
      <c r="V220" s="745"/>
      <c r="W220" s="745"/>
      <c r="X220" s="1120"/>
      <c r="Y220" s="810"/>
      <c r="AC220" s="812"/>
      <c r="AD220" s="1045"/>
      <c r="AE220" s="1056"/>
      <c r="AF220" s="641" t="s">
        <v>25</v>
      </c>
      <c r="AI220" s="181" t="str">
        <f t="shared" si="24"/>
        <v/>
      </c>
      <c r="AJ220" s="19" t="str">
        <f t="shared" si="25"/>
        <v/>
      </c>
      <c r="AK220" s="582" t="str">
        <f>IF((AG220-AH220)=0,"△","")</f>
        <v>△</v>
      </c>
      <c r="AL220" s="729"/>
      <c r="AM220" s="936"/>
      <c r="AN220" s="939"/>
      <c r="AP220" s="1717"/>
      <c r="AQ220" s="730"/>
    </row>
    <row r="221" spans="1:48">
      <c r="A221" s="1387">
        <v>10</v>
      </c>
      <c r="B221" s="1718">
        <v>2</v>
      </c>
      <c r="C221" s="1719" t="s">
        <v>17</v>
      </c>
      <c r="D221" s="1720"/>
      <c r="E221" s="1384"/>
      <c r="F221" s="1384"/>
      <c r="G221" s="1721"/>
      <c r="H221" s="1722"/>
      <c r="I221" s="1123"/>
      <c r="J221" s="1723"/>
      <c r="K221" s="1724"/>
      <c r="L221" s="1725"/>
      <c r="M221" s="1726"/>
      <c r="N221" s="1726"/>
      <c r="O221" s="1726"/>
      <c r="P221" s="1727"/>
      <c r="Q221" s="1726"/>
      <c r="R221" s="1728"/>
      <c r="S221" s="1700"/>
      <c r="T221" s="1701"/>
      <c r="U221" s="1702"/>
      <c r="V221" s="1384"/>
      <c r="W221" s="1384"/>
      <c r="X221" s="1703"/>
      <c r="Y221" s="1729"/>
      <c r="Z221" s="1730"/>
      <c r="AA221" s="1730"/>
      <c r="AB221" s="1730"/>
      <c r="AC221" s="1731"/>
      <c r="AD221" s="1732"/>
      <c r="AE221" s="1733"/>
      <c r="AF221" s="1730" t="s">
        <v>25</v>
      </c>
      <c r="AG221" s="1734"/>
      <c r="AH221" s="1734"/>
      <c r="AI221" s="1735" t="str">
        <f t="shared" si="24"/>
        <v/>
      </c>
      <c r="AJ221" s="1736" t="str">
        <f t="shared" si="25"/>
        <v/>
      </c>
      <c r="AK221" s="1737" t="str">
        <f>IF((AG221-AH221)=0,"△","")</f>
        <v>△</v>
      </c>
      <c r="AL221" s="1730"/>
      <c r="AM221" s="1738"/>
      <c r="AN221" s="1739"/>
      <c r="AO221" s="1734"/>
      <c r="AP221" s="1740"/>
      <c r="AQ221" s="730"/>
    </row>
    <row r="222" spans="1:48">
      <c r="A222" s="1394"/>
      <c r="B222" s="607"/>
      <c r="C222" s="1373"/>
      <c r="D222" s="1707"/>
      <c r="E222" s="608"/>
      <c r="F222" s="608"/>
      <c r="G222" s="1708"/>
      <c r="H222" s="608"/>
      <c r="I222" s="1373"/>
      <c r="J222" s="1709"/>
      <c r="K222" s="1373"/>
      <c r="L222" s="1585"/>
      <c r="M222" s="1710"/>
      <c r="N222" s="1710"/>
      <c r="O222" s="1710"/>
      <c r="P222" s="1710"/>
      <c r="Q222" s="1710"/>
      <c r="R222" s="1710"/>
      <c r="S222" s="608"/>
      <c r="T222" s="1587"/>
      <c r="U222" s="1681"/>
      <c r="V222" s="608"/>
      <c r="W222" s="608"/>
      <c r="X222" s="1682"/>
      <c r="Y222" s="1370"/>
      <c r="Z222" s="1370"/>
      <c r="AA222" s="1370"/>
      <c r="AB222" s="1370"/>
      <c r="AC222" s="1370"/>
      <c r="AD222" s="1711"/>
      <c r="AE222" s="1711"/>
      <c r="AF222" s="1370"/>
      <c r="AG222" s="1373"/>
      <c r="AH222" s="1373"/>
      <c r="AI222" s="608"/>
      <c r="AJ222" s="608"/>
      <c r="AK222" s="608"/>
      <c r="AL222" s="1370"/>
      <c r="AM222" s="1370"/>
      <c r="AN222" s="1370"/>
      <c r="AO222" s="1373"/>
      <c r="AP222" s="1712"/>
    </row>
    <row r="223" spans="1:48">
      <c r="AI223" s="582"/>
      <c r="AJ223" s="582"/>
      <c r="AK223" s="582"/>
    </row>
  </sheetData>
  <autoFilter ref="A22:AV221" xr:uid="{BA7212E6-6E6D-4055-B636-14FAC4858B79}"/>
  <phoneticPr fontId="2"/>
  <hyperlinks>
    <hyperlink ref="AF22" r:id="rId1" xr:uid="{61292543-4A2F-49E7-B1DA-1CF6C920F6D6}"/>
    <hyperlink ref="AF21" r:id="rId2" display="http://www.baseball-lab.jp/league/farm/2019/" xr:uid="{6364A18D-1812-45D8-A426-C8D11EB28EE0}"/>
    <hyperlink ref="AF1" r:id="rId3" xr:uid="{CBBA6134-88D2-42A5-BE5F-C5A17C2D41EC}"/>
    <hyperlink ref="A21" r:id="rId4" xr:uid="{5F813AB9-CDB5-4EB8-809B-366361246DBE}"/>
  </hyperlinks>
  <printOptions gridLines="1"/>
  <pageMargins left="0.31496062992125984" right="0.27559055118110237" top="0.55118110236220474" bottom="0.43307086614173229" header="0.35433070866141736" footer="0.27559055118110237"/>
  <pageSetup paperSize="9" scale="69" orientation="landscape" horizontalDpi="4294967293" verticalDpi="0" r:id="rId5"/>
  <headerFooter alignWithMargins="0">
    <oddHeader>&amp;L2016（28）年&amp;C&amp;12全試合スコア&amp;R&amp;D</oddHeader>
    <oddFooter>&amp;L&amp;P/&amp;N</oddFooter>
  </headerFooter>
  <ignoredErrors>
    <ignoredError sqref="G156:I156 AI156:AK156 G157"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CF5CF-D5DA-4293-B175-548AA6F78EB7}">
  <dimension ref="A1:AX265"/>
  <sheetViews>
    <sheetView workbookViewId="0">
      <pane xSplit="5" ySplit="2" topLeftCell="F183" activePane="bottomRight" state="frozen"/>
      <selection pane="topRight" activeCell="F1" sqref="F1"/>
      <selection pane="bottomLeft" activeCell="A3" sqref="A3"/>
      <selection pane="bottomRight" activeCell="Q205" sqref="P205:Q205"/>
    </sheetView>
    <sheetView workbookViewId="1"/>
  </sheetViews>
  <sheetFormatPr defaultColWidth="3.5" defaultRowHeight="20.25" customHeight="1"/>
  <cols>
    <col min="1" max="1" width="3.5" style="703"/>
    <col min="2" max="3" width="3.5" style="854"/>
    <col min="4" max="4" width="4.875" style="855" customWidth="1"/>
    <col min="5" max="6" width="3.25" style="854" customWidth="1"/>
    <col min="7" max="7" width="3.25" style="779" customWidth="1"/>
    <col min="8" max="9" width="3.25" style="854" customWidth="1"/>
    <col min="10" max="12" width="3.25" style="703" customWidth="1"/>
    <col min="13" max="44" width="3.25" style="854" customWidth="1"/>
    <col min="45" max="46" width="3.25" customWidth="1"/>
    <col min="47" max="47" width="3.25" style="858" customWidth="1"/>
    <col min="48" max="48" width="3.5" style="703"/>
    <col min="49" max="49" width="7" style="703" customWidth="1"/>
    <col min="50" max="16384" width="3.5" style="703"/>
  </cols>
  <sheetData>
    <row r="1" spans="1:50" s="859" customFormat="1" ht="26.25" customHeight="1">
      <c r="B1" s="1375"/>
      <c r="C1" s="1376"/>
      <c r="D1" s="1376"/>
      <c r="E1" s="1377"/>
      <c r="F1" s="1358"/>
      <c r="G1" s="859">
        <v>11</v>
      </c>
      <c r="H1" s="859">
        <v>12</v>
      </c>
      <c r="I1" s="1103">
        <v>13</v>
      </c>
      <c r="J1" s="859">
        <v>14</v>
      </c>
      <c r="K1" s="859">
        <v>16</v>
      </c>
      <c r="L1" s="1103">
        <v>17</v>
      </c>
      <c r="M1" s="1103">
        <v>18</v>
      </c>
      <c r="N1" s="859">
        <v>19</v>
      </c>
      <c r="O1" s="859">
        <v>20</v>
      </c>
      <c r="P1" s="859">
        <v>21</v>
      </c>
      <c r="Q1" s="859">
        <v>23</v>
      </c>
      <c r="R1" s="1103">
        <v>24</v>
      </c>
      <c r="S1" s="859">
        <v>26</v>
      </c>
      <c r="T1" s="1103">
        <v>28</v>
      </c>
      <c r="U1" s="859">
        <v>29</v>
      </c>
      <c r="V1" s="859">
        <v>30</v>
      </c>
      <c r="W1" s="1103">
        <v>34</v>
      </c>
      <c r="X1" s="1103">
        <v>36</v>
      </c>
      <c r="Y1" s="859">
        <v>39</v>
      </c>
      <c r="Z1" s="859">
        <v>41</v>
      </c>
      <c r="AA1" s="859">
        <v>42</v>
      </c>
      <c r="AB1" s="859">
        <v>43</v>
      </c>
      <c r="AC1" s="859">
        <v>45</v>
      </c>
      <c r="AD1" s="1103">
        <v>46</v>
      </c>
      <c r="AE1" s="859">
        <v>47</v>
      </c>
      <c r="AF1" s="859">
        <v>48</v>
      </c>
      <c r="AG1" s="859">
        <v>53</v>
      </c>
      <c r="AH1" s="859">
        <v>57</v>
      </c>
      <c r="AI1" s="859">
        <v>58</v>
      </c>
      <c r="AJ1" s="1103">
        <v>65</v>
      </c>
      <c r="AK1" s="859">
        <v>66</v>
      </c>
      <c r="AL1" s="859">
        <v>67</v>
      </c>
      <c r="AM1" s="1103">
        <v>68</v>
      </c>
      <c r="AN1" s="1103">
        <v>97</v>
      </c>
      <c r="AO1" s="859">
        <v>98</v>
      </c>
      <c r="AP1" s="860">
        <v>120</v>
      </c>
      <c r="AQ1" s="860">
        <v>122</v>
      </c>
      <c r="AR1" s="860">
        <v>125</v>
      </c>
      <c r="AS1" s="1104">
        <v>126</v>
      </c>
      <c r="AT1" s="1105">
        <v>128</v>
      </c>
      <c r="AU1" s="861"/>
    </row>
    <row r="2" spans="1:50" s="845" customFormat="1" ht="42.75" customHeight="1">
      <c r="A2" s="846" t="s">
        <v>16</v>
      </c>
      <c r="B2" s="1373" t="s">
        <v>17</v>
      </c>
      <c r="C2" s="1373" t="s">
        <v>121</v>
      </c>
      <c r="D2" s="1370" t="s">
        <v>122</v>
      </c>
      <c r="E2" s="1374" t="s">
        <v>2181</v>
      </c>
      <c r="F2" s="843" t="s">
        <v>2182</v>
      </c>
      <c r="G2" s="847" t="s">
        <v>1897</v>
      </c>
      <c r="H2" s="847" t="s">
        <v>1958</v>
      </c>
      <c r="I2" s="847" t="s">
        <v>1959</v>
      </c>
      <c r="J2" s="847" t="s">
        <v>1654</v>
      </c>
      <c r="K2" s="847" t="s">
        <v>2173</v>
      </c>
      <c r="L2" s="847" t="s">
        <v>1081</v>
      </c>
      <c r="M2" s="847" t="s">
        <v>1764</v>
      </c>
      <c r="N2" s="847" t="s">
        <v>698</v>
      </c>
      <c r="O2" s="847" t="s">
        <v>1961</v>
      </c>
      <c r="P2" s="847" t="s">
        <v>1656</v>
      </c>
      <c r="Q2" s="847" t="s">
        <v>1011</v>
      </c>
      <c r="R2" s="847" t="s">
        <v>2180</v>
      </c>
      <c r="S2" s="847" t="s">
        <v>1657</v>
      </c>
      <c r="T2" s="847" t="s">
        <v>1658</v>
      </c>
      <c r="U2" s="847" t="s">
        <v>1896</v>
      </c>
      <c r="V2" s="847" t="s">
        <v>2035</v>
      </c>
      <c r="W2" s="847" t="s">
        <v>2024</v>
      </c>
      <c r="X2" s="847" t="s">
        <v>1898</v>
      </c>
      <c r="Y2" s="847" t="s">
        <v>2036</v>
      </c>
      <c r="Z2" s="847" t="s">
        <v>1964</v>
      </c>
      <c r="AA2" s="847" t="s">
        <v>2174</v>
      </c>
      <c r="AB2" s="847" t="s">
        <v>1660</v>
      </c>
      <c r="AC2" s="847" t="s">
        <v>2175</v>
      </c>
      <c r="AD2" s="847" t="s">
        <v>1264</v>
      </c>
      <c r="AE2" s="847" t="s">
        <v>1453</v>
      </c>
      <c r="AF2" s="847" t="s">
        <v>2037</v>
      </c>
      <c r="AG2" s="847" t="s">
        <v>1967</v>
      </c>
      <c r="AH2" s="847" t="s">
        <v>2038</v>
      </c>
      <c r="AI2" s="847" t="s">
        <v>2039</v>
      </c>
      <c r="AJ2" s="847" t="s">
        <v>1804</v>
      </c>
      <c r="AK2" s="847" t="s">
        <v>1455</v>
      </c>
      <c r="AL2" s="847" t="s">
        <v>2008</v>
      </c>
      <c r="AM2" s="847" t="s">
        <v>2176</v>
      </c>
      <c r="AN2" s="847" t="s">
        <v>2040</v>
      </c>
      <c r="AO2" s="847" t="s">
        <v>2034</v>
      </c>
      <c r="AP2" s="847" t="s">
        <v>1968</v>
      </c>
      <c r="AQ2" s="847" t="s">
        <v>2177</v>
      </c>
      <c r="AR2" s="847" t="s">
        <v>2041</v>
      </c>
      <c r="AS2" s="1744" t="s">
        <v>2178</v>
      </c>
      <c r="AT2" s="1744" t="s">
        <v>2179</v>
      </c>
      <c r="AU2" s="844"/>
    </row>
    <row r="3" spans="1:50" ht="14.25" customHeight="1">
      <c r="A3" s="704">
        <f>+日程!A30</f>
        <v>3</v>
      </c>
      <c r="B3" s="526">
        <f>+日程!B30</f>
        <v>25</v>
      </c>
      <c r="C3" s="526" t="str">
        <f>+日程!C30</f>
        <v>金</v>
      </c>
      <c r="D3" s="526" t="str">
        <f>+日程!D30</f>
        <v>DeNA</v>
      </c>
      <c r="E3" s="1183" t="str">
        <f>+日程!G30</f>
        <v/>
      </c>
      <c r="F3" s="1184" t="str">
        <f>+日程!H30</f>
        <v/>
      </c>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6"/>
      <c r="AP3" s="526"/>
      <c r="AQ3" s="526"/>
      <c r="AR3" s="526"/>
      <c r="AS3" s="539"/>
      <c r="AT3" s="539"/>
      <c r="AU3" s="849"/>
      <c r="AV3" s="854" t="s">
        <v>2449</v>
      </c>
      <c r="AW3" s="854" t="s">
        <v>2450</v>
      </c>
      <c r="AX3" s="854"/>
    </row>
    <row r="4" spans="1:50" ht="14.25" customHeight="1">
      <c r="A4" s="704">
        <f>+日程!A31</f>
        <v>3</v>
      </c>
      <c r="B4" s="526">
        <f>+日程!B31</f>
        <v>26</v>
      </c>
      <c r="C4" s="526" t="str">
        <f>+日程!C31</f>
        <v>土</v>
      </c>
      <c r="D4" s="526" t="str">
        <f>+日程!D31</f>
        <v>DeNA</v>
      </c>
      <c r="E4" s="1183" t="str">
        <f>+日程!G31</f>
        <v/>
      </c>
      <c r="F4" s="1184" t="str">
        <f>+日程!H31</f>
        <v/>
      </c>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39"/>
      <c r="AT4" s="539"/>
      <c r="AU4" s="849"/>
      <c r="AV4" s="1743"/>
      <c r="AW4" s="1372" t="s">
        <v>2445</v>
      </c>
    </row>
    <row r="5" spans="1:50" ht="14.25" customHeight="1">
      <c r="A5" s="704">
        <f>+日程!A32</f>
        <v>3</v>
      </c>
      <c r="B5" s="526">
        <f>+日程!B32</f>
        <v>27</v>
      </c>
      <c r="C5" s="526" t="str">
        <f>+日程!C32</f>
        <v>日</v>
      </c>
      <c r="D5" s="526" t="str">
        <f>+日程!D32</f>
        <v>DeNA</v>
      </c>
      <c r="E5" s="1183" t="str">
        <f>+日程!G32</f>
        <v/>
      </c>
      <c r="F5" s="1184" t="str">
        <f>+日程!H32</f>
        <v/>
      </c>
      <c r="G5" s="526"/>
      <c r="H5" s="526"/>
      <c r="I5" s="526"/>
      <c r="J5" s="526"/>
      <c r="K5" s="526"/>
      <c r="L5" s="526"/>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39"/>
      <c r="AT5" s="539"/>
      <c r="AU5" s="850"/>
      <c r="AV5" s="1741"/>
      <c r="AW5" s="1372" t="s">
        <v>2446</v>
      </c>
      <c r="AX5" s="854"/>
    </row>
    <row r="6" spans="1:50" ht="14.25" customHeight="1">
      <c r="A6" s="786">
        <f>+日程!A33</f>
        <v>3</v>
      </c>
      <c r="B6" s="785">
        <f>+日程!B33</f>
        <v>28</v>
      </c>
      <c r="C6" s="785" t="str">
        <f>+日程!C33</f>
        <v>月</v>
      </c>
      <c r="D6" s="785"/>
      <c r="E6" s="785"/>
      <c r="F6" s="785"/>
      <c r="G6" s="785"/>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1097"/>
      <c r="AT6" s="1097"/>
      <c r="AU6" s="850"/>
      <c r="AV6" s="884"/>
      <c r="AW6" s="1372" t="s">
        <v>2447</v>
      </c>
    </row>
    <row r="7" spans="1:50" ht="14.25" customHeight="1">
      <c r="A7" s="704">
        <f>+日程!A34</f>
        <v>3</v>
      </c>
      <c r="B7" s="526">
        <f>+日程!B34</f>
        <v>29</v>
      </c>
      <c r="C7" s="526" t="str">
        <f>+日程!C34</f>
        <v>火</v>
      </c>
      <c r="D7" s="526" t="str">
        <f>+日程!D34</f>
        <v>阪神</v>
      </c>
      <c r="E7" s="1183" t="str">
        <f>+日程!G34</f>
        <v/>
      </c>
      <c r="F7" s="1184" t="str">
        <f>+日程!H34</f>
        <v/>
      </c>
      <c r="G7" s="526"/>
      <c r="H7" s="526"/>
      <c r="I7" s="526"/>
      <c r="J7" s="526"/>
      <c r="K7" s="526"/>
      <c r="L7" s="526"/>
      <c r="M7" s="526"/>
      <c r="N7" s="526"/>
      <c r="O7" s="526"/>
      <c r="P7" s="526"/>
      <c r="Q7" s="526"/>
      <c r="R7" s="526"/>
      <c r="S7" s="526"/>
      <c r="T7" s="526"/>
      <c r="U7" s="526"/>
      <c r="V7" s="526"/>
      <c r="W7" s="526"/>
      <c r="X7" s="526"/>
      <c r="Y7" s="526"/>
      <c r="Z7" s="526"/>
      <c r="AA7" s="526"/>
      <c r="AB7" s="526"/>
      <c r="AC7" s="526"/>
      <c r="AD7" s="526"/>
      <c r="AE7" s="526"/>
      <c r="AF7" s="526"/>
      <c r="AG7" s="526"/>
      <c r="AH7" s="526"/>
      <c r="AI7" s="526"/>
      <c r="AJ7" s="526"/>
      <c r="AK7" s="526"/>
      <c r="AL7" s="526"/>
      <c r="AM7" s="526"/>
      <c r="AN7" s="526"/>
      <c r="AO7" s="526"/>
      <c r="AP7" s="526"/>
      <c r="AQ7" s="526"/>
      <c r="AR7" s="526"/>
      <c r="AS7" s="539"/>
      <c r="AT7" s="539"/>
      <c r="AU7" s="850"/>
      <c r="AV7" s="1742"/>
      <c r="AW7" s="1372" t="s">
        <v>2448</v>
      </c>
    </row>
    <row r="8" spans="1:50" ht="14.25" customHeight="1">
      <c r="A8" s="704">
        <f>+日程!A35</f>
        <v>3</v>
      </c>
      <c r="B8" s="526">
        <f>+日程!B35</f>
        <v>30</v>
      </c>
      <c r="C8" s="526" t="str">
        <f>+日程!C35</f>
        <v>水</v>
      </c>
      <c r="D8" s="526" t="str">
        <f>+日程!D35</f>
        <v>阪神</v>
      </c>
      <c r="E8" s="1183" t="str">
        <f>+日程!G35</f>
        <v/>
      </c>
      <c r="F8" s="1184" t="str">
        <f>+日程!H35</f>
        <v/>
      </c>
      <c r="G8" s="526"/>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39"/>
      <c r="AT8" s="539"/>
      <c r="AU8" s="850"/>
    </row>
    <row r="9" spans="1:50" ht="14.25" customHeight="1">
      <c r="A9" s="704">
        <f>+日程!A36</f>
        <v>3</v>
      </c>
      <c r="B9" s="526">
        <f>+日程!B36</f>
        <v>31</v>
      </c>
      <c r="C9" s="526" t="str">
        <f>+日程!C36</f>
        <v>木</v>
      </c>
      <c r="D9" s="526" t="str">
        <f>+日程!D36</f>
        <v>阪神</v>
      </c>
      <c r="E9" s="1183" t="str">
        <f>+日程!G36</f>
        <v/>
      </c>
      <c r="F9" s="1184" t="str">
        <f>+日程!H36</f>
        <v/>
      </c>
      <c r="G9" s="526"/>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39"/>
      <c r="AT9" s="539"/>
      <c r="AU9" s="850"/>
    </row>
    <row r="10" spans="1:50" ht="14.25" customHeight="1">
      <c r="A10" s="704">
        <f>+日程!A37</f>
        <v>4</v>
      </c>
      <c r="B10" s="526">
        <f>+日程!B37</f>
        <v>1</v>
      </c>
      <c r="C10" s="526" t="str">
        <f>+日程!C37</f>
        <v>金</v>
      </c>
      <c r="D10" s="526" t="str">
        <f>+日程!D37</f>
        <v>中日</v>
      </c>
      <c r="E10" s="1183" t="str">
        <f>+日程!G37</f>
        <v/>
      </c>
      <c r="F10" s="1184" t="str">
        <f>+日程!H37</f>
        <v/>
      </c>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39"/>
      <c r="AT10" s="539"/>
      <c r="AU10" s="850"/>
    </row>
    <row r="11" spans="1:50" ht="14.25" customHeight="1">
      <c r="A11" s="704">
        <f>+日程!A38</f>
        <v>4</v>
      </c>
      <c r="B11" s="526">
        <f>+日程!B38</f>
        <v>2</v>
      </c>
      <c r="C11" s="526" t="str">
        <f>+日程!C38</f>
        <v>土</v>
      </c>
      <c r="D11" s="526" t="str">
        <f>+日程!D38</f>
        <v>中日</v>
      </c>
      <c r="E11" s="1183" t="str">
        <f>+日程!G38</f>
        <v/>
      </c>
      <c r="F11" s="1184" t="str">
        <f>+日程!H38</f>
        <v/>
      </c>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39"/>
      <c r="AT11" s="539"/>
      <c r="AU11" s="850"/>
    </row>
    <row r="12" spans="1:50" ht="14.25" customHeight="1">
      <c r="A12" s="704">
        <f>+日程!A39</f>
        <v>4</v>
      </c>
      <c r="B12" s="526">
        <f>+日程!B39</f>
        <v>3</v>
      </c>
      <c r="C12" s="526" t="str">
        <f>+日程!C39</f>
        <v>日</v>
      </c>
      <c r="D12" s="526" t="str">
        <f>+日程!D39</f>
        <v>中日</v>
      </c>
      <c r="E12" s="1183" t="str">
        <f>+日程!G39</f>
        <v/>
      </c>
      <c r="F12" s="1184" t="str">
        <f>+日程!H39</f>
        <v/>
      </c>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39"/>
      <c r="AT12" s="539"/>
      <c r="AU12" s="850"/>
    </row>
    <row r="13" spans="1:50" ht="14.25" customHeight="1">
      <c r="A13" s="786">
        <f>+日程!A40</f>
        <v>4</v>
      </c>
      <c r="B13" s="785">
        <f>+日程!B40</f>
        <v>4</v>
      </c>
      <c r="C13" s="785" t="str">
        <f>+日程!C40</f>
        <v>月</v>
      </c>
      <c r="D13" s="785"/>
      <c r="E13" s="785"/>
      <c r="F13" s="785"/>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785"/>
      <c r="AR13" s="785"/>
      <c r="AS13" s="1097"/>
      <c r="AT13" s="1097"/>
      <c r="AU13" s="850"/>
    </row>
    <row r="14" spans="1:50" ht="14.25" customHeight="1">
      <c r="A14" s="704">
        <f>+日程!A41</f>
        <v>4</v>
      </c>
      <c r="B14" s="526">
        <f>+日程!B41</f>
        <v>5</v>
      </c>
      <c r="C14" s="526" t="str">
        <f>+日程!C41</f>
        <v>火</v>
      </c>
      <c r="D14" s="526" t="str">
        <f>+日程!D41</f>
        <v>巨人</v>
      </c>
      <c r="E14" s="1183" t="str">
        <f>+日程!G41</f>
        <v/>
      </c>
      <c r="F14" s="1184" t="str">
        <f>+日程!H41</f>
        <v/>
      </c>
      <c r="G14" s="526"/>
      <c r="H14" s="526"/>
      <c r="I14" s="526"/>
      <c r="J14" s="526"/>
      <c r="K14" s="526"/>
      <c r="L14" s="526"/>
      <c r="M14" s="526"/>
      <c r="N14" s="526"/>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526"/>
      <c r="AL14" s="526"/>
      <c r="AM14" s="526"/>
      <c r="AN14" s="526"/>
      <c r="AO14" s="526"/>
      <c r="AP14" s="526"/>
      <c r="AQ14" s="526"/>
      <c r="AR14" s="526"/>
      <c r="AS14" s="539"/>
      <c r="AT14" s="539"/>
      <c r="AU14" s="850"/>
    </row>
    <row r="15" spans="1:50" ht="14.25" customHeight="1">
      <c r="A15" s="704">
        <f>+日程!A42</f>
        <v>4</v>
      </c>
      <c r="B15" s="526">
        <f>+日程!B42</f>
        <v>6</v>
      </c>
      <c r="C15" s="526" t="str">
        <f>+日程!C42</f>
        <v>水</v>
      </c>
      <c r="D15" s="526" t="str">
        <f>+日程!D42</f>
        <v>巨人</v>
      </c>
      <c r="E15" s="1183" t="str">
        <f>+日程!G42</f>
        <v/>
      </c>
      <c r="F15" s="1184" t="str">
        <f>+日程!H42</f>
        <v/>
      </c>
      <c r="G15" s="526"/>
      <c r="H15" s="526"/>
      <c r="I15" s="526"/>
      <c r="J15" s="526"/>
      <c r="K15" s="526"/>
      <c r="L15" s="526"/>
      <c r="M15" s="526"/>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6"/>
      <c r="AL15" s="526"/>
      <c r="AM15" s="526"/>
      <c r="AN15" s="526"/>
      <c r="AO15" s="526"/>
      <c r="AP15" s="526"/>
      <c r="AQ15" s="526"/>
      <c r="AR15" s="526"/>
      <c r="AS15" s="539"/>
      <c r="AT15" s="539"/>
      <c r="AU15" s="850"/>
    </row>
    <row r="16" spans="1:50" ht="14.25" customHeight="1">
      <c r="A16" s="704">
        <f>+日程!A43</f>
        <v>4</v>
      </c>
      <c r="B16" s="526">
        <f>+日程!B43</f>
        <v>7</v>
      </c>
      <c r="C16" s="526" t="str">
        <f>+日程!C43</f>
        <v>木</v>
      </c>
      <c r="D16" s="526" t="str">
        <f>+日程!D43</f>
        <v>巨人</v>
      </c>
      <c r="E16" s="1183" t="str">
        <f>+日程!G43</f>
        <v/>
      </c>
      <c r="F16" s="1184" t="str">
        <f>+日程!H43</f>
        <v/>
      </c>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39"/>
      <c r="AT16" s="539"/>
      <c r="AU16" s="850"/>
    </row>
    <row r="17" spans="1:47" ht="14.25" customHeight="1">
      <c r="A17" s="704">
        <f>+日程!A44</f>
        <v>4</v>
      </c>
      <c r="B17" s="526">
        <f>+日程!B44</f>
        <v>8</v>
      </c>
      <c r="C17" s="526" t="str">
        <f>+日程!C44</f>
        <v>金</v>
      </c>
      <c r="D17" s="526" t="str">
        <f>+日程!D44</f>
        <v>阪神</v>
      </c>
      <c r="E17" s="1183" t="str">
        <f>+日程!G44</f>
        <v/>
      </c>
      <c r="F17" s="1184" t="str">
        <f>+日程!H44</f>
        <v/>
      </c>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6"/>
      <c r="AE17" s="526"/>
      <c r="AF17" s="526"/>
      <c r="AG17" s="526"/>
      <c r="AH17" s="526"/>
      <c r="AI17" s="526"/>
      <c r="AJ17" s="526"/>
      <c r="AK17" s="526"/>
      <c r="AL17" s="526"/>
      <c r="AM17" s="526"/>
      <c r="AN17" s="526"/>
      <c r="AO17" s="526"/>
      <c r="AP17" s="526"/>
      <c r="AQ17" s="526"/>
      <c r="AR17" s="526"/>
      <c r="AS17" s="539"/>
      <c r="AT17" s="539"/>
      <c r="AU17" s="850"/>
    </row>
    <row r="18" spans="1:47" ht="14.25" customHeight="1">
      <c r="A18" s="704">
        <f>+日程!A45</f>
        <v>4</v>
      </c>
      <c r="B18" s="526">
        <f>+日程!B45</f>
        <v>9</v>
      </c>
      <c r="C18" s="526" t="str">
        <f>+日程!C45</f>
        <v>土</v>
      </c>
      <c r="D18" s="526" t="str">
        <f>+日程!D45</f>
        <v>阪神</v>
      </c>
      <c r="E18" s="1183" t="str">
        <f>+日程!G45</f>
        <v/>
      </c>
      <c r="F18" s="1184" t="str">
        <f>+日程!H45</f>
        <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526"/>
      <c r="AI18" s="526"/>
      <c r="AJ18" s="526"/>
      <c r="AK18" s="526"/>
      <c r="AL18" s="526"/>
      <c r="AM18" s="526"/>
      <c r="AN18" s="526"/>
      <c r="AO18" s="526"/>
      <c r="AP18" s="526"/>
      <c r="AQ18" s="526"/>
      <c r="AR18" s="526"/>
      <c r="AS18" s="539"/>
      <c r="AT18" s="539"/>
      <c r="AU18" s="850"/>
    </row>
    <row r="19" spans="1:47" ht="14.25" customHeight="1">
      <c r="A19" s="704">
        <f>+日程!A46</f>
        <v>4</v>
      </c>
      <c r="B19" s="526">
        <f>+日程!B46</f>
        <v>10</v>
      </c>
      <c r="C19" s="526" t="str">
        <f>+日程!C46</f>
        <v>日</v>
      </c>
      <c r="D19" s="526" t="str">
        <f>+日程!D46</f>
        <v>阪神</v>
      </c>
      <c r="E19" s="1183" t="str">
        <f>+日程!G46</f>
        <v/>
      </c>
      <c r="F19" s="1184" t="str">
        <f>+日程!H46</f>
        <v/>
      </c>
      <c r="G19" s="526"/>
      <c r="H19" s="526"/>
      <c r="I19" s="526"/>
      <c r="J19" s="526"/>
      <c r="K19" s="526"/>
      <c r="L19" s="526"/>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6"/>
      <c r="AM19" s="526"/>
      <c r="AN19" s="526"/>
      <c r="AO19" s="526"/>
      <c r="AP19" s="526"/>
      <c r="AQ19" s="526"/>
      <c r="AR19" s="526"/>
      <c r="AS19" s="539"/>
      <c r="AT19" s="539"/>
      <c r="AU19" s="850"/>
    </row>
    <row r="20" spans="1:47" ht="14.25" customHeight="1">
      <c r="A20" s="786">
        <f>+日程!A47</f>
        <v>4</v>
      </c>
      <c r="B20" s="785">
        <f>+日程!B47</f>
        <v>11</v>
      </c>
      <c r="C20" s="785" t="str">
        <f>+日程!C47</f>
        <v>月</v>
      </c>
      <c r="D20" s="785"/>
      <c r="E20" s="785"/>
      <c r="F20" s="785"/>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785"/>
      <c r="AR20" s="785"/>
      <c r="AS20" s="1097"/>
      <c r="AT20" s="1097"/>
      <c r="AU20" s="850"/>
    </row>
    <row r="21" spans="1:47" ht="14.25" customHeight="1">
      <c r="A21" s="704">
        <f>+日程!A48</f>
        <v>4</v>
      </c>
      <c r="B21" s="526">
        <f>+日程!B48</f>
        <v>12</v>
      </c>
      <c r="C21" s="526" t="str">
        <f>+日程!C48</f>
        <v>火</v>
      </c>
      <c r="D21" s="526" t="str">
        <f>+日程!D48</f>
        <v>ﾔｸﾙﾄ</v>
      </c>
      <c r="E21" s="1183" t="str">
        <f>+日程!G48</f>
        <v/>
      </c>
      <c r="F21" s="1184" t="str">
        <f>+日程!H48</f>
        <v/>
      </c>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39"/>
      <c r="AT21" s="539"/>
      <c r="AU21" s="850"/>
    </row>
    <row r="22" spans="1:47" ht="14.25" customHeight="1">
      <c r="A22" s="704">
        <f>+日程!A49</f>
        <v>4</v>
      </c>
      <c r="B22" s="526">
        <f>+日程!B49</f>
        <v>13</v>
      </c>
      <c r="C22" s="526" t="str">
        <f>+日程!C49</f>
        <v>水</v>
      </c>
      <c r="D22" s="526" t="str">
        <f>+日程!D49</f>
        <v>ﾔｸﾙﾄ</v>
      </c>
      <c r="E22" s="1183" t="str">
        <f>+日程!G49</f>
        <v/>
      </c>
      <c r="F22" s="1184" t="str">
        <f>+日程!H49</f>
        <v/>
      </c>
      <c r="G22" s="526"/>
      <c r="H22" s="526"/>
      <c r="I22" s="526"/>
      <c r="J22" s="526"/>
      <c r="K22" s="526"/>
      <c r="L22" s="526"/>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6"/>
      <c r="AM22" s="526"/>
      <c r="AN22" s="526"/>
      <c r="AO22" s="526"/>
      <c r="AP22" s="526"/>
      <c r="AQ22" s="526"/>
      <c r="AR22" s="526"/>
      <c r="AS22" s="539"/>
      <c r="AT22" s="539"/>
      <c r="AU22" s="850"/>
    </row>
    <row r="23" spans="1:47" ht="14.25" customHeight="1">
      <c r="A23" s="786">
        <f>+日程!A50</f>
        <v>4</v>
      </c>
      <c r="B23" s="785">
        <f>+日程!B50</f>
        <v>14</v>
      </c>
      <c r="C23" s="785" t="str">
        <f>+日程!C50</f>
        <v>木</v>
      </c>
      <c r="D23" s="785"/>
      <c r="E23" s="785"/>
      <c r="F23" s="785"/>
      <c r="G23" s="785"/>
      <c r="H23" s="785"/>
      <c r="I23" s="785"/>
      <c r="J23" s="785"/>
      <c r="K23" s="785"/>
      <c r="L23" s="785"/>
      <c r="M23" s="785"/>
      <c r="N23" s="785"/>
      <c r="O23" s="785"/>
      <c r="P23" s="785"/>
      <c r="Q23" s="785"/>
      <c r="R23" s="785"/>
      <c r="S23" s="785"/>
      <c r="T23" s="785"/>
      <c r="U23" s="785"/>
      <c r="V23" s="785"/>
      <c r="W23" s="785"/>
      <c r="X23" s="785"/>
      <c r="Y23" s="785"/>
      <c r="Z23" s="785"/>
      <c r="AA23" s="785"/>
      <c r="AB23" s="785"/>
      <c r="AC23" s="785"/>
      <c r="AD23" s="785"/>
      <c r="AE23" s="785"/>
      <c r="AF23" s="785"/>
      <c r="AG23" s="785"/>
      <c r="AH23" s="785"/>
      <c r="AI23" s="785"/>
      <c r="AJ23" s="785"/>
      <c r="AK23" s="785"/>
      <c r="AL23" s="785"/>
      <c r="AM23" s="785"/>
      <c r="AN23" s="785"/>
      <c r="AO23" s="785"/>
      <c r="AP23" s="785"/>
      <c r="AQ23" s="785"/>
      <c r="AR23" s="785"/>
      <c r="AS23" s="1097"/>
      <c r="AT23" s="1097"/>
      <c r="AU23" s="850"/>
    </row>
    <row r="24" spans="1:47" ht="14.25" customHeight="1">
      <c r="A24" s="786">
        <f>+日程!A51</f>
        <v>4</v>
      </c>
      <c r="B24" s="785">
        <f>+日程!B51</f>
        <v>15</v>
      </c>
      <c r="C24" s="785" t="str">
        <f>+日程!C51</f>
        <v>金</v>
      </c>
      <c r="D24" s="785"/>
      <c r="E24" s="785"/>
      <c r="F24" s="785"/>
      <c r="G24" s="785"/>
      <c r="H24" s="785"/>
      <c r="I24" s="785"/>
      <c r="J24" s="785"/>
      <c r="K24" s="785"/>
      <c r="L24" s="785"/>
      <c r="M24" s="785"/>
      <c r="N24" s="785"/>
      <c r="O24" s="785"/>
      <c r="P24" s="785"/>
      <c r="Q24" s="785"/>
      <c r="R24" s="785"/>
      <c r="S24" s="785"/>
      <c r="T24" s="785"/>
      <c r="U24" s="785"/>
      <c r="V24" s="785"/>
      <c r="W24" s="785"/>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1097"/>
      <c r="AT24" s="1097"/>
      <c r="AU24" s="850"/>
    </row>
    <row r="25" spans="1:47" ht="14.25" customHeight="1">
      <c r="A25" s="704">
        <f>+日程!A52</f>
        <v>4</v>
      </c>
      <c r="B25" s="526">
        <f>+日程!B52</f>
        <v>16</v>
      </c>
      <c r="C25" s="526" t="str">
        <f>+日程!C52</f>
        <v>土</v>
      </c>
      <c r="D25" s="526" t="str">
        <f>+日程!D52</f>
        <v>中日</v>
      </c>
      <c r="E25" s="1183" t="str">
        <f>+日程!G52</f>
        <v/>
      </c>
      <c r="F25" s="1184" t="str">
        <f>+日程!H52</f>
        <v/>
      </c>
      <c r="G25" s="526"/>
      <c r="H25" s="526"/>
      <c r="I25" s="526"/>
      <c r="J25" s="526"/>
      <c r="K25" s="526"/>
      <c r="L25" s="526"/>
      <c r="M25" s="526"/>
      <c r="N25" s="526"/>
      <c r="O25" s="526"/>
      <c r="P25" s="526"/>
      <c r="Q25" s="526"/>
      <c r="R25" s="526"/>
      <c r="S25" s="526"/>
      <c r="T25" s="526"/>
      <c r="U25" s="526"/>
      <c r="V25" s="526"/>
      <c r="W25" s="526"/>
      <c r="X25" s="526"/>
      <c r="Y25" s="526"/>
      <c r="Z25" s="526"/>
      <c r="AA25" s="526"/>
      <c r="AB25" s="526"/>
      <c r="AC25" s="526"/>
      <c r="AD25" s="526"/>
      <c r="AE25" s="526"/>
      <c r="AF25" s="526"/>
      <c r="AG25" s="526"/>
      <c r="AH25" s="526"/>
      <c r="AI25" s="526"/>
      <c r="AJ25" s="526"/>
      <c r="AK25" s="526"/>
      <c r="AL25" s="526"/>
      <c r="AM25" s="526"/>
      <c r="AN25" s="526"/>
      <c r="AO25" s="526"/>
      <c r="AP25" s="526"/>
      <c r="AQ25" s="526"/>
      <c r="AR25" s="526"/>
      <c r="AS25" s="539"/>
      <c r="AT25" s="539"/>
      <c r="AU25" s="850"/>
    </row>
    <row r="26" spans="1:47" ht="14.25" customHeight="1">
      <c r="A26" s="704">
        <f>+日程!A53</f>
        <v>4</v>
      </c>
      <c r="B26" s="526">
        <f>+日程!B53</f>
        <v>17</v>
      </c>
      <c r="C26" s="526" t="str">
        <f>+日程!C53</f>
        <v>日</v>
      </c>
      <c r="D26" s="526" t="str">
        <f>+日程!D53</f>
        <v>中日</v>
      </c>
      <c r="E26" s="1183" t="str">
        <f>+日程!G53</f>
        <v/>
      </c>
      <c r="F26" s="1184" t="str">
        <f>+日程!H53</f>
        <v/>
      </c>
      <c r="G26" s="526"/>
      <c r="H26" s="526"/>
      <c r="I26" s="526"/>
      <c r="J26" s="526"/>
      <c r="K26" s="526"/>
      <c r="L26" s="526"/>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6"/>
      <c r="AM26" s="526"/>
      <c r="AN26" s="526"/>
      <c r="AO26" s="526"/>
      <c r="AP26" s="526"/>
      <c r="AQ26" s="526"/>
      <c r="AR26" s="526"/>
      <c r="AS26" s="539"/>
      <c r="AT26" s="539"/>
      <c r="AU26" s="850"/>
    </row>
    <row r="27" spans="1:47" ht="14.25" customHeight="1">
      <c r="A27" s="786">
        <f>+日程!A54</f>
        <v>4</v>
      </c>
      <c r="B27" s="785">
        <f>+日程!B54</f>
        <v>18</v>
      </c>
      <c r="C27" s="785" t="str">
        <f>+日程!C54</f>
        <v>月</v>
      </c>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1097"/>
      <c r="AT27" s="1097"/>
      <c r="AU27" s="850"/>
    </row>
    <row r="28" spans="1:47" ht="14.25" customHeight="1">
      <c r="A28" s="704">
        <f>+日程!A55</f>
        <v>4</v>
      </c>
      <c r="B28" s="526">
        <f>+日程!B55</f>
        <v>19</v>
      </c>
      <c r="C28" s="526" t="str">
        <f>+日程!C55</f>
        <v>火</v>
      </c>
      <c r="D28" s="526" t="str">
        <f>+日程!D55</f>
        <v>巨人</v>
      </c>
      <c r="E28" s="1183" t="str">
        <f>+日程!G55</f>
        <v/>
      </c>
      <c r="F28" s="1184" t="str">
        <f>+日程!H55</f>
        <v/>
      </c>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6"/>
      <c r="AI28" s="526"/>
      <c r="AJ28" s="526"/>
      <c r="AK28" s="526"/>
      <c r="AL28" s="526"/>
      <c r="AM28" s="526"/>
      <c r="AN28" s="526"/>
      <c r="AO28" s="526"/>
      <c r="AP28" s="526"/>
      <c r="AQ28" s="526"/>
      <c r="AR28" s="526"/>
      <c r="AS28" s="539"/>
      <c r="AT28" s="539"/>
      <c r="AU28" s="850"/>
    </row>
    <row r="29" spans="1:47" ht="14.25" customHeight="1">
      <c r="A29" s="704">
        <f>+日程!A56</f>
        <v>4</v>
      </c>
      <c r="B29" s="526">
        <f>+日程!B56</f>
        <v>20</v>
      </c>
      <c r="C29" s="526" t="str">
        <f>+日程!C56</f>
        <v>水</v>
      </c>
      <c r="D29" s="526" t="str">
        <f>+日程!D56</f>
        <v>巨人</v>
      </c>
      <c r="E29" s="1183" t="str">
        <f>+日程!G56</f>
        <v/>
      </c>
      <c r="F29" s="1184" t="str">
        <f>+日程!H56</f>
        <v/>
      </c>
      <c r="G29" s="526"/>
      <c r="H29" s="526"/>
      <c r="I29" s="526"/>
      <c r="J29" s="526"/>
      <c r="K29" s="526"/>
      <c r="L29" s="526"/>
      <c r="M29" s="526"/>
      <c r="N29" s="526"/>
      <c r="O29" s="526"/>
      <c r="P29" s="526"/>
      <c r="Q29" s="526"/>
      <c r="R29" s="526"/>
      <c r="S29" s="526"/>
      <c r="T29" s="526"/>
      <c r="U29" s="526"/>
      <c r="V29" s="526"/>
      <c r="W29" s="526"/>
      <c r="X29" s="526"/>
      <c r="Y29" s="526"/>
      <c r="Z29" s="526"/>
      <c r="AA29" s="526"/>
      <c r="AB29" s="526"/>
      <c r="AC29" s="526"/>
      <c r="AD29" s="526"/>
      <c r="AE29" s="526"/>
      <c r="AF29" s="526"/>
      <c r="AG29" s="526"/>
      <c r="AH29" s="526"/>
      <c r="AI29" s="526"/>
      <c r="AJ29" s="526"/>
      <c r="AK29" s="526"/>
      <c r="AL29" s="526"/>
      <c r="AM29" s="526"/>
      <c r="AN29" s="526"/>
      <c r="AO29" s="526"/>
      <c r="AP29" s="526"/>
      <c r="AQ29" s="526"/>
      <c r="AR29" s="526"/>
      <c r="AS29" s="539"/>
      <c r="AT29" s="539"/>
      <c r="AU29" s="850"/>
    </row>
    <row r="30" spans="1:47" ht="14.25" customHeight="1">
      <c r="A30" s="704">
        <f>+日程!A57</f>
        <v>4</v>
      </c>
      <c r="B30" s="526">
        <f>+日程!B57</f>
        <v>21</v>
      </c>
      <c r="C30" s="526" t="str">
        <f>+日程!C57</f>
        <v>木</v>
      </c>
      <c r="D30" s="526" t="str">
        <f>+日程!D57</f>
        <v>巨人</v>
      </c>
      <c r="E30" s="1183" t="str">
        <f>+日程!G57</f>
        <v/>
      </c>
      <c r="F30" s="1184" t="str">
        <f>+日程!H57</f>
        <v/>
      </c>
      <c r="G30" s="526"/>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39"/>
      <c r="AT30" s="539"/>
      <c r="AU30" s="850"/>
    </row>
    <row r="31" spans="1:47" ht="14.25" customHeight="1">
      <c r="A31" s="704">
        <f>+日程!A58</f>
        <v>4</v>
      </c>
      <c r="B31" s="526">
        <f>+日程!B58</f>
        <v>22</v>
      </c>
      <c r="C31" s="526" t="str">
        <f>+日程!C58</f>
        <v>金</v>
      </c>
      <c r="D31" s="526" t="str">
        <f>+日程!D58</f>
        <v>DeNA</v>
      </c>
      <c r="E31" s="1183" t="str">
        <f>+日程!G58</f>
        <v/>
      </c>
      <c r="F31" s="1184" t="str">
        <f>+日程!H58</f>
        <v/>
      </c>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39"/>
      <c r="AT31" s="539"/>
      <c r="AU31" s="850"/>
    </row>
    <row r="32" spans="1:47" ht="14.25" customHeight="1">
      <c r="A32" s="704">
        <f>+日程!A59</f>
        <v>4</v>
      </c>
      <c r="B32" s="526">
        <f>+日程!B59</f>
        <v>23</v>
      </c>
      <c r="C32" s="526" t="str">
        <f>+日程!C59</f>
        <v>土</v>
      </c>
      <c r="D32" s="526" t="str">
        <f>+日程!D59</f>
        <v>DeNA</v>
      </c>
      <c r="E32" s="1183" t="str">
        <f>+日程!G59</f>
        <v/>
      </c>
      <c r="F32" s="1184" t="str">
        <f>+日程!H59</f>
        <v/>
      </c>
      <c r="G32" s="526"/>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39"/>
      <c r="AT32" s="539"/>
      <c r="AU32" s="850"/>
    </row>
    <row r="33" spans="1:47" ht="14.25" customHeight="1">
      <c r="A33" s="704">
        <f>+日程!A60</f>
        <v>4</v>
      </c>
      <c r="B33" s="526">
        <f>+日程!B60</f>
        <v>24</v>
      </c>
      <c r="C33" s="526" t="str">
        <f>+日程!C60</f>
        <v>日</v>
      </c>
      <c r="D33" s="526" t="str">
        <f>+日程!D60</f>
        <v>DeNA</v>
      </c>
      <c r="E33" s="1183" t="str">
        <f>+日程!G60</f>
        <v/>
      </c>
      <c r="F33" s="1184" t="str">
        <f>+日程!H60</f>
        <v/>
      </c>
      <c r="G33" s="526"/>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39"/>
      <c r="AT33" s="539"/>
      <c r="AU33" s="850"/>
    </row>
    <row r="34" spans="1:47" ht="14.25" customHeight="1">
      <c r="A34" s="786">
        <f>+日程!A61</f>
        <v>4</v>
      </c>
      <c r="B34" s="785">
        <f>+日程!B61</f>
        <v>25</v>
      </c>
      <c r="C34" s="785" t="str">
        <f>+日程!C61</f>
        <v>月</v>
      </c>
      <c r="D34" s="785"/>
      <c r="E34" s="785"/>
      <c r="F34" s="785"/>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785"/>
      <c r="AR34" s="785"/>
      <c r="AS34" s="1097"/>
      <c r="AT34" s="1097"/>
      <c r="AU34" s="850"/>
    </row>
    <row r="35" spans="1:47" ht="14.25" customHeight="1">
      <c r="A35" s="704">
        <f>+日程!A62</f>
        <v>4</v>
      </c>
      <c r="B35" s="526">
        <f>+日程!B62</f>
        <v>26</v>
      </c>
      <c r="C35" s="526" t="str">
        <f>+日程!C62</f>
        <v>火</v>
      </c>
      <c r="D35" s="526" t="str">
        <f>+日程!D62</f>
        <v>ﾔｸﾙﾄ</v>
      </c>
      <c r="E35" s="1183" t="str">
        <f>+日程!G62</f>
        <v/>
      </c>
      <c r="F35" s="1184" t="str">
        <f>+日程!H62</f>
        <v/>
      </c>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39"/>
      <c r="AT35" s="539"/>
      <c r="AU35" s="850"/>
    </row>
    <row r="36" spans="1:47" ht="14.25" customHeight="1">
      <c r="A36" s="704">
        <f>+日程!A63</f>
        <v>4</v>
      </c>
      <c r="B36" s="526">
        <f>+日程!B63</f>
        <v>27</v>
      </c>
      <c r="C36" s="526" t="str">
        <f>+日程!C63</f>
        <v>水</v>
      </c>
      <c r="D36" s="526" t="str">
        <f>+日程!D63</f>
        <v>ﾔｸﾙﾄ</v>
      </c>
      <c r="E36" s="1183" t="str">
        <f>+日程!G63</f>
        <v/>
      </c>
      <c r="F36" s="1184" t="str">
        <f>+日程!H63</f>
        <v/>
      </c>
      <c r="G36" s="526"/>
      <c r="H36" s="526"/>
      <c r="I36" s="526"/>
      <c r="J36" s="526"/>
      <c r="K36" s="526"/>
      <c r="L36" s="526"/>
      <c r="M36" s="526"/>
      <c r="N36" s="526"/>
      <c r="O36" s="526"/>
      <c r="P36" s="526"/>
      <c r="Q36" s="526"/>
      <c r="R36" s="526"/>
      <c r="S36" s="526"/>
      <c r="T36" s="526"/>
      <c r="U36" s="526"/>
      <c r="V36" s="526"/>
      <c r="W36" s="526"/>
      <c r="X36" s="526"/>
      <c r="Y36" s="526"/>
      <c r="Z36" s="526"/>
      <c r="AA36" s="526"/>
      <c r="AB36" s="526"/>
      <c r="AC36" s="526"/>
      <c r="AD36" s="526"/>
      <c r="AE36" s="526"/>
      <c r="AF36" s="526"/>
      <c r="AG36" s="526"/>
      <c r="AH36" s="526"/>
      <c r="AI36" s="526"/>
      <c r="AJ36" s="526"/>
      <c r="AK36" s="526"/>
      <c r="AL36" s="526"/>
      <c r="AM36" s="526"/>
      <c r="AN36" s="526"/>
      <c r="AO36" s="526"/>
      <c r="AP36" s="526"/>
      <c r="AQ36" s="526"/>
      <c r="AR36" s="526"/>
      <c r="AS36" s="539"/>
      <c r="AT36" s="539"/>
      <c r="AU36" s="850"/>
    </row>
    <row r="37" spans="1:47" ht="14.25" customHeight="1">
      <c r="A37" s="704">
        <f>+日程!A64</f>
        <v>4</v>
      </c>
      <c r="B37" s="526">
        <f>+日程!B64</f>
        <v>28</v>
      </c>
      <c r="C37" s="526" t="str">
        <f>+日程!C64</f>
        <v>木</v>
      </c>
      <c r="D37" s="526" t="str">
        <f>+日程!D64</f>
        <v>ﾔｸﾙﾄ</v>
      </c>
      <c r="E37" s="1183" t="str">
        <f>+日程!G64</f>
        <v/>
      </c>
      <c r="F37" s="1184" t="str">
        <f>+日程!H64</f>
        <v/>
      </c>
      <c r="G37" s="526"/>
      <c r="H37" s="526"/>
      <c r="I37" s="526"/>
      <c r="J37" s="526"/>
      <c r="K37" s="526"/>
      <c r="L37" s="526"/>
      <c r="M37" s="526"/>
      <c r="N37" s="526"/>
      <c r="O37" s="526"/>
      <c r="P37" s="526"/>
      <c r="Q37" s="526"/>
      <c r="R37" s="526"/>
      <c r="S37" s="526"/>
      <c r="T37" s="526"/>
      <c r="U37" s="526"/>
      <c r="V37" s="526"/>
      <c r="W37" s="526"/>
      <c r="X37" s="526"/>
      <c r="Y37" s="526"/>
      <c r="Z37" s="526"/>
      <c r="AA37" s="526"/>
      <c r="AB37" s="526"/>
      <c r="AC37" s="526"/>
      <c r="AD37" s="526"/>
      <c r="AE37" s="526"/>
      <c r="AF37" s="526"/>
      <c r="AG37" s="526"/>
      <c r="AH37" s="526"/>
      <c r="AI37" s="526"/>
      <c r="AJ37" s="526"/>
      <c r="AK37" s="526"/>
      <c r="AL37" s="526"/>
      <c r="AM37" s="526"/>
      <c r="AN37" s="526"/>
      <c r="AO37" s="526"/>
      <c r="AP37" s="526"/>
      <c r="AQ37" s="526"/>
      <c r="AR37" s="526"/>
      <c r="AS37" s="539"/>
      <c r="AT37" s="539"/>
      <c r="AU37" s="850"/>
    </row>
    <row r="38" spans="1:47" ht="14.25" customHeight="1">
      <c r="A38" s="704">
        <f>+日程!A65</f>
        <v>4</v>
      </c>
      <c r="B38" s="526">
        <f>+日程!B65</f>
        <v>29</v>
      </c>
      <c r="C38" s="526" t="str">
        <f>+日程!C65</f>
        <v>金</v>
      </c>
      <c r="D38" s="526" t="str">
        <f>+日程!D65</f>
        <v>中日</v>
      </c>
      <c r="E38" s="1183" t="str">
        <f>+日程!G65</f>
        <v/>
      </c>
      <c r="F38" s="1184" t="str">
        <f>+日程!H65</f>
        <v/>
      </c>
      <c r="G38" s="526"/>
      <c r="H38" s="526"/>
      <c r="I38" s="526"/>
      <c r="J38" s="526"/>
      <c r="K38" s="526"/>
      <c r="L38" s="526"/>
      <c r="M38" s="526"/>
      <c r="N38" s="526"/>
      <c r="O38" s="526"/>
      <c r="P38" s="526"/>
      <c r="Q38" s="526"/>
      <c r="R38" s="526"/>
      <c r="S38" s="526"/>
      <c r="T38" s="526"/>
      <c r="U38" s="526"/>
      <c r="V38" s="526"/>
      <c r="W38" s="526"/>
      <c r="X38" s="526"/>
      <c r="Y38" s="526"/>
      <c r="Z38" s="526"/>
      <c r="AA38" s="526"/>
      <c r="AB38" s="526"/>
      <c r="AC38" s="526"/>
      <c r="AD38" s="526"/>
      <c r="AE38" s="526"/>
      <c r="AF38" s="526"/>
      <c r="AG38" s="526"/>
      <c r="AH38" s="526"/>
      <c r="AI38" s="526"/>
      <c r="AJ38" s="526"/>
      <c r="AK38" s="526"/>
      <c r="AL38" s="526"/>
      <c r="AM38" s="526"/>
      <c r="AN38" s="526"/>
      <c r="AO38" s="526"/>
      <c r="AP38" s="526"/>
      <c r="AQ38" s="526"/>
      <c r="AR38" s="526"/>
      <c r="AS38" s="539"/>
      <c r="AT38" s="539"/>
      <c r="AU38" s="850"/>
    </row>
    <row r="39" spans="1:47" ht="14.25" customHeight="1">
      <c r="A39" s="704">
        <f>+日程!A66</f>
        <v>4</v>
      </c>
      <c r="B39" s="526">
        <f>+日程!B66</f>
        <v>30</v>
      </c>
      <c r="C39" s="526" t="str">
        <f>+日程!C66</f>
        <v>土</v>
      </c>
      <c r="D39" s="526" t="str">
        <f>+日程!D66</f>
        <v>中日</v>
      </c>
      <c r="E39" s="1183" t="str">
        <f>+日程!G66</f>
        <v/>
      </c>
      <c r="F39" s="1184" t="str">
        <f>+日程!H66</f>
        <v/>
      </c>
      <c r="G39" s="526"/>
      <c r="H39" s="526"/>
      <c r="I39" s="526"/>
      <c r="J39" s="526"/>
      <c r="K39" s="526"/>
      <c r="L39" s="526"/>
      <c r="M39" s="526"/>
      <c r="N39" s="526"/>
      <c r="O39" s="526"/>
      <c r="P39" s="526"/>
      <c r="Q39" s="526"/>
      <c r="R39" s="526"/>
      <c r="S39" s="526"/>
      <c r="T39" s="526"/>
      <c r="U39" s="526"/>
      <c r="V39" s="526"/>
      <c r="W39" s="526"/>
      <c r="X39" s="526"/>
      <c r="Y39" s="526"/>
      <c r="Z39" s="526"/>
      <c r="AA39" s="526"/>
      <c r="AB39" s="526"/>
      <c r="AC39" s="526"/>
      <c r="AD39" s="526"/>
      <c r="AE39" s="526"/>
      <c r="AF39" s="526"/>
      <c r="AG39" s="526"/>
      <c r="AH39" s="526"/>
      <c r="AI39" s="526"/>
      <c r="AJ39" s="526"/>
      <c r="AK39" s="526"/>
      <c r="AL39" s="526"/>
      <c r="AM39" s="526"/>
      <c r="AN39" s="526"/>
      <c r="AO39" s="526"/>
      <c r="AP39" s="526"/>
      <c r="AQ39" s="526"/>
      <c r="AR39" s="526"/>
      <c r="AS39" s="539"/>
      <c r="AT39" s="539"/>
      <c r="AU39" s="850"/>
    </row>
    <row r="40" spans="1:47" ht="14.25" customHeight="1">
      <c r="A40" s="704">
        <f>+日程!A67</f>
        <v>5</v>
      </c>
      <c r="B40" s="526">
        <f>+日程!B67</f>
        <v>1</v>
      </c>
      <c r="C40" s="526" t="str">
        <f>+日程!C67</f>
        <v>日</v>
      </c>
      <c r="D40" s="526" t="str">
        <f>+日程!D67</f>
        <v>中日</v>
      </c>
      <c r="E40" s="1183" t="str">
        <f>+日程!G67</f>
        <v/>
      </c>
      <c r="F40" s="1184" t="str">
        <f>+日程!H67</f>
        <v/>
      </c>
      <c r="G40" s="526"/>
      <c r="H40" s="526"/>
      <c r="I40" s="526"/>
      <c r="J40" s="526"/>
      <c r="K40" s="526"/>
      <c r="L40" s="526"/>
      <c r="M40" s="526"/>
      <c r="N40" s="526"/>
      <c r="O40" s="526"/>
      <c r="P40" s="526"/>
      <c r="Q40" s="526"/>
      <c r="R40" s="526"/>
      <c r="S40" s="526"/>
      <c r="T40" s="526"/>
      <c r="U40" s="526"/>
      <c r="V40" s="526"/>
      <c r="W40" s="526"/>
      <c r="X40" s="526"/>
      <c r="Y40" s="526"/>
      <c r="Z40" s="526"/>
      <c r="AA40" s="526"/>
      <c r="AB40" s="526"/>
      <c r="AC40" s="526"/>
      <c r="AD40" s="526"/>
      <c r="AE40" s="526"/>
      <c r="AF40" s="526"/>
      <c r="AG40" s="526"/>
      <c r="AH40" s="526"/>
      <c r="AI40" s="526"/>
      <c r="AJ40" s="526"/>
      <c r="AK40" s="526"/>
      <c r="AL40" s="526"/>
      <c r="AM40" s="526"/>
      <c r="AN40" s="526"/>
      <c r="AO40" s="526"/>
      <c r="AP40" s="526"/>
      <c r="AQ40" s="526"/>
      <c r="AR40" s="526"/>
      <c r="AS40" s="539"/>
      <c r="AT40" s="539"/>
      <c r="AU40" s="850"/>
    </row>
    <row r="41" spans="1:47" ht="14.25" customHeight="1">
      <c r="A41" s="786">
        <f>+日程!A68</f>
        <v>5</v>
      </c>
      <c r="B41" s="785">
        <f>+日程!B68</f>
        <v>2</v>
      </c>
      <c r="C41" s="785" t="str">
        <f>+日程!C68</f>
        <v>月</v>
      </c>
      <c r="D41" s="785"/>
      <c r="E41" s="785"/>
      <c r="F41" s="785"/>
      <c r="G41" s="785"/>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785"/>
      <c r="AR41" s="785"/>
      <c r="AS41" s="1097"/>
      <c r="AT41" s="1097"/>
      <c r="AU41" s="850"/>
    </row>
    <row r="42" spans="1:47" ht="14.25" customHeight="1">
      <c r="A42" s="704">
        <f>+日程!A69</f>
        <v>5</v>
      </c>
      <c r="B42" s="526">
        <f>+日程!B69</f>
        <v>3</v>
      </c>
      <c r="C42" s="526" t="str">
        <f>+日程!C69</f>
        <v>火</v>
      </c>
      <c r="D42" s="526" t="str">
        <f>+日程!D69</f>
        <v>巨人</v>
      </c>
      <c r="E42" s="1183" t="str">
        <f>+日程!G69</f>
        <v/>
      </c>
      <c r="F42" s="1184" t="str">
        <f>+日程!H69</f>
        <v/>
      </c>
      <c r="G42" s="526"/>
      <c r="H42" s="526"/>
      <c r="I42" s="526"/>
      <c r="J42" s="526"/>
      <c r="K42" s="526"/>
      <c r="L42" s="526"/>
      <c r="M42" s="526"/>
      <c r="N42" s="526"/>
      <c r="O42" s="526"/>
      <c r="P42" s="526"/>
      <c r="Q42" s="526"/>
      <c r="R42" s="526"/>
      <c r="S42" s="526"/>
      <c r="T42" s="526"/>
      <c r="U42" s="526"/>
      <c r="V42" s="526"/>
      <c r="W42" s="526"/>
      <c r="X42" s="526"/>
      <c r="Y42" s="526"/>
      <c r="Z42" s="526"/>
      <c r="AA42" s="526"/>
      <c r="AB42" s="526"/>
      <c r="AC42" s="526"/>
      <c r="AD42" s="526"/>
      <c r="AE42" s="526"/>
      <c r="AF42" s="526"/>
      <c r="AG42" s="526"/>
      <c r="AH42" s="526"/>
      <c r="AI42" s="526"/>
      <c r="AJ42" s="526"/>
      <c r="AK42" s="526"/>
      <c r="AL42" s="526"/>
      <c r="AM42" s="526"/>
      <c r="AN42" s="526"/>
      <c r="AO42" s="526"/>
      <c r="AP42" s="526"/>
      <c r="AQ42" s="526"/>
      <c r="AR42" s="526"/>
      <c r="AS42" s="539"/>
      <c r="AT42" s="539"/>
      <c r="AU42" s="850"/>
    </row>
    <row r="43" spans="1:47" ht="14.25" customHeight="1">
      <c r="A43" s="704">
        <f>+日程!A70</f>
        <v>5</v>
      </c>
      <c r="B43" s="526">
        <f>+日程!B70</f>
        <v>4</v>
      </c>
      <c r="C43" s="526" t="str">
        <f>+日程!C70</f>
        <v>水</v>
      </c>
      <c r="D43" s="526" t="str">
        <f>+日程!D70</f>
        <v>巨人</v>
      </c>
      <c r="E43" s="1183" t="str">
        <f>+日程!G70</f>
        <v/>
      </c>
      <c r="F43" s="1184" t="str">
        <f>+日程!H70</f>
        <v/>
      </c>
      <c r="G43" s="526"/>
      <c r="H43" s="526"/>
      <c r="I43" s="526"/>
      <c r="J43" s="526"/>
      <c r="K43" s="526"/>
      <c r="L43" s="526"/>
      <c r="M43" s="526"/>
      <c r="N43" s="526"/>
      <c r="O43" s="526"/>
      <c r="P43" s="526"/>
      <c r="Q43" s="526"/>
      <c r="R43" s="526"/>
      <c r="S43" s="526"/>
      <c r="T43" s="526"/>
      <c r="U43" s="526"/>
      <c r="V43" s="526"/>
      <c r="W43" s="526"/>
      <c r="X43" s="526"/>
      <c r="Y43" s="526"/>
      <c r="Z43" s="526"/>
      <c r="AA43" s="526"/>
      <c r="AB43" s="526"/>
      <c r="AC43" s="526"/>
      <c r="AD43" s="526"/>
      <c r="AE43" s="526"/>
      <c r="AF43" s="526"/>
      <c r="AG43" s="526"/>
      <c r="AH43" s="526"/>
      <c r="AI43" s="526"/>
      <c r="AJ43" s="526"/>
      <c r="AK43" s="526"/>
      <c r="AL43" s="526"/>
      <c r="AM43" s="526"/>
      <c r="AN43" s="526"/>
      <c r="AO43" s="526"/>
      <c r="AP43" s="526"/>
      <c r="AQ43" s="526"/>
      <c r="AR43" s="526"/>
      <c r="AS43" s="539"/>
      <c r="AT43" s="539"/>
      <c r="AU43" s="850"/>
    </row>
    <row r="44" spans="1:47" ht="14.25" customHeight="1">
      <c r="A44" s="704">
        <f>+日程!A71</f>
        <v>5</v>
      </c>
      <c r="B44" s="526">
        <f>+日程!B71</f>
        <v>5</v>
      </c>
      <c r="C44" s="526" t="str">
        <f>+日程!C71</f>
        <v>木</v>
      </c>
      <c r="D44" s="526" t="str">
        <f>+日程!D71</f>
        <v>巨人</v>
      </c>
      <c r="E44" s="1183" t="str">
        <f>+日程!G71</f>
        <v/>
      </c>
      <c r="F44" s="1184" t="str">
        <f>+日程!H71</f>
        <v/>
      </c>
      <c r="G44" s="526"/>
      <c r="H44" s="526"/>
      <c r="I44" s="526"/>
      <c r="J44" s="526"/>
      <c r="K44" s="526"/>
      <c r="L44" s="526"/>
      <c r="M44" s="526"/>
      <c r="N44" s="526"/>
      <c r="O44" s="526"/>
      <c r="P44" s="526"/>
      <c r="Q44" s="526"/>
      <c r="R44" s="526"/>
      <c r="S44" s="526"/>
      <c r="T44" s="526"/>
      <c r="U44" s="526"/>
      <c r="V44" s="526"/>
      <c r="W44" s="526"/>
      <c r="X44" s="526"/>
      <c r="Y44" s="526"/>
      <c r="Z44" s="526"/>
      <c r="AA44" s="526"/>
      <c r="AB44" s="526"/>
      <c r="AC44" s="526"/>
      <c r="AD44" s="526"/>
      <c r="AE44" s="526"/>
      <c r="AF44" s="526"/>
      <c r="AG44" s="526"/>
      <c r="AH44" s="526"/>
      <c r="AI44" s="526"/>
      <c r="AJ44" s="526"/>
      <c r="AK44" s="526"/>
      <c r="AL44" s="526"/>
      <c r="AM44" s="526"/>
      <c r="AN44" s="526"/>
      <c r="AO44" s="526"/>
      <c r="AP44" s="526"/>
      <c r="AQ44" s="526"/>
      <c r="AR44" s="526"/>
      <c r="AS44" s="539"/>
      <c r="AT44" s="539"/>
      <c r="AU44" s="850"/>
    </row>
    <row r="45" spans="1:47" ht="14.25" customHeight="1">
      <c r="A45" s="704">
        <f>+日程!A72</f>
        <v>5</v>
      </c>
      <c r="B45" s="526">
        <f>+日程!B72</f>
        <v>6</v>
      </c>
      <c r="C45" s="526" t="str">
        <f>+日程!C72</f>
        <v>金</v>
      </c>
      <c r="D45" s="526" t="str">
        <f>+日程!D72</f>
        <v>DeNA</v>
      </c>
      <c r="E45" s="1183" t="str">
        <f>+日程!G72</f>
        <v/>
      </c>
      <c r="F45" s="1184" t="str">
        <f>+日程!H72</f>
        <v/>
      </c>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39"/>
      <c r="AT45" s="539"/>
      <c r="AU45" s="850"/>
    </row>
    <row r="46" spans="1:47" ht="14.25" customHeight="1">
      <c r="A46" s="704">
        <f>+日程!A73</f>
        <v>5</v>
      </c>
      <c r="B46" s="526">
        <f>+日程!B73</f>
        <v>7</v>
      </c>
      <c r="C46" s="526" t="str">
        <f>+日程!C73</f>
        <v>土</v>
      </c>
      <c r="D46" s="526" t="str">
        <f>+日程!D73</f>
        <v>DeNA</v>
      </c>
      <c r="E46" s="1183" t="str">
        <f>+日程!G73</f>
        <v/>
      </c>
      <c r="F46" s="1184" t="str">
        <f>+日程!H73</f>
        <v/>
      </c>
      <c r="G46" s="526"/>
      <c r="H46" s="526"/>
      <c r="I46" s="526"/>
      <c r="J46" s="526"/>
      <c r="K46" s="526"/>
      <c r="L46" s="526"/>
      <c r="M46" s="526"/>
      <c r="N46" s="526"/>
      <c r="O46" s="526"/>
      <c r="P46" s="526"/>
      <c r="Q46" s="526"/>
      <c r="R46" s="526"/>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AQ46" s="526"/>
      <c r="AR46" s="526"/>
      <c r="AS46" s="539"/>
      <c r="AT46" s="539"/>
      <c r="AU46" s="850"/>
    </row>
    <row r="47" spans="1:47" ht="14.25" customHeight="1">
      <c r="A47" s="704">
        <f>+日程!A74</f>
        <v>5</v>
      </c>
      <c r="B47" s="526">
        <f>+日程!B74</f>
        <v>8</v>
      </c>
      <c r="C47" s="526" t="str">
        <f>+日程!C74</f>
        <v>日</v>
      </c>
      <c r="D47" s="526" t="str">
        <f>+日程!D74</f>
        <v>DeNA</v>
      </c>
      <c r="E47" s="1183" t="str">
        <f>+日程!G74</f>
        <v/>
      </c>
      <c r="F47" s="1184" t="str">
        <f>+日程!H74</f>
        <v/>
      </c>
      <c r="G47" s="526"/>
      <c r="H47" s="526"/>
      <c r="I47" s="526"/>
      <c r="J47" s="526"/>
      <c r="K47" s="526"/>
      <c r="L47" s="526"/>
      <c r="M47" s="526"/>
      <c r="N47" s="526"/>
      <c r="O47" s="526"/>
      <c r="P47" s="526"/>
      <c r="Q47" s="526"/>
      <c r="R47" s="526"/>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AQ47" s="526"/>
      <c r="AR47" s="526"/>
      <c r="AS47" s="539"/>
      <c r="AT47" s="539"/>
      <c r="AU47" s="850"/>
    </row>
    <row r="48" spans="1:47" ht="14.25" customHeight="1">
      <c r="A48" s="786">
        <f>+日程!A75</f>
        <v>5</v>
      </c>
      <c r="B48" s="785">
        <f>+日程!B75</f>
        <v>9</v>
      </c>
      <c r="C48" s="785" t="str">
        <f>+日程!C75</f>
        <v>月</v>
      </c>
      <c r="D48" s="785"/>
      <c r="E48" s="785"/>
      <c r="F48" s="785"/>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785"/>
      <c r="AR48" s="785"/>
      <c r="AS48" s="1097"/>
      <c r="AT48" s="1097"/>
      <c r="AU48" s="850"/>
    </row>
    <row r="49" spans="1:47" ht="14.25" customHeight="1">
      <c r="A49" s="704">
        <f>+日程!A76</f>
        <v>5</v>
      </c>
      <c r="B49" s="526">
        <f>+日程!B76</f>
        <v>10</v>
      </c>
      <c r="C49" s="526" t="str">
        <f>+日程!C76</f>
        <v>火</v>
      </c>
      <c r="D49" s="526" t="str">
        <f>+日程!D76</f>
        <v>阪神</v>
      </c>
      <c r="E49" s="1183" t="str">
        <f>+日程!G76</f>
        <v/>
      </c>
      <c r="F49" s="1184" t="str">
        <f>+日程!H76</f>
        <v/>
      </c>
      <c r="G49" s="526"/>
      <c r="H49" s="526"/>
      <c r="I49" s="526"/>
      <c r="J49" s="526"/>
      <c r="K49" s="526"/>
      <c r="L49" s="526"/>
      <c r="M49" s="526"/>
      <c r="N49" s="526"/>
      <c r="O49" s="526"/>
      <c r="P49" s="526"/>
      <c r="Q49" s="526"/>
      <c r="R49" s="526"/>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AQ49" s="526"/>
      <c r="AR49" s="526"/>
      <c r="AS49" s="539"/>
      <c r="AT49" s="539"/>
      <c r="AU49" s="850"/>
    </row>
    <row r="50" spans="1:47" ht="14.25" customHeight="1">
      <c r="A50" s="704">
        <f>+日程!A77</f>
        <v>5</v>
      </c>
      <c r="B50" s="526">
        <f>+日程!B77</f>
        <v>11</v>
      </c>
      <c r="C50" s="526" t="str">
        <f>+日程!C77</f>
        <v>水</v>
      </c>
      <c r="D50" s="526" t="str">
        <f>+日程!D77</f>
        <v>阪神</v>
      </c>
      <c r="E50" s="1183" t="str">
        <f>+日程!G77</f>
        <v/>
      </c>
      <c r="F50" s="1184" t="str">
        <f>+日程!H77</f>
        <v/>
      </c>
      <c r="G50" s="526"/>
      <c r="J50" s="526"/>
      <c r="K50" s="526"/>
      <c r="L50" s="526"/>
      <c r="M50" s="526"/>
      <c r="N50" s="526"/>
      <c r="O50" s="526"/>
      <c r="P50" s="526"/>
      <c r="Q50" s="526"/>
      <c r="R50" s="526"/>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AQ50" s="526"/>
      <c r="AR50" s="526"/>
      <c r="AS50" s="539"/>
      <c r="AT50" s="539"/>
      <c r="AU50" s="850"/>
    </row>
    <row r="51" spans="1:47" ht="14.25" customHeight="1">
      <c r="A51" s="704">
        <f>+日程!A78</f>
        <v>5</v>
      </c>
      <c r="B51" s="526">
        <f>+日程!B78</f>
        <v>12</v>
      </c>
      <c r="C51" s="526" t="str">
        <f>+日程!C78</f>
        <v>木</v>
      </c>
      <c r="D51" s="526" t="str">
        <f>+日程!D78</f>
        <v>阪神</v>
      </c>
      <c r="E51" s="1183" t="str">
        <f>+日程!G78</f>
        <v/>
      </c>
      <c r="F51" s="1184" t="str">
        <f>+日程!H78</f>
        <v/>
      </c>
      <c r="G51" s="526"/>
      <c r="H51" s="526"/>
      <c r="I51" s="526"/>
      <c r="J51" s="526"/>
      <c r="K51" s="526"/>
      <c r="L51" s="526"/>
      <c r="M51" s="526"/>
      <c r="N51" s="526"/>
      <c r="O51" s="526"/>
      <c r="P51" s="526"/>
      <c r="Q51" s="526"/>
      <c r="R51" s="526"/>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AQ51" s="526"/>
      <c r="AR51" s="526"/>
      <c r="AS51" s="539"/>
      <c r="AT51" s="539"/>
      <c r="AU51" s="850"/>
    </row>
    <row r="52" spans="1:47" ht="14.25" customHeight="1">
      <c r="A52" s="704">
        <f>+日程!A79</f>
        <v>5</v>
      </c>
      <c r="B52" s="526">
        <f>+日程!B79</f>
        <v>13</v>
      </c>
      <c r="C52" s="526" t="str">
        <f>+日程!C79</f>
        <v>金</v>
      </c>
      <c r="D52" s="526" t="str">
        <f>+日程!D79</f>
        <v>ﾔｸﾙﾄ</v>
      </c>
      <c r="E52" s="1183" t="str">
        <f>+日程!G79</f>
        <v/>
      </c>
      <c r="F52" s="1184" t="str">
        <f>+日程!H79</f>
        <v/>
      </c>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AQ52" s="526"/>
      <c r="AR52" s="526"/>
      <c r="AS52" s="539"/>
      <c r="AT52" s="539"/>
      <c r="AU52" s="850"/>
    </row>
    <row r="53" spans="1:47" ht="14.25" customHeight="1">
      <c r="A53" s="704">
        <f>+日程!A80</f>
        <v>5</v>
      </c>
      <c r="B53" s="526">
        <f>+日程!B80</f>
        <v>14</v>
      </c>
      <c r="C53" s="526" t="str">
        <f>+日程!C80</f>
        <v>土</v>
      </c>
      <c r="D53" s="526" t="str">
        <f>+日程!D80</f>
        <v>ﾔｸﾙﾄ</v>
      </c>
      <c r="E53" s="1183" t="str">
        <f>+日程!G80</f>
        <v/>
      </c>
      <c r="F53" s="1184" t="str">
        <f>+日程!H80</f>
        <v/>
      </c>
      <c r="G53" s="526"/>
      <c r="H53" s="526"/>
      <c r="I53" s="526"/>
      <c r="J53" s="526"/>
      <c r="K53" s="526"/>
      <c r="L53" s="526"/>
      <c r="M53" s="526"/>
      <c r="N53" s="526"/>
      <c r="O53" s="526"/>
      <c r="P53" s="526"/>
      <c r="Q53" s="526"/>
      <c r="R53" s="526"/>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AQ53" s="526"/>
      <c r="AR53" s="526"/>
      <c r="AS53" s="539"/>
      <c r="AT53" s="539"/>
      <c r="AU53" s="850"/>
    </row>
    <row r="54" spans="1:47" ht="14.25" customHeight="1">
      <c r="A54" s="704">
        <f>+日程!A81</f>
        <v>5</v>
      </c>
      <c r="B54" s="526">
        <f>+日程!B81</f>
        <v>15</v>
      </c>
      <c r="C54" s="526" t="str">
        <f>+日程!C81</f>
        <v>日</v>
      </c>
      <c r="D54" s="526" t="str">
        <f>+日程!D81</f>
        <v>ﾔｸﾙﾄ</v>
      </c>
      <c r="E54" s="1183" t="str">
        <f>+日程!G81</f>
        <v/>
      </c>
      <c r="F54" s="1184" t="str">
        <f>+日程!H81</f>
        <v/>
      </c>
      <c r="G54" s="526"/>
      <c r="H54" s="526"/>
      <c r="I54" s="526"/>
      <c r="J54" s="526"/>
      <c r="K54" s="526"/>
      <c r="L54" s="526"/>
      <c r="M54" s="526"/>
      <c r="N54" s="526"/>
      <c r="O54" s="526"/>
      <c r="P54" s="526"/>
      <c r="Q54" s="526"/>
      <c r="R54" s="526"/>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AQ54" s="526"/>
      <c r="AR54" s="526"/>
      <c r="AS54" s="539"/>
      <c r="AT54" s="539"/>
      <c r="AU54" s="850"/>
    </row>
    <row r="55" spans="1:47" ht="14.25" customHeight="1">
      <c r="A55" s="786">
        <f>+日程!A82</f>
        <v>5</v>
      </c>
      <c r="B55" s="785">
        <f>+日程!B82</f>
        <v>16</v>
      </c>
      <c r="C55" s="785" t="str">
        <f>+日程!C82</f>
        <v>月</v>
      </c>
      <c r="D55" s="785"/>
      <c r="E55" s="785"/>
      <c r="F55" s="785"/>
      <c r="G55" s="785"/>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1097"/>
      <c r="AT55" s="1097"/>
      <c r="AU55" s="850"/>
    </row>
    <row r="56" spans="1:47" ht="14.25" customHeight="1">
      <c r="A56" s="704">
        <f>+日程!A83</f>
        <v>5</v>
      </c>
      <c r="B56" s="526">
        <f>+日程!B83</f>
        <v>17</v>
      </c>
      <c r="C56" s="526" t="str">
        <f>+日程!C83</f>
        <v>火</v>
      </c>
      <c r="D56" s="526" t="str">
        <f>+日程!D83</f>
        <v>巨人</v>
      </c>
      <c r="E56" s="1183" t="str">
        <f>+日程!G83</f>
        <v/>
      </c>
      <c r="F56" s="1184" t="str">
        <f>+日程!H83</f>
        <v/>
      </c>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AQ56" s="526"/>
      <c r="AR56" s="526"/>
      <c r="AS56" s="539"/>
      <c r="AT56" s="539"/>
      <c r="AU56" s="850"/>
    </row>
    <row r="57" spans="1:47" ht="14.25" customHeight="1">
      <c r="A57" s="704">
        <f>+日程!A84</f>
        <v>5</v>
      </c>
      <c r="B57" s="526">
        <f>+日程!B84</f>
        <v>18</v>
      </c>
      <c r="C57" s="526" t="str">
        <f>+日程!C84</f>
        <v>水</v>
      </c>
      <c r="D57" s="526" t="str">
        <f>+日程!D84</f>
        <v>巨人</v>
      </c>
      <c r="E57" s="1183" t="str">
        <f>+日程!G84</f>
        <v/>
      </c>
      <c r="F57" s="1184" t="str">
        <f>+日程!H84</f>
        <v/>
      </c>
      <c r="G57" s="526"/>
      <c r="H57" s="526"/>
      <c r="I57" s="526"/>
      <c r="J57" s="526"/>
      <c r="K57" s="526"/>
      <c r="L57" s="526"/>
      <c r="M57" s="526"/>
      <c r="N57" s="526"/>
      <c r="O57" s="526"/>
      <c r="P57" s="526"/>
      <c r="Q57" s="526"/>
      <c r="R57" s="526"/>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AQ57" s="526"/>
      <c r="AR57" s="526"/>
      <c r="AS57" s="539"/>
      <c r="AT57" s="539"/>
      <c r="AU57" s="850"/>
    </row>
    <row r="58" spans="1:47" ht="14.25" customHeight="1">
      <c r="A58" s="704">
        <f>+日程!A85</f>
        <v>5</v>
      </c>
      <c r="B58" s="526">
        <f>+日程!B85</f>
        <v>19</v>
      </c>
      <c r="C58" s="526" t="str">
        <f>+日程!C85</f>
        <v>木</v>
      </c>
      <c r="D58" s="526" t="str">
        <f>+日程!D85</f>
        <v>巨人</v>
      </c>
      <c r="E58" s="1183" t="str">
        <f>+日程!G85</f>
        <v/>
      </c>
      <c r="F58" s="1184" t="str">
        <f>+日程!H85</f>
        <v/>
      </c>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AQ58" s="526"/>
      <c r="AR58" s="526"/>
      <c r="AS58" s="539"/>
      <c r="AT58" s="539"/>
      <c r="AU58" s="850"/>
    </row>
    <row r="59" spans="1:47" ht="14.25" customHeight="1">
      <c r="A59" s="704">
        <f>+日程!A86</f>
        <v>5</v>
      </c>
      <c r="B59" s="526">
        <f>+日程!B86</f>
        <v>20</v>
      </c>
      <c r="C59" s="526" t="str">
        <f>+日程!C86</f>
        <v>金</v>
      </c>
      <c r="D59" s="526" t="str">
        <f>+日程!D86</f>
        <v>中日</v>
      </c>
      <c r="E59" s="1183" t="str">
        <f>+日程!G86</f>
        <v/>
      </c>
      <c r="F59" s="1184" t="str">
        <f>+日程!H86</f>
        <v/>
      </c>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AQ59" s="526"/>
      <c r="AR59" s="526"/>
      <c r="AS59" s="539"/>
      <c r="AT59" s="539"/>
      <c r="AU59" s="850"/>
    </row>
    <row r="60" spans="1:47" ht="14.25" customHeight="1">
      <c r="A60" s="704">
        <f>+日程!A87</f>
        <v>5</v>
      </c>
      <c r="B60" s="526">
        <f>+日程!B87</f>
        <v>21</v>
      </c>
      <c r="C60" s="526" t="str">
        <f>+日程!C87</f>
        <v>土</v>
      </c>
      <c r="D60" s="526" t="str">
        <f>+日程!D87</f>
        <v>中日</v>
      </c>
      <c r="E60" s="1183" t="str">
        <f>+日程!G87</f>
        <v/>
      </c>
      <c r="F60" s="1184" t="str">
        <f>+日程!H87</f>
        <v/>
      </c>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AQ60" s="526"/>
      <c r="AR60" s="526"/>
      <c r="AS60" s="539"/>
      <c r="AT60" s="539"/>
      <c r="AU60" s="850"/>
    </row>
    <row r="61" spans="1:47" ht="14.25" customHeight="1">
      <c r="A61" s="704">
        <f>+日程!A88</f>
        <v>5</v>
      </c>
      <c r="B61" s="526">
        <f>+日程!B88</f>
        <v>22</v>
      </c>
      <c r="C61" s="526" t="str">
        <f>+日程!C88</f>
        <v>日</v>
      </c>
      <c r="D61" s="526" t="str">
        <f>+日程!D88</f>
        <v>中日</v>
      </c>
      <c r="E61" s="1183" t="str">
        <f>+日程!G88</f>
        <v/>
      </c>
      <c r="F61" s="1184" t="str">
        <f>+日程!H88</f>
        <v/>
      </c>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39"/>
      <c r="AT61" s="539"/>
      <c r="AU61" s="850"/>
    </row>
    <row r="62" spans="1:47" ht="14.25" customHeight="1">
      <c r="A62" s="786">
        <f>+日程!A89</f>
        <v>5</v>
      </c>
      <c r="B62" s="785">
        <f>+日程!B89</f>
        <v>23</v>
      </c>
      <c r="C62" s="785" t="str">
        <f>+日程!C89</f>
        <v>月</v>
      </c>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1097"/>
      <c r="AT62" s="1097"/>
      <c r="AU62" s="850"/>
    </row>
    <row r="63" spans="1:47" ht="14.25" customHeight="1">
      <c r="A63" s="704">
        <f>+日程!A90</f>
        <v>5</v>
      </c>
      <c r="B63" s="526">
        <f>+日程!B90</f>
        <v>24</v>
      </c>
      <c r="C63" s="526" t="str">
        <f>+日程!C90</f>
        <v>火</v>
      </c>
      <c r="D63" s="526" t="str">
        <f>+日程!D90</f>
        <v>ﾛｯﾃ</v>
      </c>
      <c r="E63" s="1183" t="str">
        <f>+日程!G90</f>
        <v/>
      </c>
      <c r="F63" s="1184" t="str">
        <f>+日程!H90</f>
        <v/>
      </c>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39"/>
      <c r="AT63" s="539"/>
      <c r="AU63" s="850"/>
    </row>
    <row r="64" spans="1:47" ht="14.25" customHeight="1">
      <c r="A64" s="704">
        <f>+日程!A91</f>
        <v>5</v>
      </c>
      <c r="B64" s="526">
        <f>+日程!B91</f>
        <v>25</v>
      </c>
      <c r="C64" s="526" t="str">
        <f>+日程!C91</f>
        <v>水</v>
      </c>
      <c r="D64" s="526" t="str">
        <f>+日程!D91</f>
        <v>ﾛｯﾃ</v>
      </c>
      <c r="E64" s="1183" t="str">
        <f>+日程!G91</f>
        <v/>
      </c>
      <c r="F64" s="1184" t="str">
        <f>+日程!H91</f>
        <v/>
      </c>
      <c r="G64" s="526"/>
      <c r="H64" s="526"/>
      <c r="I64" s="526"/>
      <c r="J64" s="526"/>
      <c r="K64" s="526"/>
      <c r="L64" s="526"/>
      <c r="M64" s="526"/>
      <c r="N64" s="526"/>
      <c r="O64" s="526"/>
      <c r="P64" s="526"/>
      <c r="Q64" s="526"/>
      <c r="R64" s="526"/>
      <c r="S64" s="526"/>
      <c r="T64" s="526"/>
      <c r="U64" s="526"/>
      <c r="V64" s="526"/>
      <c r="W64" s="526"/>
      <c r="X64" s="526"/>
      <c r="Y64" s="526"/>
      <c r="Z64" s="526"/>
      <c r="AA64" s="526"/>
      <c r="AB64" s="526"/>
      <c r="AC64" s="526"/>
      <c r="AD64" s="526"/>
      <c r="AE64" s="526"/>
      <c r="AF64" s="526"/>
      <c r="AG64" s="526"/>
      <c r="AH64" s="526"/>
      <c r="AI64" s="526"/>
      <c r="AJ64" s="526"/>
      <c r="AK64" s="526"/>
      <c r="AL64" s="526"/>
      <c r="AM64" s="526"/>
      <c r="AN64" s="526"/>
      <c r="AO64" s="526"/>
      <c r="AP64" s="526"/>
      <c r="AQ64" s="526"/>
      <c r="AR64" s="526"/>
      <c r="AS64" s="539"/>
      <c r="AT64" s="539"/>
      <c r="AU64" s="850"/>
    </row>
    <row r="65" spans="1:47" ht="14.25" customHeight="1">
      <c r="A65" s="704">
        <f>+日程!A92</f>
        <v>5</v>
      </c>
      <c r="B65" s="526">
        <f>+日程!B92</f>
        <v>26</v>
      </c>
      <c r="C65" s="526" t="str">
        <f>+日程!C92</f>
        <v>木</v>
      </c>
      <c r="D65" s="526" t="str">
        <f>+日程!D92</f>
        <v>ﾛｯﾃ</v>
      </c>
      <c r="E65" s="1183" t="str">
        <f>+日程!G92</f>
        <v/>
      </c>
      <c r="F65" s="1184" t="str">
        <f>+日程!H92</f>
        <v/>
      </c>
      <c r="G65" s="526"/>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39"/>
      <c r="AT65" s="539"/>
      <c r="AU65" s="850"/>
    </row>
    <row r="66" spans="1:47" ht="14.25" customHeight="1">
      <c r="A66" s="704">
        <f>+日程!A93</f>
        <v>5</v>
      </c>
      <c r="B66" s="526">
        <f>+日程!B93</f>
        <v>27</v>
      </c>
      <c r="C66" s="526" t="str">
        <f>+日程!C93</f>
        <v>金</v>
      </c>
      <c r="D66" s="526" t="str">
        <f>+日程!D93</f>
        <v>ｿﾌﾄ</v>
      </c>
      <c r="E66" s="1183" t="str">
        <f>+日程!G93</f>
        <v/>
      </c>
      <c r="F66" s="1184" t="str">
        <f>+日程!H93</f>
        <v/>
      </c>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6"/>
      <c r="AI66" s="526"/>
      <c r="AJ66" s="526"/>
      <c r="AK66" s="526"/>
      <c r="AL66" s="526"/>
      <c r="AM66" s="526"/>
      <c r="AN66" s="526"/>
      <c r="AO66" s="526"/>
      <c r="AP66" s="526"/>
      <c r="AQ66" s="526"/>
      <c r="AR66" s="526"/>
      <c r="AS66" s="539"/>
      <c r="AT66" s="539"/>
      <c r="AU66" s="850"/>
    </row>
    <row r="67" spans="1:47" ht="14.25" customHeight="1">
      <c r="A67" s="704">
        <f>+日程!A94</f>
        <v>5</v>
      </c>
      <c r="B67" s="526">
        <f>+日程!B94</f>
        <v>28</v>
      </c>
      <c r="C67" s="526" t="str">
        <f>+日程!C94</f>
        <v>土</v>
      </c>
      <c r="D67" s="526" t="str">
        <f>+日程!D94</f>
        <v>ｿﾌﾄ</v>
      </c>
      <c r="E67" s="1183" t="str">
        <f>+日程!G94</f>
        <v/>
      </c>
      <c r="F67" s="1184" t="str">
        <f>+日程!H94</f>
        <v/>
      </c>
      <c r="G67" s="526"/>
      <c r="H67" s="526"/>
      <c r="I67" s="526"/>
      <c r="J67" s="526"/>
      <c r="K67" s="526"/>
      <c r="L67" s="526"/>
      <c r="M67" s="526"/>
      <c r="N67" s="526"/>
      <c r="O67" s="526"/>
      <c r="P67" s="526"/>
      <c r="Q67" s="526"/>
      <c r="R67" s="526"/>
      <c r="S67" s="526"/>
      <c r="T67" s="526"/>
      <c r="U67" s="526"/>
      <c r="V67" s="526"/>
      <c r="W67" s="526"/>
      <c r="X67" s="526"/>
      <c r="Y67" s="526"/>
      <c r="Z67" s="526"/>
      <c r="AA67" s="526"/>
      <c r="AB67" s="526"/>
      <c r="AC67" s="526"/>
      <c r="AD67" s="526"/>
      <c r="AE67" s="526"/>
      <c r="AF67" s="526"/>
      <c r="AG67" s="526"/>
      <c r="AH67" s="526"/>
      <c r="AI67" s="526"/>
      <c r="AJ67" s="526"/>
      <c r="AK67" s="526"/>
      <c r="AL67" s="526"/>
      <c r="AM67" s="526"/>
      <c r="AN67" s="526"/>
      <c r="AO67" s="526"/>
      <c r="AP67" s="526"/>
      <c r="AQ67" s="526"/>
      <c r="AR67" s="526"/>
      <c r="AS67" s="539"/>
      <c r="AT67" s="539"/>
      <c r="AU67" s="850"/>
    </row>
    <row r="68" spans="1:47" ht="14.25" customHeight="1">
      <c r="A68" s="704">
        <f>+日程!A95</f>
        <v>5</v>
      </c>
      <c r="B68" s="526">
        <f>+日程!B95</f>
        <v>29</v>
      </c>
      <c r="C68" s="526" t="str">
        <f>+日程!C95</f>
        <v>日</v>
      </c>
      <c r="D68" s="526" t="str">
        <f>+日程!D95</f>
        <v>ｿﾌﾄ</v>
      </c>
      <c r="E68" s="1183" t="str">
        <f>+日程!G95</f>
        <v/>
      </c>
      <c r="F68" s="1184" t="str">
        <f>+日程!H95</f>
        <v/>
      </c>
      <c r="G68" s="526"/>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c r="AS68" s="539"/>
      <c r="AT68" s="539"/>
      <c r="AU68" s="850"/>
    </row>
    <row r="69" spans="1:47" ht="14.25" customHeight="1">
      <c r="A69" s="786">
        <f>+日程!A96</f>
        <v>5</v>
      </c>
      <c r="B69" s="785">
        <f>+日程!B96</f>
        <v>30</v>
      </c>
      <c r="C69" s="785" t="str">
        <f>+日程!C96</f>
        <v>月</v>
      </c>
      <c r="D69" s="785"/>
      <c r="E69" s="785"/>
      <c r="F69" s="785"/>
      <c r="G69" s="785"/>
      <c r="H69" s="785"/>
      <c r="I69" s="785"/>
      <c r="J69" s="785"/>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1097"/>
      <c r="AT69" s="1097"/>
      <c r="AU69" s="850"/>
    </row>
    <row r="70" spans="1:47" ht="14.25" customHeight="1">
      <c r="A70" s="704">
        <f>+日程!A97</f>
        <v>5</v>
      </c>
      <c r="B70" s="526">
        <f>+日程!B97</f>
        <v>31</v>
      </c>
      <c r="C70" s="526" t="str">
        <f>+日程!C97</f>
        <v>火</v>
      </c>
      <c r="D70" s="526" t="str">
        <f>+日程!D97</f>
        <v>日ﾊﾑ</v>
      </c>
      <c r="E70" s="1183" t="str">
        <f>+日程!G97</f>
        <v/>
      </c>
      <c r="F70" s="1184" t="str">
        <f>+日程!H97</f>
        <v/>
      </c>
      <c r="G70" s="526"/>
      <c r="H70" s="526"/>
      <c r="I70" s="526"/>
      <c r="J70" s="526"/>
      <c r="K70" s="526"/>
      <c r="L70" s="526"/>
      <c r="M70" s="526"/>
      <c r="N70" s="526"/>
      <c r="O70" s="526"/>
      <c r="P70" s="526"/>
      <c r="Q70" s="526"/>
      <c r="R70" s="526"/>
      <c r="S70" s="526"/>
      <c r="T70" s="526"/>
      <c r="U70" s="526"/>
      <c r="V70" s="526"/>
      <c r="W70" s="526"/>
      <c r="X70" s="526"/>
      <c r="Y70" s="526"/>
      <c r="Z70" s="526"/>
      <c r="AA70" s="526"/>
      <c r="AB70" s="526"/>
      <c r="AC70" s="526"/>
      <c r="AD70" s="526"/>
      <c r="AE70" s="526"/>
      <c r="AF70" s="526"/>
      <c r="AG70" s="526"/>
      <c r="AH70" s="526"/>
      <c r="AI70" s="526"/>
      <c r="AJ70" s="526"/>
      <c r="AK70" s="526"/>
      <c r="AL70" s="526"/>
      <c r="AM70" s="526"/>
      <c r="AN70" s="526"/>
      <c r="AO70" s="526"/>
      <c r="AP70" s="526"/>
      <c r="AQ70" s="526"/>
      <c r="AR70" s="526"/>
      <c r="AS70" s="539"/>
      <c r="AT70" s="539"/>
      <c r="AU70" s="850"/>
    </row>
    <row r="71" spans="1:47" ht="14.25" customHeight="1">
      <c r="A71" s="704">
        <f>+日程!A98</f>
        <v>6</v>
      </c>
      <c r="B71" s="526">
        <f>+日程!B98</f>
        <v>1</v>
      </c>
      <c r="C71" s="526" t="str">
        <f>+日程!C98</f>
        <v>水</v>
      </c>
      <c r="D71" s="526" t="str">
        <f>+日程!D98</f>
        <v>日ﾊﾑ</v>
      </c>
      <c r="E71" s="1183" t="str">
        <f>+日程!G98</f>
        <v/>
      </c>
      <c r="F71" s="1184" t="str">
        <f>+日程!H98</f>
        <v/>
      </c>
      <c r="G71" s="526"/>
      <c r="H71" s="526"/>
      <c r="I71" s="526"/>
      <c r="J71" s="526"/>
      <c r="K71" s="526"/>
      <c r="L71" s="526"/>
      <c r="M71" s="526"/>
      <c r="N71" s="526"/>
      <c r="O71" s="526"/>
      <c r="P71" s="526"/>
      <c r="Q71" s="526"/>
      <c r="R71" s="526"/>
      <c r="S71" s="526"/>
      <c r="T71" s="526"/>
      <c r="U71" s="526"/>
      <c r="V71" s="526"/>
      <c r="W71" s="526"/>
      <c r="X71" s="526"/>
      <c r="Y71" s="526"/>
      <c r="Z71" s="526"/>
      <c r="AA71" s="526"/>
      <c r="AB71" s="526"/>
      <c r="AC71" s="526"/>
      <c r="AD71" s="526"/>
      <c r="AE71" s="526"/>
      <c r="AF71" s="526"/>
      <c r="AG71" s="526"/>
      <c r="AH71" s="526"/>
      <c r="AI71" s="526"/>
      <c r="AJ71" s="526"/>
      <c r="AK71" s="526"/>
      <c r="AL71" s="526"/>
      <c r="AM71" s="526"/>
      <c r="AN71" s="526"/>
      <c r="AO71" s="526"/>
      <c r="AP71" s="526"/>
      <c r="AQ71" s="526"/>
      <c r="AR71" s="526"/>
      <c r="AS71" s="539"/>
      <c r="AT71" s="539"/>
      <c r="AU71" s="850"/>
    </row>
    <row r="72" spans="1:47" ht="14.25" customHeight="1">
      <c r="A72" s="704">
        <f>+日程!A99</f>
        <v>6</v>
      </c>
      <c r="B72" s="526">
        <f>+日程!B99</f>
        <v>2</v>
      </c>
      <c r="C72" s="526" t="str">
        <f>+日程!C99</f>
        <v>木</v>
      </c>
      <c r="D72" s="526" t="str">
        <f>+日程!D99</f>
        <v>日ﾊﾑ</v>
      </c>
      <c r="E72" s="1183" t="str">
        <f>+日程!G99</f>
        <v/>
      </c>
      <c r="F72" s="1184" t="str">
        <f>+日程!H99</f>
        <v/>
      </c>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c r="AK72" s="526"/>
      <c r="AL72" s="526"/>
      <c r="AM72" s="526"/>
      <c r="AN72" s="526"/>
      <c r="AO72" s="526"/>
      <c r="AP72" s="526"/>
      <c r="AQ72" s="526"/>
      <c r="AR72" s="526"/>
      <c r="AS72" s="539"/>
      <c r="AT72" s="539"/>
      <c r="AU72" s="850"/>
    </row>
    <row r="73" spans="1:47" ht="14.25" customHeight="1">
      <c r="A73" s="704">
        <f>+日程!A100</f>
        <v>6</v>
      </c>
      <c r="B73" s="526">
        <f>+日程!B100</f>
        <v>3</v>
      </c>
      <c r="C73" s="526" t="str">
        <f>+日程!C100</f>
        <v>金</v>
      </c>
      <c r="D73" s="526" t="str">
        <f>+日程!D100</f>
        <v>ｵﾘｯｸｽ</v>
      </c>
      <c r="E73" s="1183" t="str">
        <f>+日程!G100</f>
        <v/>
      </c>
      <c r="F73" s="1184" t="str">
        <f>+日程!H100</f>
        <v/>
      </c>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c r="AK73" s="526"/>
      <c r="AL73" s="526"/>
      <c r="AM73" s="526"/>
      <c r="AN73" s="526"/>
      <c r="AO73" s="526"/>
      <c r="AP73" s="526"/>
      <c r="AQ73" s="526"/>
      <c r="AR73" s="526"/>
      <c r="AS73" s="539"/>
      <c r="AT73" s="539"/>
      <c r="AU73" s="850"/>
    </row>
    <row r="74" spans="1:47" ht="14.25" customHeight="1">
      <c r="A74" s="704">
        <f>+日程!A101</f>
        <v>6</v>
      </c>
      <c r="B74" s="526">
        <f>+日程!B101</f>
        <v>4</v>
      </c>
      <c r="C74" s="526" t="str">
        <f>+日程!C101</f>
        <v>土</v>
      </c>
      <c r="D74" s="526" t="str">
        <f>+日程!D101</f>
        <v>ｵﾘｯｸｽ</v>
      </c>
      <c r="E74" s="1183" t="str">
        <f>+日程!G101</f>
        <v/>
      </c>
      <c r="F74" s="1184" t="str">
        <f>+日程!H101</f>
        <v/>
      </c>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c r="AK74" s="526"/>
      <c r="AL74" s="526"/>
      <c r="AM74" s="526"/>
      <c r="AN74" s="526"/>
      <c r="AO74" s="526"/>
      <c r="AP74" s="526"/>
      <c r="AQ74" s="526"/>
      <c r="AR74" s="526"/>
      <c r="AS74" s="539"/>
      <c r="AT74" s="539"/>
      <c r="AU74" s="850"/>
    </row>
    <row r="75" spans="1:47" ht="14.25" customHeight="1">
      <c r="A75" s="704">
        <f>+日程!A102</f>
        <v>6</v>
      </c>
      <c r="B75" s="526">
        <f>+日程!B102</f>
        <v>5</v>
      </c>
      <c r="C75" s="526" t="str">
        <f>+日程!C102</f>
        <v>日</v>
      </c>
      <c r="D75" s="526" t="str">
        <f>+日程!D102</f>
        <v>ｵﾘｯｸｽ</v>
      </c>
      <c r="E75" s="1183" t="str">
        <f>+日程!G102</f>
        <v/>
      </c>
      <c r="F75" s="1184" t="str">
        <f>+日程!H102</f>
        <v/>
      </c>
      <c r="G75" s="526"/>
      <c r="H75" s="526"/>
      <c r="I75" s="526"/>
      <c r="J75" s="526"/>
      <c r="K75" s="526"/>
      <c r="L75" s="526"/>
      <c r="M75" s="526"/>
      <c r="N75" s="526"/>
      <c r="O75" s="526"/>
      <c r="P75" s="526"/>
      <c r="Q75" s="526"/>
      <c r="R75" s="526"/>
      <c r="S75" s="526"/>
      <c r="T75" s="526"/>
      <c r="U75" s="526"/>
      <c r="V75" s="526"/>
      <c r="W75" s="526"/>
      <c r="X75" s="526"/>
      <c r="Y75" s="526"/>
      <c r="Z75" s="526"/>
      <c r="AA75" s="526"/>
      <c r="AB75" s="526"/>
      <c r="AC75" s="526"/>
      <c r="AD75" s="526"/>
      <c r="AE75" s="526"/>
      <c r="AF75" s="526"/>
      <c r="AG75" s="526"/>
      <c r="AH75" s="526"/>
      <c r="AI75" s="526"/>
      <c r="AJ75" s="526"/>
      <c r="AK75" s="526"/>
      <c r="AL75" s="526"/>
      <c r="AM75" s="526"/>
      <c r="AN75" s="526"/>
      <c r="AO75" s="526"/>
      <c r="AP75" s="526"/>
      <c r="AQ75" s="526"/>
      <c r="AR75" s="526"/>
      <c r="AS75" s="539"/>
      <c r="AT75" s="539"/>
      <c r="AU75" s="850"/>
    </row>
    <row r="76" spans="1:47" ht="14.25" customHeight="1">
      <c r="A76" s="786">
        <f>+日程!A103</f>
        <v>6</v>
      </c>
      <c r="B76" s="785">
        <f>+日程!B103</f>
        <v>6</v>
      </c>
      <c r="C76" s="785" t="str">
        <f>+日程!C103</f>
        <v>月</v>
      </c>
      <c r="D76" s="785"/>
      <c r="E76" s="785"/>
      <c r="F76" s="785"/>
      <c r="G76" s="785"/>
      <c r="H76" s="785"/>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785"/>
      <c r="AH76" s="785"/>
      <c r="AI76" s="785"/>
      <c r="AJ76" s="785"/>
      <c r="AK76" s="785"/>
      <c r="AL76" s="785"/>
      <c r="AM76" s="785"/>
      <c r="AN76" s="785"/>
      <c r="AO76" s="785"/>
      <c r="AP76" s="785"/>
      <c r="AQ76" s="785"/>
      <c r="AR76" s="785"/>
      <c r="AS76" s="1097"/>
      <c r="AT76" s="1097"/>
      <c r="AU76" s="850"/>
    </row>
    <row r="77" spans="1:47" ht="14.25" customHeight="1">
      <c r="A77" s="704">
        <f>+日程!A104</f>
        <v>6</v>
      </c>
      <c r="B77" s="526">
        <f>+日程!B104</f>
        <v>7</v>
      </c>
      <c r="C77" s="526" t="str">
        <f>+日程!C104</f>
        <v>火</v>
      </c>
      <c r="D77" s="526" t="str">
        <f>+日程!D104</f>
        <v>楽天</v>
      </c>
      <c r="E77" s="1183" t="str">
        <f>+日程!G104</f>
        <v/>
      </c>
      <c r="F77" s="1184" t="str">
        <f>+日程!H104</f>
        <v/>
      </c>
      <c r="G77" s="526"/>
      <c r="H77" s="526"/>
      <c r="I77" s="526"/>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39"/>
      <c r="AT77" s="539"/>
      <c r="AU77" s="850"/>
    </row>
    <row r="78" spans="1:47" ht="14.25" customHeight="1">
      <c r="A78" s="704">
        <f>+日程!A105</f>
        <v>6</v>
      </c>
      <c r="B78" s="526">
        <f>+日程!B105</f>
        <v>8</v>
      </c>
      <c r="C78" s="526" t="str">
        <f>+日程!C105</f>
        <v>水</v>
      </c>
      <c r="D78" s="526" t="str">
        <f>+日程!D105</f>
        <v>楽天</v>
      </c>
      <c r="E78" s="1183" t="str">
        <f>+日程!G105</f>
        <v/>
      </c>
      <c r="F78" s="1184" t="str">
        <f>+日程!H105</f>
        <v/>
      </c>
      <c r="G78" s="526"/>
      <c r="H78" s="526"/>
      <c r="I78" s="526"/>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39"/>
      <c r="AT78" s="539"/>
      <c r="AU78" s="850"/>
    </row>
    <row r="79" spans="1:47" ht="14.25" customHeight="1">
      <c r="A79" s="704">
        <f>+日程!A106</f>
        <v>6</v>
      </c>
      <c r="B79" s="526">
        <f>+日程!B106</f>
        <v>9</v>
      </c>
      <c r="C79" s="526" t="str">
        <f>+日程!C106</f>
        <v>木</v>
      </c>
      <c r="D79" s="526" t="str">
        <f>+日程!D106</f>
        <v>楽天</v>
      </c>
      <c r="E79" s="1183" t="str">
        <f>+日程!G106</f>
        <v/>
      </c>
      <c r="F79" s="1184" t="str">
        <f>+日程!H106</f>
        <v/>
      </c>
      <c r="G79" s="526"/>
      <c r="H79" s="526"/>
      <c r="I79" s="526"/>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39"/>
      <c r="AT79" s="539"/>
      <c r="AU79" s="850"/>
    </row>
    <row r="80" spans="1:47" ht="14.25" customHeight="1">
      <c r="A80" s="704">
        <f>+日程!A107</f>
        <v>6</v>
      </c>
      <c r="B80" s="526">
        <f>+日程!B107</f>
        <v>10</v>
      </c>
      <c r="C80" s="526" t="str">
        <f>+日程!C107</f>
        <v>金</v>
      </c>
      <c r="D80" s="526" t="str">
        <f>+日程!D107</f>
        <v>西武</v>
      </c>
      <c r="E80" s="1183" t="str">
        <f>+日程!G107</f>
        <v/>
      </c>
      <c r="F80" s="1184" t="str">
        <f>+日程!H107</f>
        <v/>
      </c>
      <c r="G80" s="526"/>
      <c r="H80" s="526"/>
      <c r="I80" s="526"/>
      <c r="J80" s="526"/>
      <c r="K80" s="526"/>
      <c r="L80" s="526"/>
      <c r="M80" s="526"/>
      <c r="N80" s="526"/>
      <c r="O80" s="526"/>
      <c r="P80" s="526"/>
      <c r="Q80" s="526"/>
      <c r="R80" s="526"/>
      <c r="S80" s="526"/>
      <c r="T80" s="526"/>
      <c r="U80" s="526"/>
      <c r="V80" s="526"/>
      <c r="W80" s="526"/>
      <c r="X80" s="526"/>
      <c r="Y80" s="526"/>
      <c r="Z80" s="526"/>
      <c r="AA80" s="526"/>
      <c r="AB80" s="526"/>
      <c r="AC80" s="526"/>
      <c r="AD80" s="526"/>
      <c r="AE80" s="526"/>
      <c r="AF80" s="526"/>
      <c r="AG80" s="526"/>
      <c r="AH80" s="526"/>
      <c r="AI80" s="526"/>
      <c r="AJ80" s="526"/>
      <c r="AK80" s="526"/>
      <c r="AL80" s="526"/>
      <c r="AM80" s="526"/>
      <c r="AN80" s="526"/>
      <c r="AO80" s="526"/>
      <c r="AP80" s="526"/>
      <c r="AQ80" s="526"/>
      <c r="AR80" s="526"/>
      <c r="AS80" s="539"/>
      <c r="AT80" s="539"/>
      <c r="AU80" s="850"/>
    </row>
    <row r="81" spans="1:47" ht="14.25" customHeight="1">
      <c r="A81" s="704">
        <f>+日程!A108</f>
        <v>6</v>
      </c>
      <c r="B81" s="526">
        <f>+日程!B108</f>
        <v>11</v>
      </c>
      <c r="C81" s="526" t="str">
        <f>+日程!C108</f>
        <v>土</v>
      </c>
      <c r="D81" s="526" t="str">
        <f>+日程!D108</f>
        <v>西武</v>
      </c>
      <c r="E81" s="1183" t="str">
        <f>+日程!G108</f>
        <v/>
      </c>
      <c r="F81" s="1184" t="str">
        <f>+日程!H108</f>
        <v/>
      </c>
      <c r="G81" s="526"/>
      <c r="H81" s="526"/>
      <c r="I81" s="526"/>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526"/>
      <c r="AO81" s="526"/>
      <c r="AP81" s="526"/>
      <c r="AQ81" s="526"/>
      <c r="AR81" s="526"/>
      <c r="AS81" s="539"/>
      <c r="AT81" s="539"/>
      <c r="AU81" s="850"/>
    </row>
    <row r="82" spans="1:47" ht="14.25" customHeight="1">
      <c r="A82" s="704">
        <f>+日程!A109</f>
        <v>6</v>
      </c>
      <c r="B82" s="526">
        <f>+日程!B109</f>
        <v>12</v>
      </c>
      <c r="C82" s="526" t="str">
        <f>+日程!C109</f>
        <v>日</v>
      </c>
      <c r="D82" s="526" t="str">
        <f>+日程!D109</f>
        <v>西武</v>
      </c>
      <c r="E82" s="1183" t="str">
        <f>+日程!G109</f>
        <v/>
      </c>
      <c r="F82" s="1184" t="str">
        <f>+日程!H109</f>
        <v/>
      </c>
      <c r="G82" s="526"/>
      <c r="H82" s="526"/>
      <c r="I82" s="526"/>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526"/>
      <c r="AM82" s="526"/>
      <c r="AN82" s="526"/>
      <c r="AO82" s="526"/>
      <c r="AP82" s="526"/>
      <c r="AQ82" s="526"/>
      <c r="AR82" s="526"/>
      <c r="AS82" s="539"/>
      <c r="AT82" s="539"/>
      <c r="AU82" s="850"/>
    </row>
    <row r="83" spans="1:47" ht="14.25" customHeight="1">
      <c r="A83" s="786">
        <f>+日程!A110</f>
        <v>6</v>
      </c>
      <c r="B83" s="785">
        <f>+日程!B110</f>
        <v>13</v>
      </c>
      <c r="C83" s="785" t="str">
        <f>+日程!C110</f>
        <v>月</v>
      </c>
      <c r="D83" s="785"/>
      <c r="E83" s="785"/>
      <c r="F83" s="785"/>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1097"/>
      <c r="AT83" s="1097"/>
      <c r="AU83" s="850"/>
    </row>
    <row r="84" spans="1:47" ht="14.25" customHeight="1">
      <c r="A84" s="786">
        <f>+日程!A111</f>
        <v>6</v>
      </c>
      <c r="B84" s="785">
        <f>+日程!B111</f>
        <v>14</v>
      </c>
      <c r="C84" s="785" t="str">
        <f>+日程!C111</f>
        <v>火</v>
      </c>
      <c r="D84" s="785"/>
      <c r="E84" s="785"/>
      <c r="F84" s="785"/>
      <c r="G84" s="785"/>
      <c r="H84" s="785"/>
      <c r="I84" s="785"/>
      <c r="J84" s="785"/>
      <c r="K84" s="785"/>
      <c r="L84" s="785"/>
      <c r="M84" s="785"/>
      <c r="N84" s="785"/>
      <c r="O84" s="785"/>
      <c r="P84" s="785"/>
      <c r="Q84" s="785"/>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1097"/>
      <c r="AT84" s="1097"/>
      <c r="AU84" s="850"/>
    </row>
    <row r="85" spans="1:47" ht="14.25" customHeight="1">
      <c r="A85" s="786">
        <f>+日程!A112</f>
        <v>6</v>
      </c>
      <c r="B85" s="785">
        <f>+日程!B112</f>
        <v>15</v>
      </c>
      <c r="C85" s="785" t="str">
        <f>+日程!C112</f>
        <v>水</v>
      </c>
      <c r="D85" s="785"/>
      <c r="E85" s="785"/>
      <c r="F85" s="785"/>
      <c r="G85" s="785"/>
      <c r="H85" s="785"/>
      <c r="I85" s="785"/>
      <c r="J85" s="785"/>
      <c r="K85" s="785"/>
      <c r="L85" s="785"/>
      <c r="M85" s="785"/>
      <c r="N85" s="785"/>
      <c r="O85" s="1098"/>
      <c r="P85" s="785"/>
      <c r="Q85" s="785"/>
      <c r="R85" s="785"/>
      <c r="S85" s="785"/>
      <c r="T85" s="785"/>
      <c r="U85" s="785"/>
      <c r="V85" s="785"/>
      <c r="W85" s="785"/>
      <c r="X85" s="1098"/>
      <c r="Y85" s="785"/>
      <c r="Z85" s="785"/>
      <c r="AA85" s="785"/>
      <c r="AB85" s="785"/>
      <c r="AC85" s="785"/>
      <c r="AD85" s="785"/>
      <c r="AE85" s="785"/>
      <c r="AF85" s="785"/>
      <c r="AG85" s="785"/>
      <c r="AH85" s="785"/>
      <c r="AI85" s="785"/>
      <c r="AJ85" s="785"/>
      <c r="AK85" s="785"/>
      <c r="AL85" s="785"/>
      <c r="AM85" s="785"/>
      <c r="AN85" s="785"/>
      <c r="AO85" s="785"/>
      <c r="AP85" s="785"/>
      <c r="AQ85" s="785"/>
      <c r="AR85" s="785"/>
      <c r="AS85" s="1097"/>
      <c r="AT85" s="1097"/>
      <c r="AU85" s="850"/>
    </row>
    <row r="86" spans="1:47" ht="14.25" customHeight="1">
      <c r="A86" s="786">
        <f>+日程!A113</f>
        <v>6</v>
      </c>
      <c r="B86" s="785">
        <f>+日程!B113</f>
        <v>16</v>
      </c>
      <c r="C86" s="785" t="str">
        <f>+日程!C113</f>
        <v>木</v>
      </c>
      <c r="D86" s="785"/>
      <c r="E86" s="785"/>
      <c r="F86" s="785"/>
      <c r="G86" s="785"/>
      <c r="H86" s="785"/>
      <c r="I86" s="785"/>
      <c r="J86" s="785"/>
      <c r="K86" s="785"/>
      <c r="L86" s="785"/>
      <c r="M86" s="785"/>
      <c r="N86" s="785"/>
      <c r="O86" s="785"/>
      <c r="P86" s="785"/>
      <c r="Q86" s="785"/>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1097"/>
      <c r="AT86" s="1097"/>
      <c r="AU86" s="850"/>
    </row>
    <row r="87" spans="1:47" ht="14.25" customHeight="1">
      <c r="A87" s="704">
        <f>+日程!A114</f>
        <v>6</v>
      </c>
      <c r="B87" s="526">
        <f>+日程!B114</f>
        <v>17</v>
      </c>
      <c r="C87" s="526" t="str">
        <f>+日程!C114</f>
        <v>金</v>
      </c>
      <c r="D87" s="526" t="str">
        <f>+日程!D114</f>
        <v>ﾔｸﾙﾄ</v>
      </c>
      <c r="E87" s="1183" t="str">
        <f>+日程!G114</f>
        <v/>
      </c>
      <c r="F87" s="1184" t="str">
        <f>+日程!H114</f>
        <v/>
      </c>
      <c r="G87" s="526"/>
      <c r="H87" s="526"/>
      <c r="I87" s="526"/>
      <c r="J87" s="526"/>
      <c r="K87" s="526"/>
      <c r="L87" s="526"/>
      <c r="M87" s="526"/>
      <c r="N87" s="526"/>
      <c r="O87" s="526"/>
      <c r="P87" s="526"/>
      <c r="Q87" s="526"/>
      <c r="R87" s="526"/>
      <c r="S87" s="526"/>
      <c r="T87" s="526"/>
      <c r="U87" s="526"/>
      <c r="V87" s="526"/>
      <c r="W87" s="526"/>
      <c r="X87" s="526"/>
      <c r="Y87" s="526"/>
      <c r="Z87" s="526"/>
      <c r="AA87" s="526"/>
      <c r="AB87" s="526"/>
      <c r="AC87" s="526"/>
      <c r="AD87" s="526"/>
      <c r="AE87" s="526"/>
      <c r="AF87" s="526"/>
      <c r="AG87" s="526"/>
      <c r="AH87" s="526"/>
      <c r="AI87" s="526"/>
      <c r="AJ87" s="526"/>
      <c r="AK87" s="526"/>
      <c r="AL87" s="526"/>
      <c r="AM87" s="526"/>
      <c r="AN87" s="526"/>
      <c r="AO87" s="526"/>
      <c r="AP87" s="526"/>
      <c r="AQ87" s="526"/>
      <c r="AR87" s="526"/>
      <c r="AS87" s="539"/>
      <c r="AT87" s="539"/>
      <c r="AU87" s="850"/>
    </row>
    <row r="88" spans="1:47" ht="14.25" customHeight="1">
      <c r="A88" s="704">
        <f>+日程!A115</f>
        <v>6</v>
      </c>
      <c r="B88" s="526">
        <f>+日程!B115</f>
        <v>18</v>
      </c>
      <c r="C88" s="526" t="str">
        <f>+日程!C115</f>
        <v>土</v>
      </c>
      <c r="D88" s="526" t="str">
        <f>+日程!D115</f>
        <v>ﾔｸﾙﾄ</v>
      </c>
      <c r="E88" s="1183" t="str">
        <f>+日程!G115</f>
        <v/>
      </c>
      <c r="F88" s="1184" t="str">
        <f>+日程!H115</f>
        <v/>
      </c>
      <c r="G88" s="526"/>
      <c r="H88" s="526"/>
      <c r="I88" s="526"/>
      <c r="J88" s="526"/>
      <c r="K88" s="526"/>
      <c r="L88" s="526"/>
      <c r="M88" s="526"/>
      <c r="N88" s="526"/>
      <c r="O88" s="526"/>
      <c r="P88" s="526"/>
      <c r="Q88" s="526"/>
      <c r="R88" s="526"/>
      <c r="S88" s="526"/>
      <c r="T88" s="526"/>
      <c r="U88" s="526"/>
      <c r="V88" s="526"/>
      <c r="W88" s="526"/>
      <c r="X88" s="526"/>
      <c r="Y88" s="526"/>
      <c r="Z88" s="526"/>
      <c r="AA88" s="526"/>
      <c r="AB88" s="526"/>
      <c r="AC88" s="526"/>
      <c r="AD88" s="526"/>
      <c r="AE88" s="526"/>
      <c r="AF88" s="526"/>
      <c r="AG88" s="526"/>
      <c r="AH88" s="526"/>
      <c r="AI88" s="526"/>
      <c r="AJ88" s="526"/>
      <c r="AK88" s="526"/>
      <c r="AL88" s="526"/>
      <c r="AM88" s="526"/>
      <c r="AN88" s="526"/>
      <c r="AO88" s="526"/>
      <c r="AP88" s="526"/>
      <c r="AQ88" s="526"/>
      <c r="AR88" s="526"/>
      <c r="AS88" s="539"/>
      <c r="AT88" s="539"/>
      <c r="AU88" s="850"/>
    </row>
    <row r="89" spans="1:47" ht="14.25" customHeight="1">
      <c r="A89" s="704">
        <f>+日程!A116</f>
        <v>6</v>
      </c>
      <c r="B89" s="526">
        <f>+日程!B116</f>
        <v>19</v>
      </c>
      <c r="C89" s="526" t="str">
        <f>+日程!C116</f>
        <v>日</v>
      </c>
      <c r="D89" s="526" t="str">
        <f>+日程!D116</f>
        <v>ﾔｸﾙﾄ</v>
      </c>
      <c r="E89" s="1183" t="str">
        <f>+日程!G116</f>
        <v/>
      </c>
      <c r="F89" s="1184" t="str">
        <f>+日程!H116</f>
        <v/>
      </c>
      <c r="G89" s="526"/>
      <c r="H89" s="526"/>
      <c r="I89" s="526"/>
      <c r="J89" s="526"/>
      <c r="K89" s="526"/>
      <c r="L89" s="526"/>
      <c r="M89" s="526"/>
      <c r="N89" s="526"/>
      <c r="O89" s="526"/>
      <c r="P89" s="526"/>
      <c r="Q89" s="526"/>
      <c r="R89" s="526"/>
      <c r="S89" s="526"/>
      <c r="T89" s="526"/>
      <c r="U89" s="526"/>
      <c r="V89" s="526"/>
      <c r="W89" s="526"/>
      <c r="X89" s="526"/>
      <c r="Y89" s="526"/>
      <c r="Z89" s="526"/>
      <c r="AA89" s="526"/>
      <c r="AB89" s="526"/>
      <c r="AC89" s="526"/>
      <c r="AD89" s="526"/>
      <c r="AE89" s="526"/>
      <c r="AF89" s="526"/>
      <c r="AG89" s="526"/>
      <c r="AH89" s="526"/>
      <c r="AI89" s="526"/>
      <c r="AJ89" s="526"/>
      <c r="AK89" s="526"/>
      <c r="AL89" s="526"/>
      <c r="AM89" s="526"/>
      <c r="AN89" s="526"/>
      <c r="AO89" s="526"/>
      <c r="AP89" s="526"/>
      <c r="AQ89" s="526"/>
      <c r="AR89" s="526"/>
      <c r="AS89" s="539"/>
      <c r="AT89" s="539"/>
      <c r="AU89" s="850"/>
    </row>
    <row r="90" spans="1:47" ht="14.25" customHeight="1">
      <c r="A90" s="786">
        <f>+日程!A117</f>
        <v>6</v>
      </c>
      <c r="B90" s="785">
        <f>+日程!B117</f>
        <v>20</v>
      </c>
      <c r="C90" s="785" t="str">
        <f>+日程!C117</f>
        <v>月</v>
      </c>
      <c r="D90" s="785"/>
      <c r="E90" s="785"/>
      <c r="F90" s="785"/>
      <c r="G90" s="785"/>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5"/>
      <c r="AL90" s="785"/>
      <c r="AM90" s="785"/>
      <c r="AN90" s="785"/>
      <c r="AO90" s="785"/>
      <c r="AP90" s="785"/>
      <c r="AQ90" s="785"/>
      <c r="AR90" s="785"/>
      <c r="AS90" s="1097"/>
      <c r="AT90" s="1097"/>
      <c r="AU90" s="850"/>
    </row>
    <row r="91" spans="1:47" ht="14.25" customHeight="1">
      <c r="A91" s="704">
        <f>+日程!A118</f>
        <v>6</v>
      </c>
      <c r="B91" s="526">
        <f>+日程!B118</f>
        <v>21</v>
      </c>
      <c r="C91" s="526" t="str">
        <f>+日程!C118</f>
        <v>火</v>
      </c>
      <c r="D91" s="526" t="str">
        <f>+日程!D118</f>
        <v>阪神</v>
      </c>
      <c r="E91" s="1183" t="str">
        <f>+日程!G118</f>
        <v/>
      </c>
      <c r="F91" s="1184" t="str">
        <f>+日程!H118</f>
        <v/>
      </c>
      <c r="G91" s="526"/>
      <c r="H91" s="526"/>
      <c r="I91" s="526"/>
      <c r="J91" s="526"/>
      <c r="K91" s="526"/>
      <c r="L91" s="526"/>
      <c r="M91" s="526"/>
      <c r="N91" s="526"/>
      <c r="O91" s="526"/>
      <c r="P91" s="526"/>
      <c r="Q91" s="526"/>
      <c r="R91" s="526"/>
      <c r="S91" s="526"/>
      <c r="T91" s="526"/>
      <c r="U91" s="526"/>
      <c r="V91" s="526"/>
      <c r="W91" s="526"/>
      <c r="X91" s="526"/>
      <c r="Y91" s="526"/>
      <c r="Z91" s="526"/>
      <c r="AA91" s="526"/>
      <c r="AB91" s="526"/>
      <c r="AC91" s="526"/>
      <c r="AD91" s="526"/>
      <c r="AE91" s="526"/>
      <c r="AF91" s="526"/>
      <c r="AG91" s="526"/>
      <c r="AH91" s="526"/>
      <c r="AI91" s="526"/>
      <c r="AJ91" s="526"/>
      <c r="AK91" s="526"/>
      <c r="AL91" s="526"/>
      <c r="AM91" s="526"/>
      <c r="AN91" s="526"/>
      <c r="AO91" s="526"/>
      <c r="AP91" s="526"/>
      <c r="AQ91" s="526"/>
      <c r="AR91" s="526"/>
      <c r="AS91" s="539"/>
      <c r="AT91" s="539"/>
      <c r="AU91" s="850"/>
    </row>
    <row r="92" spans="1:47" ht="14.25" customHeight="1">
      <c r="A92" s="704">
        <f>+日程!A119</f>
        <v>6</v>
      </c>
      <c r="B92" s="526">
        <f>+日程!B119</f>
        <v>22</v>
      </c>
      <c r="C92" s="526" t="str">
        <f>+日程!C119</f>
        <v>水</v>
      </c>
      <c r="D92" s="526" t="str">
        <f>+日程!D119</f>
        <v>阪神</v>
      </c>
      <c r="E92" s="1183" t="str">
        <f>+日程!G119</f>
        <v/>
      </c>
      <c r="F92" s="1184" t="str">
        <f>+日程!H119</f>
        <v/>
      </c>
      <c r="G92" s="526"/>
      <c r="H92" s="526"/>
      <c r="I92" s="526"/>
      <c r="J92" s="526"/>
      <c r="K92" s="526"/>
      <c r="L92" s="526"/>
      <c r="M92" s="526"/>
      <c r="N92" s="526"/>
      <c r="O92" s="526"/>
      <c r="P92" s="526"/>
      <c r="Q92" s="526"/>
      <c r="R92" s="526"/>
      <c r="S92" s="526"/>
      <c r="T92" s="526"/>
      <c r="U92" s="526"/>
      <c r="V92" s="526"/>
      <c r="W92" s="526"/>
      <c r="X92" s="526"/>
      <c r="Y92" s="526"/>
      <c r="Z92" s="526"/>
      <c r="AA92" s="526"/>
      <c r="AB92" s="526"/>
      <c r="AC92" s="526"/>
      <c r="AD92" s="526"/>
      <c r="AE92" s="526"/>
      <c r="AF92" s="526"/>
      <c r="AG92" s="526"/>
      <c r="AH92" s="526"/>
      <c r="AI92" s="526"/>
      <c r="AJ92" s="526"/>
      <c r="AK92" s="526"/>
      <c r="AL92" s="526"/>
      <c r="AM92" s="526"/>
      <c r="AN92" s="526"/>
      <c r="AO92" s="526"/>
      <c r="AP92" s="526"/>
      <c r="AQ92" s="526"/>
      <c r="AR92" s="526"/>
      <c r="AS92" s="539"/>
      <c r="AT92" s="539"/>
      <c r="AU92" s="850"/>
    </row>
    <row r="93" spans="1:47" ht="14.25" customHeight="1">
      <c r="A93" s="704">
        <f>+日程!A120</f>
        <v>6</v>
      </c>
      <c r="B93" s="526">
        <f>+日程!B120</f>
        <v>23</v>
      </c>
      <c r="C93" s="526" t="str">
        <f>+日程!C120</f>
        <v>木</v>
      </c>
      <c r="D93" s="526" t="str">
        <f>+日程!D120</f>
        <v>阪神</v>
      </c>
      <c r="E93" s="1183" t="str">
        <f>+日程!G120</f>
        <v/>
      </c>
      <c r="F93" s="1184" t="str">
        <f>+日程!H120</f>
        <v/>
      </c>
      <c r="G93" s="526"/>
      <c r="H93" s="526"/>
      <c r="I93" s="526"/>
      <c r="J93" s="526"/>
      <c r="K93" s="526"/>
      <c r="L93" s="526"/>
      <c r="M93" s="526"/>
      <c r="N93" s="526"/>
      <c r="O93" s="526"/>
      <c r="P93" s="526"/>
      <c r="Q93" s="526"/>
      <c r="R93" s="526"/>
      <c r="S93" s="526"/>
      <c r="T93" s="526"/>
      <c r="U93" s="526"/>
      <c r="V93" s="526"/>
      <c r="W93" s="526"/>
      <c r="X93" s="526"/>
      <c r="Y93" s="526"/>
      <c r="Z93" s="526"/>
      <c r="AA93" s="526"/>
      <c r="AB93" s="526"/>
      <c r="AC93" s="526"/>
      <c r="AD93" s="526"/>
      <c r="AE93" s="526"/>
      <c r="AF93" s="526"/>
      <c r="AG93" s="526"/>
      <c r="AH93" s="526"/>
      <c r="AI93" s="526"/>
      <c r="AJ93" s="526"/>
      <c r="AK93" s="526"/>
      <c r="AL93" s="526"/>
      <c r="AM93" s="526"/>
      <c r="AN93" s="526"/>
      <c r="AO93" s="526"/>
      <c r="AP93" s="526"/>
      <c r="AQ93" s="526"/>
      <c r="AR93" s="526"/>
      <c r="AS93" s="539"/>
      <c r="AT93" s="539"/>
      <c r="AU93" s="850"/>
    </row>
    <row r="94" spans="1:47" ht="14.25" customHeight="1">
      <c r="A94" s="704">
        <f>+日程!A121</f>
        <v>6</v>
      </c>
      <c r="B94" s="526">
        <f>+日程!B121</f>
        <v>24</v>
      </c>
      <c r="C94" s="526" t="str">
        <f>+日程!C121</f>
        <v>金</v>
      </c>
      <c r="D94" s="526" t="str">
        <f>+日程!D121</f>
        <v>DeNA</v>
      </c>
      <c r="E94" s="1183" t="str">
        <f>+日程!G121</f>
        <v/>
      </c>
      <c r="F94" s="1184" t="str">
        <f>+日程!H121</f>
        <v/>
      </c>
      <c r="G94" s="526"/>
      <c r="H94" s="526"/>
      <c r="I94" s="526"/>
      <c r="J94" s="526"/>
      <c r="K94" s="526"/>
      <c r="L94" s="526"/>
      <c r="M94" s="526"/>
      <c r="N94" s="526"/>
      <c r="O94" s="526"/>
      <c r="P94" s="526"/>
      <c r="Q94" s="526"/>
      <c r="R94" s="526"/>
      <c r="S94" s="526"/>
      <c r="T94" s="526"/>
      <c r="U94" s="526"/>
      <c r="V94" s="526"/>
      <c r="W94" s="526"/>
      <c r="X94" s="526"/>
      <c r="Y94" s="526"/>
      <c r="Z94" s="526"/>
      <c r="AA94" s="526"/>
      <c r="AB94" s="526"/>
      <c r="AC94" s="526"/>
      <c r="AD94" s="526"/>
      <c r="AE94" s="526"/>
      <c r="AF94" s="526"/>
      <c r="AG94" s="526"/>
      <c r="AH94" s="526"/>
      <c r="AI94" s="526"/>
      <c r="AJ94" s="526"/>
      <c r="AK94" s="526"/>
      <c r="AL94" s="526"/>
      <c r="AM94" s="526"/>
      <c r="AN94" s="526"/>
      <c r="AO94" s="526"/>
      <c r="AP94" s="526"/>
      <c r="AQ94" s="526"/>
      <c r="AR94" s="526"/>
      <c r="AS94" s="539"/>
      <c r="AT94" s="539"/>
      <c r="AU94" s="850"/>
    </row>
    <row r="95" spans="1:47" ht="14.25" customHeight="1">
      <c r="A95" s="704">
        <f>+日程!A122</f>
        <v>6</v>
      </c>
      <c r="B95" s="526">
        <f>+日程!B122</f>
        <v>25</v>
      </c>
      <c r="C95" s="526" t="str">
        <f>+日程!C122</f>
        <v>土</v>
      </c>
      <c r="D95" s="526" t="str">
        <f>+日程!D122</f>
        <v>DeNA</v>
      </c>
      <c r="E95" s="1183" t="str">
        <f>+日程!G122</f>
        <v/>
      </c>
      <c r="F95" s="1184" t="str">
        <f>+日程!H122</f>
        <v/>
      </c>
      <c r="G95" s="526"/>
      <c r="H95" s="526"/>
      <c r="I95" s="526"/>
      <c r="J95" s="526"/>
      <c r="K95" s="526"/>
      <c r="L95" s="526"/>
      <c r="M95" s="526"/>
      <c r="N95" s="526"/>
      <c r="O95" s="526"/>
      <c r="P95" s="526"/>
      <c r="Q95" s="526"/>
      <c r="R95" s="526"/>
      <c r="S95" s="526"/>
      <c r="T95" s="526"/>
      <c r="U95" s="526"/>
      <c r="V95" s="526"/>
      <c r="W95" s="526"/>
      <c r="X95" s="526"/>
      <c r="Y95" s="526"/>
      <c r="Z95" s="526"/>
      <c r="AA95" s="526"/>
      <c r="AB95" s="526"/>
      <c r="AC95" s="526"/>
      <c r="AD95" s="526"/>
      <c r="AE95" s="526"/>
      <c r="AF95" s="526"/>
      <c r="AG95" s="526"/>
      <c r="AH95" s="526"/>
      <c r="AI95" s="526"/>
      <c r="AJ95" s="526"/>
      <c r="AK95" s="526"/>
      <c r="AL95" s="526"/>
      <c r="AM95" s="526"/>
      <c r="AN95" s="526"/>
      <c r="AO95" s="526"/>
      <c r="AP95" s="526"/>
      <c r="AQ95" s="526"/>
      <c r="AR95" s="526"/>
      <c r="AS95" s="539"/>
      <c r="AT95" s="539"/>
      <c r="AU95" s="850"/>
    </row>
    <row r="96" spans="1:47" ht="14.25" customHeight="1">
      <c r="A96" s="704">
        <f>+日程!A123</f>
        <v>6</v>
      </c>
      <c r="B96" s="526">
        <f>+日程!B123</f>
        <v>26</v>
      </c>
      <c r="C96" s="526" t="str">
        <f>+日程!C123</f>
        <v>日</v>
      </c>
      <c r="D96" s="526" t="str">
        <f>+日程!D123</f>
        <v>DeNA</v>
      </c>
      <c r="E96" s="1183" t="str">
        <f>+日程!G123</f>
        <v/>
      </c>
      <c r="F96" s="1184" t="str">
        <f>+日程!H123</f>
        <v/>
      </c>
      <c r="G96" s="526"/>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39"/>
      <c r="AT96" s="539"/>
      <c r="AU96" s="850"/>
    </row>
    <row r="97" spans="1:47" ht="14.25" customHeight="1">
      <c r="A97" s="786">
        <f>+日程!A124</f>
        <v>6</v>
      </c>
      <c r="B97" s="785">
        <f>+日程!B124</f>
        <v>27</v>
      </c>
      <c r="C97" s="785" t="str">
        <f>+日程!C124</f>
        <v>月</v>
      </c>
      <c r="D97" s="785"/>
      <c r="E97" s="785"/>
      <c r="F97" s="785"/>
      <c r="G97" s="785"/>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1097"/>
      <c r="AT97" s="1097"/>
      <c r="AU97" s="850"/>
    </row>
    <row r="98" spans="1:47" ht="14.25" customHeight="1">
      <c r="A98" s="704">
        <f>+日程!A125</f>
        <v>6</v>
      </c>
      <c r="B98" s="526">
        <f>+日程!B125</f>
        <v>28</v>
      </c>
      <c r="C98" s="526" t="str">
        <f>+日程!C125</f>
        <v>火</v>
      </c>
      <c r="D98" s="526" t="str">
        <f>+日程!D125</f>
        <v>ﾔｸﾙﾄ</v>
      </c>
      <c r="E98" s="1183" t="str">
        <f>+日程!G125</f>
        <v/>
      </c>
      <c r="F98" s="1184" t="str">
        <f>+日程!H125</f>
        <v/>
      </c>
      <c r="G98" s="526"/>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39"/>
      <c r="AT98" s="539"/>
      <c r="AU98" s="850"/>
    </row>
    <row r="99" spans="1:47" ht="14.25" customHeight="1">
      <c r="A99" s="704">
        <f>+日程!A126</f>
        <v>6</v>
      </c>
      <c r="B99" s="526">
        <f>+日程!B126</f>
        <v>29</v>
      </c>
      <c r="C99" s="526" t="str">
        <f>+日程!C126</f>
        <v>水</v>
      </c>
      <c r="D99" s="526" t="str">
        <f>+日程!D126</f>
        <v>ﾔｸﾙﾄ</v>
      </c>
      <c r="E99" s="1183" t="str">
        <f>+日程!G126</f>
        <v/>
      </c>
      <c r="F99" s="1184" t="str">
        <f>+日程!H126</f>
        <v/>
      </c>
      <c r="G99" s="526"/>
      <c r="H99" s="526"/>
      <c r="I99" s="526"/>
      <c r="J99" s="526"/>
      <c r="K99" s="526"/>
      <c r="L99" s="526"/>
      <c r="M99" s="526"/>
      <c r="N99" s="526"/>
      <c r="O99" s="526"/>
      <c r="P99" s="526"/>
      <c r="Q99" s="526"/>
      <c r="R99" s="526"/>
      <c r="S99" s="526"/>
      <c r="T99" s="526"/>
      <c r="U99" s="526"/>
      <c r="V99" s="526"/>
      <c r="W99" s="526"/>
      <c r="X99" s="526"/>
      <c r="Y99" s="526"/>
      <c r="Z99" s="526"/>
      <c r="AA99" s="526"/>
      <c r="AB99" s="526"/>
      <c r="AC99" s="526"/>
      <c r="AD99" s="526"/>
      <c r="AE99" s="526"/>
      <c r="AF99" s="526"/>
      <c r="AG99" s="526"/>
      <c r="AH99" s="526"/>
      <c r="AI99" s="526"/>
      <c r="AJ99" s="526"/>
      <c r="AK99" s="526"/>
      <c r="AL99" s="526"/>
      <c r="AM99" s="526"/>
      <c r="AN99" s="526"/>
      <c r="AO99" s="526"/>
      <c r="AP99" s="526"/>
      <c r="AQ99" s="526"/>
      <c r="AR99" s="526"/>
      <c r="AS99" s="539"/>
      <c r="AT99" s="539"/>
      <c r="AU99" s="850"/>
    </row>
    <row r="100" spans="1:47" ht="14.25" customHeight="1">
      <c r="A100" s="704">
        <f>+日程!A127</f>
        <v>6</v>
      </c>
      <c r="B100" s="526">
        <f>+日程!B127</f>
        <v>30</v>
      </c>
      <c r="C100" s="526" t="str">
        <f>+日程!C127</f>
        <v>木</v>
      </c>
      <c r="D100" s="526" t="str">
        <f>+日程!D127</f>
        <v>ﾔｸﾙﾄ</v>
      </c>
      <c r="E100" s="1183" t="str">
        <f>+日程!G127</f>
        <v/>
      </c>
      <c r="F100" s="1184" t="str">
        <f>+日程!H127</f>
        <v/>
      </c>
      <c r="G100" s="526"/>
      <c r="H100" s="526"/>
      <c r="I100" s="526"/>
      <c r="J100" s="526"/>
      <c r="K100" s="526"/>
      <c r="L100" s="526"/>
      <c r="M100" s="526"/>
      <c r="N100" s="526"/>
      <c r="O100" s="526"/>
      <c r="P100" s="526"/>
      <c r="Q100" s="526"/>
      <c r="R100" s="526"/>
      <c r="S100" s="526"/>
      <c r="T100" s="526"/>
      <c r="U100" s="526"/>
      <c r="V100" s="526"/>
      <c r="W100" s="526"/>
      <c r="X100" s="526"/>
      <c r="Y100" s="526"/>
      <c r="Z100" s="526"/>
      <c r="AA100" s="526"/>
      <c r="AB100" s="526"/>
      <c r="AC100" s="526"/>
      <c r="AD100" s="526"/>
      <c r="AE100" s="526"/>
      <c r="AF100" s="526"/>
      <c r="AG100" s="526"/>
      <c r="AH100" s="526"/>
      <c r="AI100" s="526"/>
      <c r="AJ100" s="526"/>
      <c r="AK100" s="526"/>
      <c r="AL100" s="526"/>
      <c r="AM100" s="526"/>
      <c r="AN100" s="526"/>
      <c r="AO100" s="526"/>
      <c r="AP100" s="526"/>
      <c r="AQ100" s="526"/>
      <c r="AR100" s="526"/>
      <c r="AS100" s="539"/>
      <c r="AT100" s="539"/>
      <c r="AU100" s="850"/>
    </row>
    <row r="101" spans="1:47" ht="14.25" customHeight="1">
      <c r="A101" s="704">
        <f>+日程!A128</f>
        <v>7</v>
      </c>
      <c r="B101" s="526">
        <f>+日程!B128</f>
        <v>1</v>
      </c>
      <c r="C101" s="526" t="str">
        <f>+日程!C128</f>
        <v>金</v>
      </c>
      <c r="D101" s="526" t="str">
        <f>+日程!D128</f>
        <v>巨人</v>
      </c>
      <c r="E101" s="1183" t="str">
        <f>+日程!G128</f>
        <v/>
      </c>
      <c r="F101" s="1184" t="str">
        <f>+日程!H128</f>
        <v/>
      </c>
      <c r="G101" s="526"/>
      <c r="H101" s="526"/>
      <c r="I101" s="526"/>
      <c r="J101" s="526"/>
      <c r="K101" s="526"/>
      <c r="L101" s="526"/>
      <c r="M101" s="526"/>
      <c r="N101" s="526"/>
      <c r="O101" s="526"/>
      <c r="P101" s="526"/>
      <c r="Q101" s="526"/>
      <c r="R101" s="526"/>
      <c r="S101" s="526"/>
      <c r="T101" s="526"/>
      <c r="U101" s="526"/>
      <c r="V101" s="526"/>
      <c r="W101" s="526"/>
      <c r="X101" s="526"/>
      <c r="Y101" s="526"/>
      <c r="Z101" s="526"/>
      <c r="AA101" s="526"/>
      <c r="AB101" s="526"/>
      <c r="AC101" s="526"/>
      <c r="AD101" s="526"/>
      <c r="AE101" s="526"/>
      <c r="AF101" s="526"/>
      <c r="AG101" s="526"/>
      <c r="AH101" s="526"/>
      <c r="AI101" s="526"/>
      <c r="AJ101" s="526"/>
      <c r="AK101" s="526"/>
      <c r="AL101" s="526"/>
      <c r="AM101" s="526"/>
      <c r="AN101" s="526"/>
      <c r="AO101" s="526"/>
      <c r="AP101" s="526"/>
      <c r="AQ101" s="526"/>
      <c r="AR101" s="526"/>
      <c r="AS101" s="539"/>
      <c r="AT101" s="539"/>
      <c r="AU101" s="850"/>
    </row>
    <row r="102" spans="1:47" ht="14.25" customHeight="1">
      <c r="A102" s="704">
        <f>+日程!A129</f>
        <v>7</v>
      </c>
      <c r="B102" s="526">
        <f>+日程!B129</f>
        <v>2</v>
      </c>
      <c r="C102" s="526" t="str">
        <f>+日程!C129</f>
        <v>土</v>
      </c>
      <c r="D102" s="526" t="str">
        <f>+日程!D129</f>
        <v>巨人</v>
      </c>
      <c r="E102" s="1183" t="str">
        <f>+日程!G129</f>
        <v/>
      </c>
      <c r="F102" s="1184" t="str">
        <f>+日程!H129</f>
        <v/>
      </c>
      <c r="G102" s="526"/>
      <c r="H102" s="526"/>
      <c r="I102" s="526"/>
      <c r="J102" s="526"/>
      <c r="K102" s="526"/>
      <c r="L102" s="526"/>
      <c r="M102" s="526"/>
      <c r="N102" s="526"/>
      <c r="O102" s="526"/>
      <c r="P102" s="526"/>
      <c r="Q102" s="526"/>
      <c r="R102" s="526"/>
      <c r="S102" s="526"/>
      <c r="T102" s="526"/>
      <c r="U102" s="526"/>
      <c r="V102" s="526"/>
      <c r="W102" s="526"/>
      <c r="X102" s="526"/>
      <c r="Y102" s="526"/>
      <c r="Z102" s="526"/>
      <c r="AA102" s="526"/>
      <c r="AB102" s="526"/>
      <c r="AC102" s="526"/>
      <c r="AD102" s="526"/>
      <c r="AE102" s="526"/>
      <c r="AF102" s="526"/>
      <c r="AG102" s="526"/>
      <c r="AH102" s="526"/>
      <c r="AI102" s="526"/>
      <c r="AJ102" s="526"/>
      <c r="AK102" s="526"/>
      <c r="AL102" s="526"/>
      <c r="AM102" s="526"/>
      <c r="AN102" s="526"/>
      <c r="AO102" s="526"/>
      <c r="AP102" s="526"/>
      <c r="AQ102" s="526"/>
      <c r="AR102" s="526"/>
      <c r="AS102" s="539"/>
      <c r="AT102" s="539"/>
      <c r="AU102" s="850"/>
    </row>
    <row r="103" spans="1:47" ht="14.25" customHeight="1">
      <c r="A103" s="704">
        <f>+日程!A130</f>
        <v>7</v>
      </c>
      <c r="B103" s="526">
        <f>+日程!B130</f>
        <v>3</v>
      </c>
      <c r="C103" s="526" t="str">
        <f>+日程!C130</f>
        <v>日</v>
      </c>
      <c r="D103" s="526" t="str">
        <f>+日程!D130</f>
        <v>巨人</v>
      </c>
      <c r="E103" s="1183" t="str">
        <f>+日程!G130</f>
        <v/>
      </c>
      <c r="F103" s="1184" t="str">
        <f>+日程!H130</f>
        <v/>
      </c>
      <c r="G103" s="526"/>
      <c r="H103" s="526"/>
      <c r="I103" s="526"/>
      <c r="J103" s="526"/>
      <c r="K103" s="526"/>
      <c r="L103" s="526"/>
      <c r="M103" s="526"/>
      <c r="N103" s="526"/>
      <c r="O103" s="526"/>
      <c r="P103" s="526"/>
      <c r="Q103" s="526"/>
      <c r="R103" s="526"/>
      <c r="S103" s="526"/>
      <c r="T103" s="526"/>
      <c r="U103" s="526"/>
      <c r="V103" s="526"/>
      <c r="W103" s="526"/>
      <c r="X103" s="526"/>
      <c r="Y103" s="526"/>
      <c r="Z103" s="526"/>
      <c r="AA103" s="526"/>
      <c r="AB103" s="526"/>
      <c r="AC103" s="526"/>
      <c r="AD103" s="526"/>
      <c r="AE103" s="526"/>
      <c r="AF103" s="526"/>
      <c r="AG103" s="526"/>
      <c r="AH103" s="526"/>
      <c r="AI103" s="526"/>
      <c r="AJ103" s="526"/>
      <c r="AK103" s="526"/>
      <c r="AL103" s="526"/>
      <c r="AM103" s="526"/>
      <c r="AN103" s="526"/>
      <c r="AO103" s="526"/>
      <c r="AP103" s="526"/>
      <c r="AQ103" s="526"/>
      <c r="AR103" s="526"/>
      <c r="AS103" s="539"/>
      <c r="AT103" s="539"/>
      <c r="AU103" s="850"/>
    </row>
    <row r="104" spans="1:47" ht="14.25" customHeight="1">
      <c r="A104" s="786">
        <f>+日程!A131</f>
        <v>7</v>
      </c>
      <c r="B104" s="785">
        <f>+日程!B131</f>
        <v>4</v>
      </c>
      <c r="C104" s="785" t="str">
        <f>+日程!C131</f>
        <v>月</v>
      </c>
      <c r="D104" s="785"/>
      <c r="E104" s="785"/>
      <c r="F104" s="785"/>
      <c r="G104" s="785"/>
      <c r="H104" s="785"/>
      <c r="I104" s="785"/>
      <c r="J104" s="785"/>
      <c r="K104" s="785"/>
      <c r="L104" s="785"/>
      <c r="M104" s="785"/>
      <c r="N104" s="785"/>
      <c r="O104" s="785"/>
      <c r="P104" s="785"/>
      <c r="Q104" s="785"/>
      <c r="R104" s="785"/>
      <c r="S104" s="785"/>
      <c r="T104" s="785"/>
      <c r="U104" s="785"/>
      <c r="V104" s="785"/>
      <c r="W104" s="785"/>
      <c r="X104" s="785"/>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1097"/>
      <c r="AT104" s="1097"/>
      <c r="AU104" s="850"/>
    </row>
    <row r="105" spans="1:47" ht="14.25" customHeight="1">
      <c r="A105" s="704">
        <f>+日程!A132</f>
        <v>7</v>
      </c>
      <c r="B105" s="526">
        <f>+日程!B132</f>
        <v>5</v>
      </c>
      <c r="C105" s="526" t="str">
        <f>+日程!C132</f>
        <v>火</v>
      </c>
      <c r="D105" s="526" t="str">
        <f>+日程!D132</f>
        <v>阪神</v>
      </c>
      <c r="E105" s="1183" t="str">
        <f>+日程!G132</f>
        <v/>
      </c>
      <c r="F105" s="1184" t="str">
        <f>+日程!H132</f>
        <v/>
      </c>
      <c r="G105" s="526"/>
      <c r="H105" s="526"/>
      <c r="I105" s="526"/>
      <c r="J105" s="526"/>
      <c r="K105" s="526"/>
      <c r="L105" s="526"/>
      <c r="M105" s="526"/>
      <c r="N105" s="526"/>
      <c r="O105" s="526"/>
      <c r="P105" s="526"/>
      <c r="Q105" s="526"/>
      <c r="R105" s="526"/>
      <c r="S105" s="526"/>
      <c r="T105" s="526"/>
      <c r="U105" s="526"/>
      <c r="V105" s="526"/>
      <c r="W105" s="526"/>
      <c r="X105" s="526"/>
      <c r="Y105" s="526"/>
      <c r="Z105" s="526"/>
      <c r="AA105" s="526"/>
      <c r="AB105" s="526"/>
      <c r="AC105" s="526"/>
      <c r="AD105" s="526"/>
      <c r="AE105" s="526"/>
      <c r="AF105" s="526"/>
      <c r="AG105" s="526"/>
      <c r="AH105" s="526"/>
      <c r="AI105" s="526"/>
      <c r="AJ105" s="526"/>
      <c r="AK105" s="526"/>
      <c r="AL105" s="526"/>
      <c r="AM105" s="526"/>
      <c r="AN105" s="526"/>
      <c r="AO105" s="526"/>
      <c r="AP105" s="526"/>
      <c r="AQ105" s="526"/>
      <c r="AR105" s="526"/>
      <c r="AS105" s="539"/>
      <c r="AT105" s="539"/>
      <c r="AU105" s="850"/>
    </row>
    <row r="106" spans="1:47" ht="14.25" customHeight="1">
      <c r="A106" s="704">
        <f>+日程!A133</f>
        <v>7</v>
      </c>
      <c r="B106" s="526">
        <f>+日程!B133</f>
        <v>6</v>
      </c>
      <c r="C106" s="526" t="str">
        <f>+日程!C133</f>
        <v>水</v>
      </c>
      <c r="D106" s="526" t="str">
        <f>+日程!D133</f>
        <v>阪神</v>
      </c>
      <c r="E106" s="1183" t="str">
        <f>+日程!G133</f>
        <v/>
      </c>
      <c r="F106" s="1184" t="str">
        <f>+日程!H133</f>
        <v/>
      </c>
      <c r="G106" s="526"/>
      <c r="H106" s="526"/>
      <c r="I106" s="526"/>
      <c r="J106" s="526"/>
      <c r="K106" s="526"/>
      <c r="L106" s="526"/>
      <c r="M106" s="526"/>
      <c r="N106" s="526"/>
      <c r="O106" s="526"/>
      <c r="P106" s="526"/>
      <c r="Q106" s="526"/>
      <c r="R106" s="526"/>
      <c r="S106" s="526"/>
      <c r="T106" s="526"/>
      <c r="U106" s="526"/>
      <c r="V106" s="526"/>
      <c r="W106" s="526"/>
      <c r="X106" s="526"/>
      <c r="Y106" s="526"/>
      <c r="Z106" s="526"/>
      <c r="AA106" s="526"/>
      <c r="AB106" s="526"/>
      <c r="AC106" s="526"/>
      <c r="AD106" s="526"/>
      <c r="AE106" s="526"/>
      <c r="AF106" s="526"/>
      <c r="AG106" s="526"/>
      <c r="AH106" s="526"/>
      <c r="AI106" s="526"/>
      <c r="AJ106" s="526"/>
      <c r="AK106" s="526"/>
      <c r="AL106" s="526"/>
      <c r="AM106" s="526"/>
      <c r="AN106" s="526"/>
      <c r="AO106" s="526"/>
      <c r="AP106" s="526"/>
      <c r="AQ106" s="526"/>
      <c r="AR106" s="526"/>
      <c r="AS106" s="539"/>
      <c r="AT106" s="539"/>
      <c r="AU106" s="850"/>
    </row>
    <row r="107" spans="1:47" ht="14.25" customHeight="1">
      <c r="A107" s="704">
        <f>+日程!A134</f>
        <v>7</v>
      </c>
      <c r="B107" s="526">
        <f>+日程!B134</f>
        <v>7</v>
      </c>
      <c r="C107" s="526" t="str">
        <f>+日程!C134</f>
        <v>木</v>
      </c>
      <c r="D107" s="526" t="str">
        <f>+日程!D134</f>
        <v>阪神</v>
      </c>
      <c r="E107" s="1183" t="str">
        <f>+日程!G134</f>
        <v/>
      </c>
      <c r="F107" s="1184" t="str">
        <f>+日程!H134</f>
        <v/>
      </c>
      <c r="G107" s="526"/>
      <c r="H107" s="526"/>
      <c r="I107" s="526"/>
      <c r="J107" s="526"/>
      <c r="K107" s="526"/>
      <c r="L107" s="526"/>
      <c r="M107" s="526"/>
      <c r="N107" s="526"/>
      <c r="O107" s="526"/>
      <c r="P107" s="526"/>
      <c r="Q107" s="526"/>
      <c r="R107" s="526"/>
      <c r="S107" s="526"/>
      <c r="T107" s="526"/>
      <c r="U107" s="526"/>
      <c r="V107" s="526"/>
      <c r="W107" s="526"/>
      <c r="X107" s="526"/>
      <c r="Y107" s="526"/>
      <c r="Z107" s="526"/>
      <c r="AA107" s="526"/>
      <c r="AB107" s="526"/>
      <c r="AC107" s="526"/>
      <c r="AD107" s="526"/>
      <c r="AE107" s="526"/>
      <c r="AF107" s="526"/>
      <c r="AG107" s="526"/>
      <c r="AH107" s="526"/>
      <c r="AI107" s="526"/>
      <c r="AJ107" s="526"/>
      <c r="AK107" s="526"/>
      <c r="AL107" s="526"/>
      <c r="AM107" s="526"/>
      <c r="AN107" s="526"/>
      <c r="AO107" s="526"/>
      <c r="AP107" s="526"/>
      <c r="AQ107" s="526"/>
      <c r="AR107" s="526"/>
      <c r="AS107" s="539"/>
      <c r="AT107" s="539"/>
      <c r="AU107" s="850"/>
    </row>
    <row r="108" spans="1:47" ht="14.25" customHeight="1">
      <c r="A108" s="704">
        <f>+日程!A135</f>
        <v>7</v>
      </c>
      <c r="B108" s="526">
        <f>+日程!B135</f>
        <v>8</v>
      </c>
      <c r="C108" s="526" t="str">
        <f>+日程!C135</f>
        <v>金</v>
      </c>
      <c r="D108" s="526" t="str">
        <f>+日程!D135</f>
        <v>中日</v>
      </c>
      <c r="E108" s="1183" t="str">
        <f>+日程!G135</f>
        <v/>
      </c>
      <c r="F108" s="1184" t="str">
        <f>+日程!H135</f>
        <v/>
      </c>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6"/>
      <c r="AD108" s="526"/>
      <c r="AE108" s="526"/>
      <c r="AF108" s="526"/>
      <c r="AG108" s="526"/>
      <c r="AH108" s="526"/>
      <c r="AI108" s="526"/>
      <c r="AJ108" s="526"/>
      <c r="AK108" s="526"/>
      <c r="AL108" s="526"/>
      <c r="AM108" s="526"/>
      <c r="AN108" s="526"/>
      <c r="AO108" s="526"/>
      <c r="AP108" s="526"/>
      <c r="AQ108" s="526"/>
      <c r="AR108" s="526"/>
      <c r="AS108" s="539"/>
      <c r="AT108" s="539"/>
      <c r="AU108" s="850"/>
    </row>
    <row r="109" spans="1:47" ht="14.25" customHeight="1">
      <c r="A109" s="704">
        <f>+日程!A136</f>
        <v>7</v>
      </c>
      <c r="B109" s="526">
        <f>+日程!B136</f>
        <v>9</v>
      </c>
      <c r="C109" s="526" t="str">
        <f>+日程!C136</f>
        <v>土</v>
      </c>
      <c r="D109" s="526" t="str">
        <f>+日程!D136</f>
        <v>中日</v>
      </c>
      <c r="E109" s="1183" t="str">
        <f>+日程!G136</f>
        <v/>
      </c>
      <c r="F109" s="1184" t="str">
        <f>+日程!H136</f>
        <v/>
      </c>
      <c r="G109" s="526"/>
      <c r="H109" s="526"/>
      <c r="I109" s="526"/>
      <c r="J109" s="526"/>
      <c r="K109" s="526"/>
      <c r="L109" s="526"/>
      <c r="M109" s="526"/>
      <c r="N109" s="526"/>
      <c r="O109" s="526"/>
      <c r="P109" s="526"/>
      <c r="Q109" s="526"/>
      <c r="R109" s="526"/>
      <c r="S109" s="526"/>
      <c r="T109" s="526"/>
      <c r="U109" s="526"/>
      <c r="V109" s="526"/>
      <c r="W109" s="526"/>
      <c r="X109" s="526"/>
      <c r="Y109" s="526"/>
      <c r="Z109" s="526"/>
      <c r="AA109" s="526"/>
      <c r="AB109" s="526"/>
      <c r="AC109" s="526"/>
      <c r="AD109" s="526"/>
      <c r="AE109" s="526"/>
      <c r="AF109" s="526"/>
      <c r="AG109" s="526"/>
      <c r="AH109" s="526"/>
      <c r="AI109" s="526"/>
      <c r="AJ109" s="526"/>
      <c r="AK109" s="526"/>
      <c r="AL109" s="526"/>
      <c r="AM109" s="526"/>
      <c r="AN109" s="526"/>
      <c r="AO109" s="526"/>
      <c r="AP109" s="526"/>
      <c r="AQ109" s="526"/>
      <c r="AR109" s="526"/>
      <c r="AS109" s="539"/>
      <c r="AT109" s="539"/>
      <c r="AU109" s="850"/>
    </row>
    <row r="110" spans="1:47" ht="14.25" customHeight="1">
      <c r="A110" s="704">
        <f>+日程!A137</f>
        <v>7</v>
      </c>
      <c r="B110" s="526">
        <f>+日程!B137</f>
        <v>10</v>
      </c>
      <c r="C110" s="526" t="str">
        <f>+日程!C137</f>
        <v>日</v>
      </c>
      <c r="D110" s="526" t="str">
        <f>+日程!D137</f>
        <v>中日</v>
      </c>
      <c r="E110" s="1183" t="str">
        <f>+日程!G137</f>
        <v/>
      </c>
      <c r="F110" s="1184" t="str">
        <f>+日程!H137</f>
        <v/>
      </c>
      <c r="G110" s="526"/>
      <c r="H110" s="526"/>
      <c r="I110" s="526"/>
      <c r="AP110" s="526"/>
      <c r="AQ110" s="526"/>
      <c r="AR110" s="526"/>
      <c r="AS110" s="539"/>
      <c r="AT110" s="539"/>
      <c r="AU110" s="850"/>
    </row>
    <row r="111" spans="1:47" ht="14.25" customHeight="1">
      <c r="A111" s="786">
        <f>+日程!A138</f>
        <v>7</v>
      </c>
      <c r="B111" s="785">
        <f>+日程!B138</f>
        <v>11</v>
      </c>
      <c r="C111" s="785" t="str">
        <f>+日程!C138</f>
        <v>月</v>
      </c>
      <c r="D111" s="785"/>
      <c r="E111" s="785"/>
      <c r="F111" s="785"/>
      <c r="G111" s="785"/>
      <c r="H111" s="785"/>
      <c r="I111" s="785"/>
      <c r="J111" s="785"/>
      <c r="K111" s="785"/>
      <c r="L111" s="785"/>
      <c r="M111" s="785"/>
      <c r="N111" s="785"/>
      <c r="O111" s="785"/>
      <c r="P111" s="785"/>
      <c r="Q111" s="785"/>
      <c r="R111" s="785"/>
      <c r="S111" s="785"/>
      <c r="T111" s="785"/>
      <c r="U111" s="785"/>
      <c r="V111" s="785"/>
      <c r="W111" s="785"/>
      <c r="X111" s="785"/>
      <c r="Y111" s="785"/>
      <c r="Z111" s="785"/>
      <c r="AA111" s="785"/>
      <c r="AB111" s="785"/>
      <c r="AC111" s="785"/>
      <c r="AD111" s="785"/>
      <c r="AE111" s="785"/>
      <c r="AF111" s="785"/>
      <c r="AG111" s="785"/>
      <c r="AH111" s="785"/>
      <c r="AI111" s="785"/>
      <c r="AJ111" s="785"/>
      <c r="AK111" s="785"/>
      <c r="AL111" s="785"/>
      <c r="AM111" s="785"/>
      <c r="AN111" s="785"/>
      <c r="AO111" s="785"/>
      <c r="AP111" s="785"/>
      <c r="AQ111" s="785"/>
      <c r="AR111" s="785"/>
      <c r="AS111" s="1097"/>
      <c r="AT111" s="1097"/>
      <c r="AU111" s="850"/>
    </row>
    <row r="112" spans="1:47" ht="14.25" customHeight="1">
      <c r="A112" s="704">
        <f>+日程!A139</f>
        <v>7</v>
      </c>
      <c r="B112" s="526">
        <f>+日程!B139</f>
        <v>12</v>
      </c>
      <c r="C112" s="526" t="str">
        <f>+日程!C139</f>
        <v>火</v>
      </c>
      <c r="D112" s="526" t="str">
        <f>+日程!D139</f>
        <v>DeNA</v>
      </c>
      <c r="E112" s="1183" t="str">
        <f>+日程!G139</f>
        <v/>
      </c>
      <c r="F112" s="1184" t="str">
        <f>+日程!H139</f>
        <v/>
      </c>
      <c r="G112" s="526"/>
      <c r="H112" s="526"/>
      <c r="I112" s="526"/>
      <c r="J112" s="526"/>
      <c r="K112" s="526"/>
      <c r="L112" s="526"/>
      <c r="M112" s="526"/>
      <c r="N112" s="526"/>
      <c r="O112" s="526"/>
      <c r="P112" s="526"/>
      <c r="Q112" s="526"/>
      <c r="R112" s="526"/>
      <c r="S112" s="526"/>
      <c r="T112" s="526"/>
      <c r="U112" s="526"/>
      <c r="V112" s="526"/>
      <c r="W112" s="526"/>
      <c r="X112" s="526"/>
      <c r="Y112" s="526"/>
      <c r="Z112" s="526"/>
      <c r="AA112" s="526"/>
      <c r="AB112" s="526"/>
      <c r="AC112" s="526"/>
      <c r="AD112" s="526"/>
      <c r="AE112" s="526"/>
      <c r="AF112" s="526"/>
      <c r="AG112" s="526"/>
      <c r="AH112" s="526"/>
      <c r="AI112" s="526"/>
      <c r="AJ112" s="526"/>
      <c r="AK112" s="526"/>
      <c r="AL112" s="526"/>
      <c r="AM112" s="526"/>
      <c r="AN112" s="526"/>
      <c r="AO112" s="526"/>
      <c r="AP112" s="526"/>
      <c r="AQ112" s="526"/>
      <c r="AR112" s="526"/>
      <c r="AS112" s="539"/>
      <c r="AT112" s="539"/>
      <c r="AU112" s="850"/>
    </row>
    <row r="113" spans="1:47" ht="14.25" customHeight="1">
      <c r="A113" s="704">
        <f>+日程!A140</f>
        <v>7</v>
      </c>
      <c r="B113" s="526">
        <f>+日程!B140</f>
        <v>13</v>
      </c>
      <c r="C113" s="526" t="str">
        <f>+日程!C140</f>
        <v>水</v>
      </c>
      <c r="D113" s="526" t="str">
        <f>+日程!D140</f>
        <v>DeNA</v>
      </c>
      <c r="E113" s="1183" t="str">
        <f>+日程!G140</f>
        <v/>
      </c>
      <c r="F113" s="1184" t="str">
        <f>+日程!H140</f>
        <v/>
      </c>
      <c r="G113" s="526"/>
      <c r="H113" s="526"/>
      <c r="I113" s="526"/>
      <c r="J113" s="526"/>
      <c r="K113" s="526"/>
      <c r="L113" s="526"/>
      <c r="M113" s="526"/>
      <c r="N113" s="526"/>
      <c r="O113" s="526"/>
      <c r="P113" s="526"/>
      <c r="Q113" s="526"/>
      <c r="R113" s="526"/>
      <c r="S113" s="526"/>
      <c r="T113" s="526"/>
      <c r="U113" s="526"/>
      <c r="V113" s="526"/>
      <c r="W113" s="526"/>
      <c r="X113" s="526"/>
      <c r="Y113" s="526"/>
      <c r="Z113" s="526"/>
      <c r="AA113" s="526"/>
      <c r="AB113" s="526"/>
      <c r="AC113" s="526"/>
      <c r="AD113" s="526"/>
      <c r="AE113" s="526"/>
      <c r="AF113" s="526"/>
      <c r="AG113" s="526"/>
      <c r="AH113" s="526"/>
      <c r="AI113" s="526"/>
      <c r="AJ113" s="526"/>
      <c r="AK113" s="526"/>
      <c r="AL113" s="526"/>
      <c r="AM113" s="526"/>
      <c r="AN113" s="526"/>
      <c r="AO113" s="526"/>
      <c r="AP113" s="526"/>
      <c r="AQ113" s="526"/>
      <c r="AR113" s="526"/>
      <c r="AS113" s="539"/>
      <c r="AT113" s="539"/>
      <c r="AU113" s="850"/>
    </row>
    <row r="114" spans="1:47" ht="14.25" customHeight="1">
      <c r="A114" s="704">
        <f>+日程!A141</f>
        <v>7</v>
      </c>
      <c r="B114" s="526">
        <f>+日程!B141</f>
        <v>14</v>
      </c>
      <c r="C114" s="526" t="str">
        <f>+日程!C141</f>
        <v>木</v>
      </c>
      <c r="D114" s="526" t="str">
        <f>+日程!D141</f>
        <v>DeNA</v>
      </c>
      <c r="E114" s="1183" t="str">
        <f>+日程!G141</f>
        <v/>
      </c>
      <c r="F114" s="1184" t="str">
        <f>+日程!H141</f>
        <v/>
      </c>
      <c r="G114" s="526"/>
      <c r="H114" s="526"/>
      <c r="I114" s="526"/>
      <c r="J114" s="526"/>
      <c r="K114" s="526"/>
      <c r="L114" s="526"/>
      <c r="M114" s="526"/>
      <c r="N114" s="526"/>
      <c r="O114" s="526"/>
      <c r="P114" s="526"/>
      <c r="Q114" s="526"/>
      <c r="R114" s="526"/>
      <c r="S114" s="526"/>
      <c r="T114" s="526"/>
      <c r="U114" s="526"/>
      <c r="V114" s="526"/>
      <c r="W114" s="526"/>
      <c r="X114" s="526"/>
      <c r="Y114" s="526"/>
      <c r="Z114" s="526"/>
      <c r="AA114" s="526"/>
      <c r="AB114" s="526"/>
      <c r="AC114" s="526"/>
      <c r="AD114" s="526"/>
      <c r="AE114" s="526"/>
      <c r="AF114" s="526"/>
      <c r="AG114" s="526"/>
      <c r="AH114" s="526"/>
      <c r="AI114" s="526"/>
      <c r="AJ114" s="526"/>
      <c r="AK114" s="526"/>
      <c r="AL114" s="526"/>
      <c r="AM114" s="526"/>
      <c r="AN114" s="526"/>
      <c r="AO114" s="526"/>
      <c r="AP114" s="526"/>
      <c r="AQ114" s="526"/>
      <c r="AR114" s="526"/>
      <c r="AS114" s="539"/>
      <c r="AT114" s="539"/>
      <c r="AU114" s="850"/>
    </row>
    <row r="115" spans="1:47" ht="14.25" customHeight="1">
      <c r="A115" s="704">
        <f>+日程!A142</f>
        <v>7</v>
      </c>
      <c r="B115" s="526">
        <f>+日程!B142</f>
        <v>15</v>
      </c>
      <c r="C115" s="526" t="str">
        <f>+日程!C142</f>
        <v>金</v>
      </c>
      <c r="D115" s="526" t="str">
        <f>+日程!D142</f>
        <v>巨人</v>
      </c>
      <c r="E115" s="1183" t="str">
        <f>+日程!G142</f>
        <v/>
      </c>
      <c r="F115" s="1184" t="str">
        <f>+日程!H142</f>
        <v/>
      </c>
      <c r="G115" s="526"/>
      <c r="H115" s="526"/>
      <c r="I115" s="526"/>
      <c r="J115" s="526"/>
      <c r="K115" s="526"/>
      <c r="L115" s="526"/>
      <c r="M115" s="526"/>
      <c r="N115" s="526"/>
      <c r="O115" s="526"/>
      <c r="P115" s="526"/>
      <c r="Q115" s="526"/>
      <c r="R115" s="526"/>
      <c r="S115" s="526"/>
      <c r="T115" s="526"/>
      <c r="U115" s="526"/>
      <c r="V115" s="526"/>
      <c r="W115" s="526"/>
      <c r="X115" s="526"/>
      <c r="Y115" s="526"/>
      <c r="Z115" s="526"/>
      <c r="AA115" s="526"/>
      <c r="AB115" s="526"/>
      <c r="AC115" s="526"/>
      <c r="AD115" s="526"/>
      <c r="AE115" s="526"/>
      <c r="AF115" s="526"/>
      <c r="AG115" s="526"/>
      <c r="AH115" s="526"/>
      <c r="AI115" s="526"/>
      <c r="AJ115" s="526"/>
      <c r="AK115" s="526"/>
      <c r="AL115" s="526"/>
      <c r="AM115" s="526"/>
      <c r="AN115" s="526"/>
      <c r="AO115" s="526"/>
      <c r="AP115" s="526"/>
      <c r="AQ115" s="526"/>
      <c r="AR115" s="526"/>
      <c r="AS115" s="539"/>
      <c r="AT115" s="539"/>
      <c r="AU115" s="850"/>
    </row>
    <row r="116" spans="1:47" ht="14.25" customHeight="1">
      <c r="A116" s="704">
        <f>+日程!A143</f>
        <v>7</v>
      </c>
      <c r="B116" s="526">
        <f>+日程!B143</f>
        <v>16</v>
      </c>
      <c r="C116" s="526" t="str">
        <f>+日程!C143</f>
        <v>土</v>
      </c>
      <c r="D116" s="526" t="str">
        <f>+日程!D143</f>
        <v>巨人</v>
      </c>
      <c r="E116" s="1183" t="str">
        <f>+日程!G143</f>
        <v/>
      </c>
      <c r="F116" s="1184" t="str">
        <f>+日程!H143</f>
        <v/>
      </c>
      <c r="G116" s="526"/>
      <c r="H116" s="526"/>
      <c r="I116" s="526"/>
      <c r="J116" s="526"/>
      <c r="K116" s="526"/>
      <c r="L116" s="526"/>
      <c r="M116" s="526"/>
      <c r="N116" s="526"/>
      <c r="O116" s="526"/>
      <c r="P116" s="526"/>
      <c r="Q116" s="526"/>
      <c r="R116" s="526"/>
      <c r="S116" s="526"/>
      <c r="T116" s="526"/>
      <c r="U116" s="526"/>
      <c r="V116" s="526"/>
      <c r="W116" s="526"/>
      <c r="X116" s="526"/>
      <c r="Y116" s="526"/>
      <c r="Z116" s="526"/>
      <c r="AA116" s="526"/>
      <c r="AB116" s="526"/>
      <c r="AC116" s="526"/>
      <c r="AD116" s="526"/>
      <c r="AE116" s="526"/>
      <c r="AF116" s="526"/>
      <c r="AG116" s="526"/>
      <c r="AH116" s="526"/>
      <c r="AI116" s="526"/>
      <c r="AJ116" s="526"/>
      <c r="AK116" s="526"/>
      <c r="AL116" s="526"/>
      <c r="AM116" s="526"/>
      <c r="AN116" s="526"/>
      <c r="AO116" s="526"/>
      <c r="AP116" s="526"/>
      <c r="AQ116" s="526"/>
      <c r="AR116" s="526"/>
      <c r="AS116" s="539"/>
      <c r="AT116" s="539"/>
      <c r="AU116" s="850"/>
    </row>
    <row r="117" spans="1:47" ht="14.25" customHeight="1">
      <c r="A117" s="704">
        <f>+日程!A144</f>
        <v>7</v>
      </c>
      <c r="B117" s="526">
        <f>+日程!B144</f>
        <v>17</v>
      </c>
      <c r="C117" s="526" t="str">
        <f>+日程!C144</f>
        <v>日</v>
      </c>
      <c r="D117" s="526" t="str">
        <f>+日程!D144</f>
        <v>巨人</v>
      </c>
      <c r="E117" s="1183" t="str">
        <f>+日程!G144</f>
        <v/>
      </c>
      <c r="F117" s="1184" t="str">
        <f>+日程!H144</f>
        <v/>
      </c>
      <c r="G117" s="526"/>
      <c r="H117" s="526"/>
      <c r="I117" s="526"/>
      <c r="J117" s="526"/>
      <c r="K117" s="526"/>
      <c r="L117" s="526"/>
      <c r="M117" s="526"/>
      <c r="N117" s="526"/>
      <c r="O117" s="526"/>
      <c r="P117" s="526"/>
      <c r="Q117" s="526"/>
      <c r="R117" s="526"/>
      <c r="S117" s="526"/>
      <c r="T117" s="526"/>
      <c r="U117" s="526"/>
      <c r="V117" s="526"/>
      <c r="W117" s="526"/>
      <c r="X117" s="526"/>
      <c r="Y117" s="526"/>
      <c r="Z117" s="526"/>
      <c r="AA117" s="526"/>
      <c r="AB117" s="526"/>
      <c r="AC117" s="526"/>
      <c r="AD117" s="526"/>
      <c r="AE117" s="526"/>
      <c r="AF117" s="526"/>
      <c r="AG117" s="526"/>
      <c r="AH117" s="526"/>
      <c r="AI117" s="526"/>
      <c r="AJ117" s="526"/>
      <c r="AK117" s="526"/>
      <c r="AL117" s="526"/>
      <c r="AM117" s="526"/>
      <c r="AN117" s="526"/>
      <c r="AO117" s="526"/>
      <c r="AP117" s="526"/>
      <c r="AQ117" s="526"/>
      <c r="AR117" s="526"/>
      <c r="AS117" s="539"/>
      <c r="AT117" s="539"/>
      <c r="AU117" s="850"/>
    </row>
    <row r="118" spans="1:47" ht="14.25" customHeight="1">
      <c r="A118" s="704">
        <f>+日程!A145</f>
        <v>7</v>
      </c>
      <c r="B118" s="526">
        <f>+日程!B145</f>
        <v>18</v>
      </c>
      <c r="C118" s="526" t="str">
        <f>+日程!C145</f>
        <v>火</v>
      </c>
      <c r="D118" s="526" t="str">
        <f>+日程!D145</f>
        <v>阪神</v>
      </c>
      <c r="E118" s="1183" t="str">
        <f>+日程!G145</f>
        <v/>
      </c>
      <c r="F118" s="1184" t="str">
        <f>+日程!H145</f>
        <v/>
      </c>
      <c r="G118" s="526"/>
      <c r="H118" s="526"/>
      <c r="I118" s="526"/>
      <c r="J118" s="526"/>
      <c r="K118" s="526"/>
      <c r="L118" s="526"/>
      <c r="M118" s="526"/>
      <c r="N118" s="526"/>
      <c r="O118" s="526"/>
      <c r="P118" s="526"/>
      <c r="Q118" s="526"/>
      <c r="R118" s="526"/>
      <c r="S118" s="526"/>
      <c r="T118" s="526"/>
      <c r="U118" s="526"/>
      <c r="V118" s="526"/>
      <c r="W118" s="526"/>
      <c r="X118" s="526"/>
      <c r="Y118" s="526"/>
      <c r="Z118" s="526"/>
      <c r="AA118" s="526"/>
      <c r="AB118" s="526"/>
      <c r="AC118" s="526"/>
      <c r="AD118" s="526"/>
      <c r="AE118" s="526"/>
      <c r="AF118" s="526"/>
      <c r="AG118" s="526"/>
      <c r="AH118" s="526"/>
      <c r="AI118" s="526"/>
      <c r="AJ118" s="526"/>
      <c r="AK118" s="526"/>
      <c r="AL118" s="526"/>
      <c r="AM118" s="526"/>
      <c r="AN118" s="526"/>
      <c r="AO118" s="526"/>
      <c r="AP118" s="526"/>
      <c r="AQ118" s="526"/>
      <c r="AR118" s="526"/>
      <c r="AS118" s="539"/>
      <c r="AT118" s="539"/>
      <c r="AU118" s="850"/>
    </row>
    <row r="119" spans="1:47" ht="14.25" customHeight="1">
      <c r="A119" s="704">
        <f>+日程!A146</f>
        <v>7</v>
      </c>
      <c r="B119" s="526">
        <f>+日程!B146</f>
        <v>19</v>
      </c>
      <c r="C119" s="526" t="str">
        <f>+日程!C146</f>
        <v>月</v>
      </c>
      <c r="D119" s="526" t="str">
        <f>+日程!D146</f>
        <v>阪神</v>
      </c>
      <c r="E119" s="1183" t="str">
        <f>+日程!G146</f>
        <v/>
      </c>
      <c r="F119" s="1184" t="str">
        <f>+日程!H146</f>
        <v/>
      </c>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39"/>
      <c r="AT119" s="539"/>
      <c r="AU119" s="850"/>
    </row>
    <row r="120" spans="1:47" ht="14.25" customHeight="1">
      <c r="A120" s="704">
        <f>+日程!A147</f>
        <v>7</v>
      </c>
      <c r="B120" s="526">
        <f>+日程!B147</f>
        <v>20</v>
      </c>
      <c r="C120" s="526" t="str">
        <f>+日程!C147</f>
        <v>水</v>
      </c>
      <c r="D120" s="526" t="str">
        <f>+日程!D147</f>
        <v>阪神</v>
      </c>
      <c r="E120" s="1183" t="str">
        <f>+日程!G147</f>
        <v/>
      </c>
      <c r="F120" s="1184" t="str">
        <f>+日程!H147</f>
        <v/>
      </c>
      <c r="G120" s="526"/>
      <c r="H120" s="526"/>
      <c r="I120" s="526"/>
      <c r="J120" s="526"/>
      <c r="K120" s="526"/>
      <c r="L120" s="526"/>
      <c r="M120" s="526"/>
      <c r="N120" s="526"/>
      <c r="O120" s="526"/>
      <c r="P120" s="526"/>
      <c r="Q120" s="526"/>
      <c r="R120" s="526"/>
      <c r="S120" s="526"/>
      <c r="T120" s="526"/>
      <c r="U120" s="526"/>
      <c r="V120" s="526"/>
      <c r="W120" s="526"/>
      <c r="X120" s="526"/>
      <c r="Y120" s="526"/>
      <c r="Z120" s="526"/>
      <c r="AA120" s="526"/>
      <c r="AB120" s="526"/>
      <c r="AC120" s="526"/>
      <c r="AD120" s="526"/>
      <c r="AE120" s="526"/>
      <c r="AF120" s="526"/>
      <c r="AG120" s="526"/>
      <c r="AH120" s="526"/>
      <c r="AI120" s="526"/>
      <c r="AJ120" s="526"/>
      <c r="AK120" s="526"/>
      <c r="AL120" s="526"/>
      <c r="AM120" s="526"/>
      <c r="AN120" s="526"/>
      <c r="AO120" s="526"/>
      <c r="AP120" s="526"/>
      <c r="AQ120" s="526"/>
      <c r="AR120" s="526"/>
      <c r="AS120" s="539"/>
      <c r="AT120" s="539"/>
      <c r="AU120" s="850"/>
    </row>
    <row r="121" spans="1:47" ht="14.25" customHeight="1">
      <c r="A121" s="786">
        <f>+日程!A148</f>
        <v>7</v>
      </c>
      <c r="B121" s="785">
        <f>+日程!B148</f>
        <v>21</v>
      </c>
      <c r="C121" s="785" t="str">
        <f>+日程!C148</f>
        <v>木</v>
      </c>
      <c r="D121" s="785"/>
      <c r="E121" s="785"/>
      <c r="F121" s="785"/>
      <c r="G121" s="785"/>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785"/>
      <c r="AR121" s="785"/>
      <c r="AS121" s="1097"/>
      <c r="AT121" s="1097"/>
      <c r="AU121" s="850"/>
    </row>
    <row r="122" spans="1:47" ht="14.25" customHeight="1">
      <c r="A122" s="704">
        <f>+日程!A149</f>
        <v>7</v>
      </c>
      <c r="B122" s="526">
        <f>+日程!B149</f>
        <v>22</v>
      </c>
      <c r="C122" s="526" t="str">
        <f>+日程!C149</f>
        <v>金</v>
      </c>
      <c r="D122" s="526" t="str">
        <f>+日程!D149</f>
        <v>ﾔｸﾙﾄ</v>
      </c>
      <c r="E122" s="1183" t="str">
        <f>+日程!G149</f>
        <v/>
      </c>
      <c r="F122" s="1184" t="str">
        <f>+日程!H149</f>
        <v/>
      </c>
      <c r="G122" s="526"/>
      <c r="H122" s="526"/>
      <c r="I122" s="526"/>
      <c r="J122" s="526"/>
      <c r="K122" s="526"/>
      <c r="L122" s="526"/>
      <c r="M122" s="526"/>
      <c r="N122" s="526"/>
      <c r="O122" s="526"/>
      <c r="P122" s="526"/>
      <c r="Q122" s="526"/>
      <c r="R122" s="526"/>
      <c r="S122" s="526"/>
      <c r="T122" s="526"/>
      <c r="U122" s="526"/>
      <c r="V122" s="526"/>
      <c r="W122" s="526"/>
      <c r="X122" s="526"/>
      <c r="Y122" s="526"/>
      <c r="Z122" s="526"/>
      <c r="AA122" s="526"/>
      <c r="AB122" s="526"/>
      <c r="AC122" s="526"/>
      <c r="AD122" s="526"/>
      <c r="AE122" s="526"/>
      <c r="AF122" s="526"/>
      <c r="AG122" s="526"/>
      <c r="AH122" s="526"/>
      <c r="AI122" s="526"/>
      <c r="AJ122" s="526"/>
      <c r="AK122" s="526"/>
      <c r="AL122" s="526"/>
      <c r="AM122" s="526"/>
      <c r="AN122" s="526"/>
      <c r="AO122" s="526"/>
      <c r="AP122" s="526"/>
      <c r="AQ122" s="526"/>
      <c r="AR122" s="526"/>
      <c r="AS122" s="539"/>
      <c r="AT122" s="539"/>
      <c r="AU122" s="850"/>
    </row>
    <row r="123" spans="1:47" ht="14.25" customHeight="1">
      <c r="A123" s="704">
        <f>+日程!A150</f>
        <v>7</v>
      </c>
      <c r="B123" s="526">
        <f>+日程!B150</f>
        <v>23</v>
      </c>
      <c r="C123" s="526" t="str">
        <f>+日程!C150</f>
        <v>土</v>
      </c>
      <c r="D123" s="526" t="str">
        <f>+日程!D150</f>
        <v>ﾔｸﾙﾄ</v>
      </c>
      <c r="E123" s="1183" t="str">
        <f>+日程!G150</f>
        <v/>
      </c>
      <c r="F123" s="1184" t="str">
        <f>+日程!H150</f>
        <v/>
      </c>
      <c r="G123" s="526"/>
      <c r="H123" s="526"/>
      <c r="I123" s="526"/>
      <c r="J123" s="526"/>
      <c r="K123" s="526"/>
      <c r="L123" s="526"/>
      <c r="M123" s="526"/>
      <c r="N123" s="526"/>
      <c r="O123" s="526"/>
      <c r="P123" s="526"/>
      <c r="Q123" s="526"/>
      <c r="R123" s="526"/>
      <c r="S123" s="526"/>
      <c r="T123" s="526"/>
      <c r="U123" s="526"/>
      <c r="V123" s="526"/>
      <c r="W123" s="526"/>
      <c r="X123" s="526"/>
      <c r="Y123" s="526"/>
      <c r="Z123" s="526"/>
      <c r="AA123" s="526"/>
      <c r="AB123" s="526"/>
      <c r="AC123" s="526"/>
      <c r="AD123" s="526"/>
      <c r="AE123" s="526"/>
      <c r="AF123" s="526"/>
      <c r="AG123" s="526"/>
      <c r="AH123" s="526"/>
      <c r="AI123" s="526"/>
      <c r="AJ123" s="526"/>
      <c r="AK123" s="526"/>
      <c r="AL123" s="526"/>
      <c r="AM123" s="526"/>
      <c r="AN123" s="526"/>
      <c r="AO123" s="526"/>
      <c r="AP123" s="526"/>
      <c r="AQ123" s="526"/>
      <c r="AR123" s="526"/>
      <c r="AS123" s="539"/>
      <c r="AT123" s="539"/>
      <c r="AU123" s="850"/>
    </row>
    <row r="124" spans="1:47" ht="14.25" customHeight="1">
      <c r="A124" s="704">
        <f>+日程!A151</f>
        <v>7</v>
      </c>
      <c r="B124" s="526">
        <f>+日程!B151</f>
        <v>24</v>
      </c>
      <c r="C124" s="526" t="str">
        <f>+日程!C151</f>
        <v>日</v>
      </c>
      <c r="D124" s="526" t="str">
        <f>+日程!D151</f>
        <v>ﾔｸﾙﾄ</v>
      </c>
      <c r="E124" s="1183" t="str">
        <f>+日程!G151</f>
        <v/>
      </c>
      <c r="F124" s="1184" t="str">
        <f>+日程!H151</f>
        <v/>
      </c>
      <c r="G124" s="526"/>
      <c r="H124" s="526"/>
      <c r="I124" s="526"/>
      <c r="J124" s="526"/>
      <c r="K124" s="526"/>
      <c r="L124" s="526"/>
      <c r="M124" s="526"/>
      <c r="N124" s="526"/>
      <c r="O124" s="526"/>
      <c r="P124" s="526"/>
      <c r="Q124" s="526"/>
      <c r="R124" s="526"/>
      <c r="S124" s="526"/>
      <c r="T124" s="526"/>
      <c r="U124" s="526"/>
      <c r="V124" s="526"/>
      <c r="W124" s="526"/>
      <c r="X124" s="526"/>
      <c r="Y124" s="526"/>
      <c r="Z124" s="526"/>
      <c r="AA124" s="526"/>
      <c r="AB124" s="526"/>
      <c r="AC124" s="526"/>
      <c r="AD124" s="526"/>
      <c r="AE124" s="526"/>
      <c r="AF124" s="526"/>
      <c r="AG124" s="526"/>
      <c r="AH124" s="526"/>
      <c r="AI124" s="526"/>
      <c r="AJ124" s="526"/>
      <c r="AK124" s="526"/>
      <c r="AL124" s="526"/>
      <c r="AM124" s="526"/>
      <c r="AN124" s="526"/>
      <c r="AO124" s="526"/>
      <c r="AP124" s="526"/>
      <c r="AQ124" s="526"/>
      <c r="AR124" s="526"/>
      <c r="AS124" s="539"/>
      <c r="AT124" s="539"/>
      <c r="AU124" s="850"/>
    </row>
    <row r="125" spans="1:47" ht="14.25" customHeight="1">
      <c r="A125" s="786">
        <f>+日程!A152</f>
        <v>7</v>
      </c>
      <c r="B125" s="785">
        <f>+日程!B152</f>
        <v>25</v>
      </c>
      <c r="C125" s="785" t="str">
        <f>+日程!C152</f>
        <v>月</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5"/>
      <c r="AA125" s="785"/>
      <c r="AB125" s="785"/>
      <c r="AC125" s="785"/>
      <c r="AD125" s="785"/>
      <c r="AE125" s="785"/>
      <c r="AF125" s="785"/>
      <c r="AG125" s="785"/>
      <c r="AH125" s="785"/>
      <c r="AI125" s="785"/>
      <c r="AJ125" s="785"/>
      <c r="AK125" s="785"/>
      <c r="AL125" s="785"/>
      <c r="AM125" s="785"/>
      <c r="AN125" s="785"/>
      <c r="AO125" s="785"/>
      <c r="AP125" s="785"/>
      <c r="AQ125" s="785"/>
      <c r="AR125" s="785"/>
      <c r="AS125" s="1097"/>
      <c r="AT125" s="1097"/>
      <c r="AU125" s="850"/>
    </row>
    <row r="126" spans="1:47" ht="14.25" customHeight="1">
      <c r="A126" s="704">
        <f>+日程!A153</f>
        <v>7</v>
      </c>
      <c r="B126" s="526">
        <f>+日程!B153</f>
        <v>26</v>
      </c>
      <c r="C126" s="526" t="str">
        <f>+日程!C153</f>
        <v>火</v>
      </c>
      <c r="D126" s="526" t="str">
        <f>+日程!D153</f>
        <v>AS</v>
      </c>
      <c r="E126" s="785"/>
      <c r="F126" s="1184"/>
      <c r="G126" s="526"/>
      <c r="H126" s="526"/>
      <c r="I126" s="526"/>
      <c r="J126" s="526"/>
      <c r="K126" s="526"/>
      <c r="L126" s="526"/>
      <c r="M126" s="526"/>
      <c r="N126" s="526"/>
      <c r="O126" s="526"/>
      <c r="P126" s="526"/>
      <c r="Q126" s="526"/>
      <c r="R126" s="526"/>
      <c r="S126" s="526"/>
      <c r="T126" s="526"/>
      <c r="U126" s="526"/>
      <c r="V126" s="526"/>
      <c r="W126" s="526"/>
      <c r="X126" s="526"/>
      <c r="Y126" s="526"/>
      <c r="Z126" s="526"/>
      <c r="AA126" s="526"/>
      <c r="AB126" s="526"/>
      <c r="AC126" s="526"/>
      <c r="AD126" s="526"/>
      <c r="AE126" s="526"/>
      <c r="AF126" s="526"/>
      <c r="AG126" s="526"/>
      <c r="AH126" s="526"/>
      <c r="AI126" s="526"/>
      <c r="AJ126" s="526"/>
      <c r="AK126" s="526"/>
      <c r="AL126" s="526"/>
      <c r="AM126" s="526"/>
      <c r="AN126" s="526"/>
      <c r="AO126" s="526"/>
      <c r="AP126" s="526"/>
      <c r="AQ126" s="526"/>
      <c r="AR126" s="526"/>
      <c r="AS126" s="539"/>
      <c r="AT126" s="539"/>
      <c r="AU126" s="850"/>
    </row>
    <row r="127" spans="1:47" ht="14.25" customHeight="1">
      <c r="A127" s="704">
        <f>+日程!A154</f>
        <v>7</v>
      </c>
      <c r="B127" s="526">
        <f>+日程!B154</f>
        <v>27</v>
      </c>
      <c r="C127" s="526" t="str">
        <f>+日程!C154</f>
        <v>水</v>
      </c>
      <c r="D127" s="526" t="str">
        <f>+日程!D154</f>
        <v>AS</v>
      </c>
      <c r="E127" s="785"/>
      <c r="F127" s="1184"/>
      <c r="G127" s="526"/>
      <c r="H127" s="526"/>
      <c r="I127" s="526"/>
      <c r="J127" s="526"/>
      <c r="K127" s="526"/>
      <c r="L127" s="526"/>
      <c r="M127" s="526"/>
      <c r="N127" s="526"/>
      <c r="O127" s="526"/>
      <c r="P127" s="526"/>
      <c r="Q127" s="526"/>
      <c r="R127" s="526"/>
      <c r="S127" s="526"/>
      <c r="T127" s="526"/>
      <c r="U127" s="526"/>
      <c r="V127" s="526"/>
      <c r="W127" s="526"/>
      <c r="X127" s="526"/>
      <c r="Y127" s="526"/>
      <c r="Z127" s="526"/>
      <c r="AA127" s="526"/>
      <c r="AB127" s="526"/>
      <c r="AC127" s="526"/>
      <c r="AD127" s="526"/>
      <c r="AE127" s="526"/>
      <c r="AF127" s="526"/>
      <c r="AG127" s="526"/>
      <c r="AH127" s="526"/>
      <c r="AI127" s="526"/>
      <c r="AJ127" s="526"/>
      <c r="AK127" s="526"/>
      <c r="AL127" s="526"/>
      <c r="AM127" s="526"/>
      <c r="AN127" s="526"/>
      <c r="AO127" s="526"/>
      <c r="AP127" s="526"/>
      <c r="AQ127" s="526"/>
      <c r="AR127" s="526"/>
      <c r="AS127" s="539"/>
      <c r="AT127" s="539"/>
      <c r="AU127" s="850"/>
    </row>
    <row r="128" spans="1:47" ht="14.25" customHeight="1">
      <c r="A128" s="786">
        <f>+日程!A155</f>
        <v>7</v>
      </c>
      <c r="B128" s="785">
        <f>+日程!B155</f>
        <v>28</v>
      </c>
      <c r="C128" s="785" t="str">
        <f>+日程!C155</f>
        <v>木</v>
      </c>
      <c r="D128" s="785"/>
      <c r="E128" s="785"/>
      <c r="F128" s="785"/>
      <c r="G128" s="785"/>
      <c r="H128" s="785"/>
      <c r="I128" s="785"/>
      <c r="J128" s="785"/>
      <c r="K128" s="785"/>
      <c r="L128" s="785"/>
      <c r="M128" s="785"/>
      <c r="N128" s="785"/>
      <c r="O128" s="785"/>
      <c r="P128" s="785"/>
      <c r="Q128" s="785"/>
      <c r="R128" s="785"/>
      <c r="S128" s="785"/>
      <c r="T128" s="785"/>
      <c r="U128" s="785"/>
      <c r="V128" s="785"/>
      <c r="W128" s="785"/>
      <c r="X128" s="785"/>
      <c r="Y128" s="785"/>
      <c r="Z128" s="785"/>
      <c r="AA128" s="785"/>
      <c r="AB128" s="785"/>
      <c r="AC128" s="785"/>
      <c r="AD128" s="785"/>
      <c r="AE128" s="785"/>
      <c r="AF128" s="785"/>
      <c r="AG128" s="785"/>
      <c r="AH128" s="785"/>
      <c r="AI128" s="785"/>
      <c r="AJ128" s="785"/>
      <c r="AK128" s="785"/>
      <c r="AL128" s="785"/>
      <c r="AM128" s="785"/>
      <c r="AN128" s="785"/>
      <c r="AO128" s="785"/>
      <c r="AP128" s="785"/>
      <c r="AQ128" s="785"/>
      <c r="AR128" s="785"/>
      <c r="AS128" s="1097"/>
      <c r="AT128" s="1097"/>
      <c r="AU128" s="850"/>
    </row>
    <row r="129" spans="1:47" ht="14.25" customHeight="1">
      <c r="A129" s="704">
        <f>+日程!A156</f>
        <v>7</v>
      </c>
      <c r="B129" s="526">
        <f>+日程!B156</f>
        <v>29</v>
      </c>
      <c r="C129" s="526" t="str">
        <f>+日程!C156</f>
        <v>金</v>
      </c>
      <c r="D129" s="526" t="str">
        <f>+日程!D156</f>
        <v>中日</v>
      </c>
      <c r="E129" s="1183" t="str">
        <f>+日程!G156</f>
        <v/>
      </c>
      <c r="F129" s="1184" t="str">
        <f>+日程!H156</f>
        <v/>
      </c>
      <c r="G129" s="526"/>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39"/>
      <c r="AT129" s="539"/>
      <c r="AU129" s="850"/>
    </row>
    <row r="130" spans="1:47" ht="14.25" customHeight="1">
      <c r="A130" s="704">
        <f>+日程!A157</f>
        <v>7</v>
      </c>
      <c r="B130" s="526">
        <f>+日程!B157</f>
        <v>30</v>
      </c>
      <c r="C130" s="526" t="str">
        <f>+日程!C157</f>
        <v>土</v>
      </c>
      <c r="D130" s="526" t="str">
        <f>+日程!D157</f>
        <v>中日</v>
      </c>
      <c r="E130" s="1183" t="str">
        <f>+日程!G157</f>
        <v/>
      </c>
      <c r="F130" s="1184" t="str">
        <f>+日程!H157</f>
        <v/>
      </c>
      <c r="G130" s="526"/>
      <c r="H130" s="526"/>
      <c r="I130" s="526"/>
      <c r="J130" s="526"/>
      <c r="K130" s="526"/>
      <c r="L130" s="526"/>
      <c r="M130" s="526"/>
      <c r="N130" s="526"/>
      <c r="O130" s="526"/>
      <c r="P130" s="526"/>
      <c r="Q130" s="526"/>
      <c r="R130" s="526"/>
      <c r="S130" s="526"/>
      <c r="T130" s="526"/>
      <c r="U130" s="526"/>
      <c r="V130" s="526"/>
      <c r="W130" s="526"/>
      <c r="X130" s="526"/>
      <c r="Y130" s="526"/>
      <c r="Z130" s="526"/>
      <c r="AA130" s="526"/>
      <c r="AB130" s="526"/>
      <c r="AC130" s="526"/>
      <c r="AD130" s="526"/>
      <c r="AE130" s="526"/>
      <c r="AF130" s="526"/>
      <c r="AG130" s="526"/>
      <c r="AH130" s="526"/>
      <c r="AI130" s="526"/>
      <c r="AJ130" s="526"/>
      <c r="AK130" s="526"/>
      <c r="AL130" s="526"/>
      <c r="AM130" s="526"/>
      <c r="AN130" s="526"/>
      <c r="AO130" s="526"/>
      <c r="AP130" s="526"/>
      <c r="AQ130" s="526"/>
      <c r="AR130" s="526"/>
      <c r="AS130" s="539"/>
      <c r="AT130" s="539"/>
      <c r="AU130" s="850"/>
    </row>
    <row r="131" spans="1:47" ht="14.25" customHeight="1">
      <c r="A131" s="704">
        <f>+日程!A158</f>
        <v>7</v>
      </c>
      <c r="B131" s="526">
        <f>+日程!B158</f>
        <v>31</v>
      </c>
      <c r="C131" s="526" t="str">
        <f>+日程!C158</f>
        <v>日</v>
      </c>
      <c r="D131" s="526" t="str">
        <f>+日程!D158</f>
        <v>中日</v>
      </c>
      <c r="E131" s="1183" t="str">
        <f>+日程!G158</f>
        <v/>
      </c>
      <c r="F131" s="1184" t="str">
        <f>+日程!H158</f>
        <v/>
      </c>
      <c r="G131" s="526"/>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39"/>
      <c r="AT131" s="539"/>
      <c r="AU131" s="850"/>
    </row>
    <row r="132" spans="1:47" ht="14.25" customHeight="1">
      <c r="A132" s="786">
        <f>+日程!A159</f>
        <v>8</v>
      </c>
      <c r="B132" s="785">
        <f>+日程!B159</f>
        <v>1</v>
      </c>
      <c r="C132" s="785" t="str">
        <f>+日程!C159</f>
        <v>月</v>
      </c>
      <c r="D132" s="785"/>
      <c r="E132" s="785"/>
      <c r="F132" s="785"/>
      <c r="G132" s="785"/>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785"/>
      <c r="AR132" s="785"/>
      <c r="AS132" s="1097"/>
      <c r="AT132" s="1097"/>
      <c r="AU132" s="850"/>
    </row>
    <row r="133" spans="1:47" ht="14.25" customHeight="1">
      <c r="A133" s="704">
        <f>+日程!A160</f>
        <v>8</v>
      </c>
      <c r="B133" s="526">
        <f>+日程!B160</f>
        <v>2</v>
      </c>
      <c r="C133" s="526" t="str">
        <f>+日程!C160</f>
        <v>火</v>
      </c>
      <c r="D133" s="526" t="str">
        <f>+日程!D160</f>
        <v>DeNA</v>
      </c>
      <c r="E133" s="1183" t="str">
        <f>+日程!G160</f>
        <v/>
      </c>
      <c r="F133" s="1184" t="str">
        <f>+日程!H160</f>
        <v/>
      </c>
      <c r="G133" s="526"/>
      <c r="H133" s="526"/>
      <c r="I133" s="526"/>
      <c r="J133" s="526"/>
      <c r="K133" s="526"/>
      <c r="L133" s="526"/>
      <c r="M133" s="526"/>
      <c r="N133" s="526"/>
      <c r="O133" s="526"/>
      <c r="P133" s="526"/>
      <c r="Q133" s="526"/>
      <c r="R133" s="526"/>
      <c r="S133" s="526"/>
      <c r="T133" s="526"/>
      <c r="U133" s="526"/>
      <c r="V133" s="526"/>
      <c r="W133" s="526"/>
      <c r="X133" s="526"/>
      <c r="Y133" s="526"/>
      <c r="Z133" s="526"/>
      <c r="AA133" s="526"/>
      <c r="AB133" s="526"/>
      <c r="AC133" s="526"/>
      <c r="AD133" s="526"/>
      <c r="AE133" s="526"/>
      <c r="AF133" s="526"/>
      <c r="AG133" s="526"/>
      <c r="AH133" s="526"/>
      <c r="AI133" s="526"/>
      <c r="AJ133" s="526"/>
      <c r="AK133" s="526"/>
      <c r="AL133" s="526"/>
      <c r="AM133" s="526"/>
      <c r="AN133" s="526"/>
      <c r="AO133" s="526"/>
      <c r="AP133" s="526"/>
      <c r="AQ133" s="526"/>
      <c r="AR133" s="526"/>
      <c r="AS133" s="539"/>
      <c r="AT133" s="539"/>
      <c r="AU133" s="850"/>
    </row>
    <row r="134" spans="1:47" ht="14.25" customHeight="1">
      <c r="A134" s="704">
        <f>+日程!A161</f>
        <v>8</v>
      </c>
      <c r="B134" s="526">
        <f>+日程!B161</f>
        <v>3</v>
      </c>
      <c r="C134" s="526" t="str">
        <f>+日程!C161</f>
        <v>水</v>
      </c>
      <c r="D134" s="526" t="str">
        <f>+日程!D161</f>
        <v>DeNA</v>
      </c>
      <c r="E134" s="1183" t="str">
        <f>+日程!G161</f>
        <v/>
      </c>
      <c r="F134" s="1184" t="str">
        <f>+日程!H161</f>
        <v/>
      </c>
      <c r="G134" s="526"/>
      <c r="H134" s="526"/>
      <c r="I134" s="526"/>
      <c r="J134" s="526"/>
      <c r="K134" s="526"/>
      <c r="L134" s="526"/>
      <c r="M134" s="526"/>
      <c r="N134" s="526"/>
      <c r="O134" s="526"/>
      <c r="P134" s="526"/>
      <c r="Q134" s="526"/>
      <c r="R134" s="526"/>
      <c r="S134" s="526"/>
      <c r="T134" s="526"/>
      <c r="U134" s="526"/>
      <c r="V134" s="526"/>
      <c r="W134" s="526"/>
      <c r="X134" s="526"/>
      <c r="Y134" s="526"/>
      <c r="Z134" s="526"/>
      <c r="AA134" s="526"/>
      <c r="AB134" s="526"/>
      <c r="AC134" s="526"/>
      <c r="AD134" s="526"/>
      <c r="AE134" s="526"/>
      <c r="AF134" s="526"/>
      <c r="AG134" s="526"/>
      <c r="AH134" s="526"/>
      <c r="AI134" s="526"/>
      <c r="AJ134" s="526"/>
      <c r="AK134" s="526"/>
      <c r="AL134" s="526"/>
      <c r="AM134" s="526"/>
      <c r="AN134" s="526"/>
      <c r="AO134" s="526"/>
      <c r="AP134" s="526"/>
      <c r="AQ134" s="526"/>
      <c r="AR134" s="526"/>
      <c r="AS134" s="539"/>
      <c r="AT134" s="539"/>
      <c r="AU134" s="850"/>
    </row>
    <row r="135" spans="1:47" ht="14.25" customHeight="1">
      <c r="A135" s="704">
        <f>+日程!A162</f>
        <v>8</v>
      </c>
      <c r="B135" s="526">
        <f>+日程!B162</f>
        <v>4</v>
      </c>
      <c r="C135" s="526" t="str">
        <f>+日程!C162</f>
        <v>木</v>
      </c>
      <c r="D135" s="526" t="str">
        <f>+日程!D162</f>
        <v>DeNA</v>
      </c>
      <c r="E135" s="1183" t="str">
        <f>+日程!G162</f>
        <v/>
      </c>
      <c r="F135" s="1184" t="str">
        <f>+日程!H162</f>
        <v/>
      </c>
      <c r="G135" s="526"/>
      <c r="H135" s="526"/>
      <c r="I135" s="526"/>
      <c r="J135" s="526"/>
      <c r="K135" s="526"/>
      <c r="L135" s="526"/>
      <c r="M135" s="526"/>
      <c r="N135" s="526"/>
      <c r="O135" s="526"/>
      <c r="P135" s="526"/>
      <c r="Q135" s="526"/>
      <c r="R135" s="526"/>
      <c r="S135" s="526"/>
      <c r="T135" s="526"/>
      <c r="U135" s="526"/>
      <c r="V135" s="526"/>
      <c r="W135" s="526"/>
      <c r="X135" s="526"/>
      <c r="Y135" s="526"/>
      <c r="Z135" s="526"/>
      <c r="AA135" s="526"/>
      <c r="AB135" s="526"/>
      <c r="AC135" s="526"/>
      <c r="AD135" s="526"/>
      <c r="AE135" s="526"/>
      <c r="AF135" s="526"/>
      <c r="AG135" s="526"/>
      <c r="AH135" s="526"/>
      <c r="AI135" s="526"/>
      <c r="AJ135" s="526"/>
      <c r="AK135" s="526"/>
      <c r="AL135" s="526"/>
      <c r="AM135" s="526"/>
      <c r="AN135" s="526"/>
      <c r="AO135" s="526"/>
      <c r="AP135" s="526"/>
      <c r="AQ135" s="526"/>
      <c r="AR135" s="526"/>
      <c r="AS135" s="539"/>
      <c r="AT135" s="539"/>
      <c r="AU135" s="850"/>
    </row>
    <row r="136" spans="1:47" ht="14.25" customHeight="1">
      <c r="A136" s="704">
        <f>+日程!A163</f>
        <v>8</v>
      </c>
      <c r="B136" s="526">
        <f>+日程!B163</f>
        <v>5</v>
      </c>
      <c r="C136" s="526" t="str">
        <f>+日程!C163</f>
        <v>金</v>
      </c>
      <c r="D136" s="526" t="str">
        <f>+日程!D163</f>
        <v>阪神</v>
      </c>
      <c r="E136" s="1183" t="str">
        <f>+日程!G163</f>
        <v/>
      </c>
      <c r="F136" s="1184" t="str">
        <f>+日程!H163</f>
        <v/>
      </c>
      <c r="G136" s="526"/>
      <c r="H136" s="526"/>
      <c r="I136" s="526"/>
      <c r="J136" s="526"/>
      <c r="K136" s="526"/>
      <c r="L136" s="526"/>
      <c r="M136" s="526"/>
      <c r="N136" s="526"/>
      <c r="O136" s="526"/>
      <c r="P136" s="526"/>
      <c r="Q136" s="526"/>
      <c r="R136" s="526"/>
      <c r="S136" s="526"/>
      <c r="T136" s="526"/>
      <c r="U136" s="526"/>
      <c r="V136" s="526"/>
      <c r="W136" s="526"/>
      <c r="X136" s="526"/>
      <c r="Y136" s="526"/>
      <c r="Z136" s="526"/>
      <c r="AA136" s="526"/>
      <c r="AB136" s="526"/>
      <c r="AC136" s="526"/>
      <c r="AD136" s="526"/>
      <c r="AE136" s="526"/>
      <c r="AF136" s="526"/>
      <c r="AG136" s="526"/>
      <c r="AH136" s="526"/>
      <c r="AI136" s="526"/>
      <c r="AJ136" s="526"/>
      <c r="AK136" s="526"/>
      <c r="AL136" s="526"/>
      <c r="AM136" s="526"/>
      <c r="AN136" s="526"/>
      <c r="AO136" s="526"/>
      <c r="AP136" s="526"/>
      <c r="AQ136" s="526"/>
      <c r="AR136" s="526"/>
      <c r="AS136" s="539"/>
      <c r="AT136" s="539"/>
      <c r="AU136" s="850"/>
    </row>
    <row r="137" spans="1:47" ht="14.25" customHeight="1">
      <c r="A137" s="704">
        <f>+日程!A164</f>
        <v>8</v>
      </c>
      <c r="B137" s="526">
        <f>+日程!B164</f>
        <v>6</v>
      </c>
      <c r="C137" s="526" t="str">
        <f>+日程!C164</f>
        <v>土</v>
      </c>
      <c r="D137" s="526" t="str">
        <f>+日程!D164</f>
        <v>阪神</v>
      </c>
      <c r="E137" s="1183" t="str">
        <f>+日程!G164</f>
        <v/>
      </c>
      <c r="F137" s="1184" t="str">
        <f>+日程!H164</f>
        <v/>
      </c>
      <c r="G137" s="526"/>
      <c r="H137" s="526"/>
      <c r="I137" s="526"/>
      <c r="J137" s="526"/>
      <c r="K137" s="526"/>
      <c r="L137" s="526"/>
      <c r="M137" s="526"/>
      <c r="N137" s="526"/>
      <c r="O137" s="526"/>
      <c r="P137" s="526"/>
      <c r="Q137" s="526"/>
      <c r="R137" s="526"/>
      <c r="S137" s="526"/>
      <c r="T137" s="526"/>
      <c r="U137" s="526"/>
      <c r="V137" s="526"/>
      <c r="W137" s="526"/>
      <c r="X137" s="526"/>
      <c r="Y137" s="526"/>
      <c r="Z137" s="526"/>
      <c r="AA137" s="526"/>
      <c r="AB137" s="526"/>
      <c r="AC137" s="526"/>
      <c r="AD137" s="526"/>
      <c r="AE137" s="526"/>
      <c r="AF137" s="526"/>
      <c r="AG137" s="526"/>
      <c r="AH137" s="526"/>
      <c r="AI137" s="526"/>
      <c r="AJ137" s="526"/>
      <c r="AK137" s="526"/>
      <c r="AL137" s="526"/>
      <c r="AM137" s="526"/>
      <c r="AN137" s="526"/>
      <c r="AO137" s="526"/>
      <c r="AP137" s="526"/>
      <c r="AQ137" s="526"/>
      <c r="AR137" s="526"/>
      <c r="AS137" s="539"/>
      <c r="AT137" s="539"/>
      <c r="AU137" s="850"/>
    </row>
    <row r="138" spans="1:47" ht="14.25" customHeight="1">
      <c r="A138" s="704">
        <f>+日程!A165</f>
        <v>8</v>
      </c>
      <c r="B138" s="526">
        <f>+日程!B165</f>
        <v>7</v>
      </c>
      <c r="C138" s="526" t="str">
        <f>+日程!C165</f>
        <v>日</v>
      </c>
      <c r="D138" s="526" t="str">
        <f>+日程!D165</f>
        <v>阪神</v>
      </c>
      <c r="E138" s="1183" t="str">
        <f>+日程!G165</f>
        <v/>
      </c>
      <c r="F138" s="1184" t="str">
        <f>+日程!H165</f>
        <v/>
      </c>
      <c r="G138" s="526"/>
      <c r="H138" s="526"/>
      <c r="I138" s="526"/>
      <c r="J138" s="526"/>
      <c r="K138" s="526"/>
      <c r="L138" s="526"/>
      <c r="M138" s="526"/>
      <c r="N138" s="526"/>
      <c r="O138" s="526"/>
      <c r="P138" s="526"/>
      <c r="Q138" s="526"/>
      <c r="R138" s="526"/>
      <c r="S138" s="526"/>
      <c r="T138" s="526"/>
      <c r="U138" s="526"/>
      <c r="V138" s="526"/>
      <c r="W138" s="526"/>
      <c r="X138" s="526"/>
      <c r="Y138" s="526"/>
      <c r="Z138" s="526"/>
      <c r="AA138" s="526"/>
      <c r="AB138" s="526"/>
      <c r="AC138" s="526"/>
      <c r="AD138" s="526"/>
      <c r="AE138" s="526"/>
      <c r="AF138" s="526"/>
      <c r="AG138" s="526"/>
      <c r="AH138" s="526"/>
      <c r="AI138" s="526"/>
      <c r="AJ138" s="526"/>
      <c r="AK138" s="526"/>
      <c r="AL138" s="526"/>
      <c r="AM138" s="526"/>
      <c r="AN138" s="526"/>
      <c r="AO138" s="526"/>
      <c r="AP138" s="526"/>
      <c r="AQ138" s="526"/>
      <c r="AR138" s="526"/>
      <c r="AS138" s="539"/>
      <c r="AT138" s="539"/>
      <c r="AU138" s="850"/>
    </row>
    <row r="139" spans="1:47" ht="14.25" customHeight="1">
      <c r="A139" s="786">
        <f>+日程!A166</f>
        <v>8</v>
      </c>
      <c r="B139" s="785">
        <f>+日程!B166</f>
        <v>8</v>
      </c>
      <c r="C139" s="785" t="str">
        <f>+日程!C166</f>
        <v>月</v>
      </c>
      <c r="D139" s="785"/>
      <c r="E139" s="785"/>
      <c r="F139" s="785"/>
      <c r="G139" s="785"/>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785"/>
      <c r="AR139" s="785"/>
      <c r="AS139" s="1097"/>
      <c r="AT139" s="1097"/>
      <c r="AU139" s="850"/>
    </row>
    <row r="140" spans="1:47" ht="14.25" customHeight="1">
      <c r="A140" s="704">
        <f>+日程!A167</f>
        <v>8</v>
      </c>
      <c r="B140" s="526">
        <f>+日程!B167</f>
        <v>9</v>
      </c>
      <c r="C140" s="526" t="str">
        <f>+日程!C167</f>
        <v>火</v>
      </c>
      <c r="D140" s="526" t="str">
        <f>+日程!D167</f>
        <v>ﾔｸﾙﾄ</v>
      </c>
      <c r="E140" s="1183" t="str">
        <f>+日程!G167</f>
        <v/>
      </c>
      <c r="F140" s="1184" t="str">
        <f>+日程!H167</f>
        <v/>
      </c>
      <c r="G140" s="526"/>
      <c r="H140" s="526"/>
      <c r="I140" s="526"/>
      <c r="J140" s="526"/>
      <c r="K140" s="526"/>
      <c r="L140" s="526"/>
      <c r="M140" s="526"/>
      <c r="N140" s="526"/>
      <c r="O140" s="526"/>
      <c r="P140" s="526"/>
      <c r="Q140" s="526"/>
      <c r="R140" s="526"/>
      <c r="S140" s="526"/>
      <c r="T140" s="526"/>
      <c r="U140" s="526"/>
      <c r="V140" s="526"/>
      <c r="W140" s="526"/>
      <c r="X140" s="526"/>
      <c r="Y140" s="526"/>
      <c r="Z140" s="526"/>
      <c r="AA140" s="526"/>
      <c r="AB140" s="526"/>
      <c r="AC140" s="526"/>
      <c r="AD140" s="526"/>
      <c r="AE140" s="526"/>
      <c r="AF140" s="526"/>
      <c r="AG140" s="526"/>
      <c r="AH140" s="526"/>
      <c r="AI140" s="526"/>
      <c r="AJ140" s="526"/>
      <c r="AK140" s="526"/>
      <c r="AL140" s="526"/>
      <c r="AM140" s="526"/>
      <c r="AN140" s="526"/>
      <c r="AO140" s="526"/>
      <c r="AP140" s="526"/>
      <c r="AQ140" s="526"/>
      <c r="AR140" s="526"/>
      <c r="AS140" s="539"/>
      <c r="AT140" s="539"/>
      <c r="AU140" s="850"/>
    </row>
    <row r="141" spans="1:47" ht="14.25" customHeight="1">
      <c r="A141" s="704">
        <f>+日程!A168</f>
        <v>8</v>
      </c>
      <c r="B141" s="526">
        <f>+日程!B168</f>
        <v>10</v>
      </c>
      <c r="C141" s="526" t="str">
        <f>+日程!C168</f>
        <v>水</v>
      </c>
      <c r="D141" s="526" t="str">
        <f>+日程!D168</f>
        <v>ﾔｸﾙﾄ</v>
      </c>
      <c r="E141" s="1183" t="str">
        <f>+日程!G168</f>
        <v/>
      </c>
      <c r="F141" s="1184" t="str">
        <f>+日程!H168</f>
        <v/>
      </c>
      <c r="G141" s="526"/>
      <c r="H141" s="526"/>
      <c r="I141" s="526"/>
      <c r="J141" s="526"/>
      <c r="K141" s="526"/>
      <c r="L141" s="526"/>
      <c r="M141" s="526"/>
      <c r="N141" s="526"/>
      <c r="O141" s="526"/>
      <c r="P141" s="526"/>
      <c r="Q141" s="526"/>
      <c r="R141" s="526"/>
      <c r="S141" s="526"/>
      <c r="T141" s="526"/>
      <c r="U141" s="526"/>
      <c r="V141" s="526"/>
      <c r="W141" s="526"/>
      <c r="X141" s="526"/>
      <c r="Y141" s="526"/>
      <c r="Z141" s="526"/>
      <c r="AA141" s="526"/>
      <c r="AB141" s="526"/>
      <c r="AC141" s="526"/>
      <c r="AD141" s="526"/>
      <c r="AE141" s="526"/>
      <c r="AF141" s="526"/>
      <c r="AG141" s="526"/>
      <c r="AH141" s="526"/>
      <c r="AI141" s="526"/>
      <c r="AJ141" s="526"/>
      <c r="AK141" s="526"/>
      <c r="AL141" s="526"/>
      <c r="AM141" s="526"/>
      <c r="AN141" s="526"/>
      <c r="AO141" s="526"/>
      <c r="AP141" s="526"/>
      <c r="AQ141" s="526"/>
      <c r="AR141" s="526"/>
      <c r="AS141" s="539"/>
      <c r="AT141" s="539"/>
      <c r="AU141" s="850"/>
    </row>
    <row r="142" spans="1:47" ht="14.25" customHeight="1">
      <c r="A142" s="704">
        <f>+日程!A169</f>
        <v>8</v>
      </c>
      <c r="B142" s="526">
        <f>+日程!B169</f>
        <v>11</v>
      </c>
      <c r="C142" s="526" t="str">
        <f>+日程!C169</f>
        <v>木</v>
      </c>
      <c r="D142" s="526" t="str">
        <f>+日程!D169</f>
        <v>ﾔｸﾙﾄ</v>
      </c>
      <c r="E142" s="1183" t="str">
        <f>+日程!G169</f>
        <v/>
      </c>
      <c r="F142" s="1184" t="str">
        <f>+日程!H169</f>
        <v/>
      </c>
      <c r="G142" s="526"/>
      <c r="H142" s="526"/>
      <c r="I142" s="526"/>
      <c r="J142" s="526"/>
      <c r="K142" s="526"/>
      <c r="L142" s="526"/>
      <c r="M142" s="526"/>
      <c r="N142" s="526"/>
      <c r="O142" s="526"/>
      <c r="P142" s="526"/>
      <c r="Q142" s="526"/>
      <c r="R142" s="526"/>
      <c r="S142" s="526"/>
      <c r="T142" s="526"/>
      <c r="U142" s="526"/>
      <c r="V142" s="526"/>
      <c r="W142" s="526"/>
      <c r="X142" s="526"/>
      <c r="Y142" s="526"/>
      <c r="Z142" s="526"/>
      <c r="AA142" s="526"/>
      <c r="AB142" s="526"/>
      <c r="AC142" s="526"/>
      <c r="AD142" s="526"/>
      <c r="AE142" s="526"/>
      <c r="AF142" s="526"/>
      <c r="AG142" s="526"/>
      <c r="AH142" s="526"/>
      <c r="AI142" s="526"/>
      <c r="AJ142" s="526"/>
      <c r="AK142" s="526"/>
      <c r="AL142" s="526"/>
      <c r="AM142" s="526"/>
      <c r="AN142" s="526"/>
      <c r="AO142" s="526"/>
      <c r="AP142" s="526"/>
      <c r="AQ142" s="526"/>
      <c r="AR142" s="526"/>
      <c r="AS142" s="539"/>
      <c r="AT142" s="539"/>
      <c r="AU142" s="850"/>
    </row>
    <row r="143" spans="1:47" ht="14.25" customHeight="1">
      <c r="A143" s="704">
        <f>+日程!A170</f>
        <v>8</v>
      </c>
      <c r="B143" s="526">
        <f>+日程!B170</f>
        <v>12</v>
      </c>
      <c r="C143" s="526" t="str">
        <f>+日程!C170</f>
        <v>金</v>
      </c>
      <c r="D143" s="526" t="str">
        <f>+日程!D170</f>
        <v>巨人</v>
      </c>
      <c r="E143" s="1183" t="str">
        <f>+日程!G170</f>
        <v/>
      </c>
      <c r="F143" s="1184" t="str">
        <f>+日程!H170</f>
        <v/>
      </c>
      <c r="G143" s="526"/>
      <c r="H143" s="526"/>
      <c r="I143" s="526"/>
      <c r="J143" s="526"/>
      <c r="K143" s="526"/>
      <c r="L143" s="526"/>
      <c r="M143" s="526"/>
      <c r="N143" s="526"/>
      <c r="O143" s="526"/>
      <c r="P143" s="526"/>
      <c r="Q143" s="526"/>
      <c r="R143" s="526"/>
      <c r="S143" s="526"/>
      <c r="T143" s="526"/>
      <c r="U143" s="526"/>
      <c r="V143" s="526"/>
      <c r="W143" s="526"/>
      <c r="X143" s="526"/>
      <c r="Y143" s="526"/>
      <c r="Z143" s="526"/>
      <c r="AA143" s="526"/>
      <c r="AB143" s="526"/>
      <c r="AC143" s="526"/>
      <c r="AD143" s="526"/>
      <c r="AE143" s="526"/>
      <c r="AF143" s="526"/>
      <c r="AG143" s="526"/>
      <c r="AH143" s="526"/>
      <c r="AI143" s="526"/>
      <c r="AJ143" s="526"/>
      <c r="AK143" s="526"/>
      <c r="AL143" s="526"/>
      <c r="AM143" s="526"/>
      <c r="AN143" s="526"/>
      <c r="AO143" s="526"/>
      <c r="AP143" s="526"/>
      <c r="AQ143" s="526"/>
      <c r="AR143" s="526"/>
      <c r="AS143" s="539"/>
      <c r="AT143" s="539"/>
      <c r="AU143" s="850"/>
    </row>
    <row r="144" spans="1:47" ht="14.25" customHeight="1">
      <c r="A144" s="704">
        <f>+日程!A171</f>
        <v>8</v>
      </c>
      <c r="B144" s="526">
        <f>+日程!B171</f>
        <v>13</v>
      </c>
      <c r="C144" s="526" t="str">
        <f>+日程!C171</f>
        <v>土</v>
      </c>
      <c r="D144" s="526" t="str">
        <f>+日程!D171</f>
        <v>巨人</v>
      </c>
      <c r="E144" s="1183" t="str">
        <f>+日程!G171</f>
        <v/>
      </c>
      <c r="F144" s="1184" t="str">
        <f>+日程!H171</f>
        <v/>
      </c>
      <c r="G144" s="526"/>
      <c r="H144" s="526"/>
      <c r="I144" s="526"/>
      <c r="J144" s="526"/>
      <c r="K144" s="526"/>
      <c r="L144" s="526"/>
      <c r="M144" s="526"/>
      <c r="N144" s="526"/>
      <c r="O144" s="526"/>
      <c r="P144" s="526"/>
      <c r="Q144" s="526"/>
      <c r="R144" s="526"/>
      <c r="S144" s="526"/>
      <c r="T144" s="526"/>
      <c r="U144" s="526"/>
      <c r="V144" s="526"/>
      <c r="W144" s="526"/>
      <c r="X144" s="526"/>
      <c r="Y144" s="526"/>
      <c r="Z144" s="526"/>
      <c r="AA144" s="526"/>
      <c r="AB144" s="526"/>
      <c r="AC144" s="526"/>
      <c r="AD144" s="526"/>
      <c r="AE144" s="526"/>
      <c r="AF144" s="526"/>
      <c r="AG144" s="526"/>
      <c r="AH144" s="526"/>
      <c r="AI144" s="526"/>
      <c r="AJ144" s="526"/>
      <c r="AK144" s="526"/>
      <c r="AL144" s="526"/>
      <c r="AM144" s="526"/>
      <c r="AN144" s="526"/>
      <c r="AO144" s="526"/>
      <c r="AP144" s="526"/>
      <c r="AQ144" s="526"/>
      <c r="AR144" s="526"/>
      <c r="AS144" s="539"/>
      <c r="AT144" s="539"/>
      <c r="AU144" s="850"/>
    </row>
    <row r="145" spans="1:47" ht="14.25" customHeight="1">
      <c r="A145" s="704">
        <f>+日程!A172</f>
        <v>8</v>
      </c>
      <c r="B145" s="526">
        <f>+日程!B172</f>
        <v>14</v>
      </c>
      <c r="C145" s="526" t="str">
        <f>+日程!C172</f>
        <v>日</v>
      </c>
      <c r="D145" s="526" t="str">
        <f>+日程!D172</f>
        <v>巨人</v>
      </c>
      <c r="E145" s="1183" t="str">
        <f>+日程!G172</f>
        <v/>
      </c>
      <c r="F145" s="1184" t="str">
        <f>+日程!H172</f>
        <v/>
      </c>
      <c r="G145" s="526"/>
      <c r="H145" s="526"/>
      <c r="I145" s="526"/>
      <c r="J145" s="526"/>
      <c r="K145" s="526"/>
      <c r="L145" s="526"/>
      <c r="M145" s="526"/>
      <c r="N145" s="526"/>
      <c r="O145" s="526"/>
      <c r="P145" s="526"/>
      <c r="Q145" s="526"/>
      <c r="R145" s="526"/>
      <c r="S145" s="526"/>
      <c r="T145" s="526"/>
      <c r="U145" s="526"/>
      <c r="V145" s="526"/>
      <c r="W145" s="526"/>
      <c r="X145" s="526"/>
      <c r="Y145" s="526"/>
      <c r="Z145" s="526"/>
      <c r="AA145" s="526"/>
      <c r="AB145" s="526"/>
      <c r="AC145" s="526"/>
      <c r="AD145" s="526"/>
      <c r="AE145" s="526"/>
      <c r="AF145" s="526"/>
      <c r="AG145" s="526"/>
      <c r="AH145" s="526"/>
      <c r="AI145" s="526"/>
      <c r="AJ145" s="526"/>
      <c r="AK145" s="526"/>
      <c r="AL145" s="526"/>
      <c r="AM145" s="526"/>
      <c r="AN145" s="526"/>
      <c r="AO145" s="526"/>
      <c r="AP145" s="526"/>
      <c r="AQ145" s="526"/>
      <c r="AR145" s="526"/>
      <c r="AS145" s="539"/>
      <c r="AT145" s="539"/>
      <c r="AU145" s="850"/>
    </row>
    <row r="146" spans="1:47" ht="14.25" customHeight="1">
      <c r="A146" s="786">
        <f>+日程!A173</f>
        <v>8</v>
      </c>
      <c r="B146" s="785">
        <f>+日程!B173</f>
        <v>15</v>
      </c>
      <c r="C146" s="785" t="str">
        <f>+日程!C173</f>
        <v>月</v>
      </c>
      <c r="D146" s="785"/>
      <c r="E146" s="785"/>
      <c r="F146" s="785"/>
      <c r="G146" s="785"/>
      <c r="H146" s="785"/>
      <c r="I146" s="785"/>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785"/>
      <c r="AR146" s="785"/>
      <c r="AS146" s="1097"/>
      <c r="AT146" s="1097"/>
      <c r="AU146" s="850"/>
    </row>
    <row r="147" spans="1:47" ht="14.25" customHeight="1">
      <c r="A147" s="704">
        <f>+日程!A174</f>
        <v>8</v>
      </c>
      <c r="B147" s="526">
        <f>+日程!B174</f>
        <v>16</v>
      </c>
      <c r="C147" s="526" t="str">
        <f>+日程!C174</f>
        <v>火</v>
      </c>
      <c r="D147" s="526" t="str">
        <f>+日程!D174</f>
        <v>中日</v>
      </c>
      <c r="E147" s="1183" t="str">
        <f>+日程!G174</f>
        <v/>
      </c>
      <c r="F147" s="1184" t="str">
        <f>+日程!H174</f>
        <v/>
      </c>
      <c r="G147" s="526"/>
      <c r="H147" s="526"/>
      <c r="I147" s="526"/>
      <c r="J147" s="526"/>
      <c r="K147" s="526"/>
      <c r="L147" s="526"/>
      <c r="M147" s="526"/>
      <c r="N147" s="526"/>
      <c r="O147" s="526"/>
      <c r="P147" s="526"/>
      <c r="Q147" s="526"/>
      <c r="R147" s="526"/>
      <c r="S147" s="526"/>
      <c r="T147" s="526"/>
      <c r="U147" s="526"/>
      <c r="V147" s="526"/>
      <c r="W147" s="526"/>
      <c r="X147" s="526"/>
      <c r="Y147" s="526"/>
      <c r="Z147" s="526"/>
      <c r="AA147" s="526"/>
      <c r="AB147" s="526"/>
      <c r="AC147" s="526"/>
      <c r="AD147" s="526"/>
      <c r="AE147" s="526"/>
      <c r="AF147" s="526"/>
      <c r="AG147" s="526"/>
      <c r="AH147" s="526"/>
      <c r="AI147" s="526"/>
      <c r="AJ147" s="526"/>
      <c r="AK147" s="526"/>
      <c r="AL147" s="526"/>
      <c r="AM147" s="526"/>
      <c r="AN147" s="526"/>
      <c r="AO147" s="526"/>
      <c r="AP147" s="526"/>
      <c r="AQ147" s="526"/>
      <c r="AR147" s="526"/>
      <c r="AS147" s="539"/>
      <c r="AT147" s="539"/>
      <c r="AU147" s="850"/>
    </row>
    <row r="148" spans="1:47" ht="14.25" customHeight="1">
      <c r="A148" s="704">
        <f>+日程!A175</f>
        <v>8</v>
      </c>
      <c r="B148" s="526">
        <f>+日程!B175</f>
        <v>17</v>
      </c>
      <c r="C148" s="526" t="str">
        <f>+日程!C175</f>
        <v>水</v>
      </c>
      <c r="D148" s="526" t="str">
        <f>+日程!D175</f>
        <v>中日</v>
      </c>
      <c r="E148" s="1183" t="str">
        <f>+日程!G175</f>
        <v/>
      </c>
      <c r="F148" s="1184" t="str">
        <f>+日程!H175</f>
        <v/>
      </c>
      <c r="G148" s="526"/>
      <c r="H148" s="526"/>
      <c r="I148" s="526"/>
      <c r="J148" s="526"/>
      <c r="K148" s="526"/>
      <c r="L148" s="526"/>
      <c r="M148" s="526"/>
      <c r="N148" s="526"/>
      <c r="O148" s="526"/>
      <c r="P148" s="526"/>
      <c r="Q148" s="526"/>
      <c r="R148" s="526"/>
      <c r="S148" s="526"/>
      <c r="T148" s="526"/>
      <c r="U148" s="526"/>
      <c r="V148" s="526"/>
      <c r="W148" s="526"/>
      <c r="X148" s="526"/>
      <c r="Y148" s="526"/>
      <c r="Z148" s="526"/>
      <c r="AA148" s="526"/>
      <c r="AB148" s="526"/>
      <c r="AC148" s="526"/>
      <c r="AD148" s="526"/>
      <c r="AE148" s="526"/>
      <c r="AF148" s="526"/>
      <c r="AG148" s="526"/>
      <c r="AH148" s="526"/>
      <c r="AI148" s="526"/>
      <c r="AJ148" s="526"/>
      <c r="AK148" s="526"/>
      <c r="AL148" s="526"/>
      <c r="AM148" s="526"/>
      <c r="AN148" s="526"/>
      <c r="AO148" s="526"/>
      <c r="AP148" s="526"/>
      <c r="AQ148" s="526"/>
      <c r="AR148" s="526"/>
      <c r="AS148" s="539"/>
      <c r="AT148" s="539"/>
      <c r="AU148" s="850"/>
    </row>
    <row r="149" spans="1:47" ht="14.25" customHeight="1">
      <c r="A149" s="704">
        <f>+日程!A176</f>
        <v>8</v>
      </c>
      <c r="B149" s="526">
        <f>+日程!B176</f>
        <v>18</v>
      </c>
      <c r="C149" s="526" t="str">
        <f>+日程!C176</f>
        <v>木</v>
      </c>
      <c r="D149" s="526" t="str">
        <f>+日程!D176</f>
        <v>中日</v>
      </c>
      <c r="E149" s="1183" t="str">
        <f>+日程!G176</f>
        <v/>
      </c>
      <c r="F149" s="1184" t="str">
        <f>+日程!H176</f>
        <v/>
      </c>
      <c r="G149" s="526"/>
      <c r="H149" s="526"/>
      <c r="I149" s="526"/>
      <c r="J149" s="526"/>
      <c r="K149" s="526"/>
      <c r="L149" s="526"/>
      <c r="M149" s="526"/>
      <c r="N149" s="526"/>
      <c r="O149" s="526"/>
      <c r="P149" s="526"/>
      <c r="Q149" s="526"/>
      <c r="R149" s="526"/>
      <c r="S149" s="526"/>
      <c r="T149" s="526"/>
      <c r="U149" s="526"/>
      <c r="V149" s="526"/>
      <c r="W149" s="526"/>
      <c r="X149" s="526"/>
      <c r="Y149" s="526"/>
      <c r="Z149" s="526"/>
      <c r="AA149" s="526"/>
      <c r="AB149" s="526"/>
      <c r="AC149" s="526"/>
      <c r="AD149" s="526"/>
      <c r="AE149" s="526"/>
      <c r="AF149" s="526"/>
      <c r="AG149" s="526"/>
      <c r="AH149" s="526"/>
      <c r="AI149" s="526"/>
      <c r="AJ149" s="526"/>
      <c r="AK149" s="526"/>
      <c r="AL149" s="526"/>
      <c r="AM149" s="526"/>
      <c r="AN149" s="526"/>
      <c r="AO149" s="526"/>
      <c r="AP149" s="526"/>
      <c r="AQ149" s="526"/>
      <c r="AR149" s="526"/>
      <c r="AS149" s="539"/>
      <c r="AT149" s="539"/>
      <c r="AU149" s="850"/>
    </row>
    <row r="150" spans="1:47" ht="14.25" customHeight="1">
      <c r="A150" s="704">
        <f>+日程!A177</f>
        <v>8</v>
      </c>
      <c r="B150" s="526">
        <f>+日程!B177</f>
        <v>19</v>
      </c>
      <c r="C150" s="526" t="str">
        <f>+日程!C177</f>
        <v>金</v>
      </c>
      <c r="D150" s="526" t="str">
        <f>+日程!D177</f>
        <v>DeNA</v>
      </c>
      <c r="E150" s="1183" t="str">
        <f>+日程!G177</f>
        <v/>
      </c>
      <c r="F150" s="1184" t="str">
        <f>+日程!H177</f>
        <v/>
      </c>
      <c r="G150" s="526"/>
      <c r="H150" s="526"/>
      <c r="I150" s="526"/>
      <c r="J150" s="526"/>
      <c r="K150" s="526"/>
      <c r="L150" s="526"/>
      <c r="M150" s="526"/>
      <c r="N150" s="526"/>
      <c r="O150" s="526"/>
      <c r="P150" s="526"/>
      <c r="Q150" s="526"/>
      <c r="R150" s="526"/>
      <c r="S150" s="526"/>
      <c r="T150" s="526"/>
      <c r="U150" s="526"/>
      <c r="V150" s="526"/>
      <c r="W150" s="526"/>
      <c r="X150" s="526"/>
      <c r="Y150" s="526"/>
      <c r="Z150" s="526"/>
      <c r="AA150" s="526"/>
      <c r="AB150" s="526"/>
      <c r="AC150" s="526"/>
      <c r="AD150" s="526"/>
      <c r="AE150" s="526"/>
      <c r="AF150" s="526"/>
      <c r="AG150" s="526"/>
      <c r="AH150" s="526"/>
      <c r="AI150" s="526"/>
      <c r="AJ150" s="526"/>
      <c r="AK150" s="526"/>
      <c r="AL150" s="526"/>
      <c r="AM150" s="526"/>
      <c r="AN150" s="526"/>
      <c r="AO150" s="526"/>
      <c r="AP150" s="526"/>
      <c r="AQ150" s="526"/>
      <c r="AR150" s="526"/>
      <c r="AS150" s="539"/>
      <c r="AT150" s="539"/>
      <c r="AU150" s="850"/>
    </row>
    <row r="151" spans="1:47" ht="14.25" customHeight="1">
      <c r="A151" s="704">
        <f>+日程!A178</f>
        <v>8</v>
      </c>
      <c r="B151" s="526">
        <f>+日程!B178</f>
        <v>20</v>
      </c>
      <c r="C151" s="526" t="str">
        <f>+日程!C178</f>
        <v>土</v>
      </c>
      <c r="D151" s="526" t="str">
        <f>+日程!D178</f>
        <v>DeNA</v>
      </c>
      <c r="E151" s="1183" t="str">
        <f>+日程!G178</f>
        <v/>
      </c>
      <c r="F151" s="1184" t="str">
        <f>+日程!H178</f>
        <v/>
      </c>
      <c r="G151" s="526"/>
      <c r="H151" s="526"/>
      <c r="I151" s="526"/>
      <c r="J151" s="526"/>
      <c r="K151" s="526"/>
      <c r="L151" s="526"/>
      <c r="M151" s="526"/>
      <c r="N151" s="526"/>
      <c r="O151" s="526"/>
      <c r="P151" s="526"/>
      <c r="Q151" s="526"/>
      <c r="R151" s="526"/>
      <c r="S151" s="526"/>
      <c r="T151" s="526"/>
      <c r="U151" s="526"/>
      <c r="V151" s="526"/>
      <c r="W151" s="526"/>
      <c r="X151" s="526"/>
      <c r="Y151" s="526"/>
      <c r="Z151" s="526"/>
      <c r="AA151" s="526"/>
      <c r="AB151" s="526"/>
      <c r="AC151" s="526"/>
      <c r="AD151" s="526"/>
      <c r="AE151" s="526"/>
      <c r="AF151" s="526"/>
      <c r="AG151" s="526"/>
      <c r="AH151" s="526"/>
      <c r="AI151" s="526"/>
      <c r="AJ151" s="526"/>
      <c r="AK151" s="526"/>
      <c r="AL151" s="526"/>
      <c r="AM151" s="526"/>
      <c r="AN151" s="526"/>
      <c r="AO151" s="526"/>
      <c r="AP151" s="526"/>
      <c r="AQ151" s="526"/>
      <c r="AR151" s="526"/>
      <c r="AS151" s="539"/>
      <c r="AT151" s="539"/>
      <c r="AU151" s="850"/>
    </row>
    <row r="152" spans="1:47" ht="14.25" customHeight="1">
      <c r="A152" s="704">
        <f>+日程!A179</f>
        <v>8</v>
      </c>
      <c r="B152" s="526">
        <f>+日程!B179</f>
        <v>21</v>
      </c>
      <c r="C152" s="526" t="str">
        <f>+日程!C179</f>
        <v>日</v>
      </c>
      <c r="D152" s="526" t="str">
        <f>+日程!D179</f>
        <v>DeNA</v>
      </c>
      <c r="E152" s="1183" t="str">
        <f>+日程!G179</f>
        <v/>
      </c>
      <c r="F152" s="1184" t="str">
        <f>+日程!H179</f>
        <v/>
      </c>
      <c r="G152" s="526"/>
      <c r="H152" s="526"/>
      <c r="I152" s="526"/>
      <c r="J152" s="526"/>
      <c r="K152" s="526"/>
      <c r="L152" s="526"/>
      <c r="M152" s="526"/>
      <c r="N152" s="526"/>
      <c r="O152" s="526"/>
      <c r="P152" s="526"/>
      <c r="Q152" s="526"/>
      <c r="R152" s="526"/>
      <c r="S152" s="526"/>
      <c r="T152" s="526"/>
      <c r="U152" s="526"/>
      <c r="V152" s="526"/>
      <c r="W152" s="526"/>
      <c r="X152" s="526"/>
      <c r="Y152" s="526"/>
      <c r="Z152" s="526"/>
      <c r="AA152" s="526"/>
      <c r="AB152" s="526"/>
      <c r="AC152" s="526"/>
      <c r="AD152" s="526"/>
      <c r="AE152" s="526"/>
      <c r="AF152" s="526"/>
      <c r="AG152" s="526"/>
      <c r="AH152" s="526"/>
      <c r="AI152" s="526"/>
      <c r="AJ152" s="526"/>
      <c r="AK152" s="526"/>
      <c r="AL152" s="526"/>
      <c r="AM152" s="526"/>
      <c r="AN152" s="526"/>
      <c r="AO152" s="526"/>
      <c r="AP152" s="526"/>
      <c r="AQ152" s="526"/>
      <c r="AR152" s="526"/>
      <c r="AS152" s="539"/>
      <c r="AT152" s="539"/>
      <c r="AU152" s="850"/>
    </row>
    <row r="153" spans="1:47" ht="14.25" customHeight="1">
      <c r="A153" s="786">
        <f>+日程!A180</f>
        <v>8</v>
      </c>
      <c r="B153" s="785">
        <f>+日程!B180</f>
        <v>22</v>
      </c>
      <c r="C153" s="785" t="str">
        <f>+日程!C180</f>
        <v>月</v>
      </c>
      <c r="D153" s="785"/>
      <c r="E153" s="785"/>
      <c r="F153" s="785"/>
      <c r="G153" s="785"/>
      <c r="H153" s="785"/>
      <c r="I153" s="785"/>
      <c r="J153" s="785"/>
      <c r="K153" s="785"/>
      <c r="L153" s="785"/>
      <c r="M153" s="785"/>
      <c r="N153" s="785"/>
      <c r="O153" s="785"/>
      <c r="P153" s="785"/>
      <c r="Q153" s="785"/>
      <c r="R153" s="785"/>
      <c r="S153" s="785"/>
      <c r="T153" s="785"/>
      <c r="U153" s="785"/>
      <c r="V153" s="785"/>
      <c r="W153" s="785"/>
      <c r="X153" s="785"/>
      <c r="Y153" s="785"/>
      <c r="Z153" s="785"/>
      <c r="AA153" s="785"/>
      <c r="AB153" s="785"/>
      <c r="AC153" s="785"/>
      <c r="AD153" s="785"/>
      <c r="AE153" s="785"/>
      <c r="AF153" s="785"/>
      <c r="AG153" s="785"/>
      <c r="AH153" s="785"/>
      <c r="AI153" s="785"/>
      <c r="AJ153" s="785"/>
      <c r="AK153" s="785"/>
      <c r="AL153" s="785"/>
      <c r="AM153" s="785"/>
      <c r="AN153" s="785"/>
      <c r="AO153" s="785"/>
      <c r="AP153" s="785"/>
      <c r="AQ153" s="785"/>
      <c r="AR153" s="785"/>
      <c r="AS153" s="1097"/>
      <c r="AT153" s="1097"/>
      <c r="AU153" s="1096"/>
    </row>
    <row r="154" spans="1:47" ht="14.25" customHeight="1">
      <c r="A154" s="704">
        <f>+日程!A181</f>
        <v>8</v>
      </c>
      <c r="B154" s="526">
        <f>+日程!B181</f>
        <v>23</v>
      </c>
      <c r="C154" s="526" t="str">
        <f>+日程!C181</f>
        <v>火</v>
      </c>
      <c r="D154" s="526" t="str">
        <f>+日程!D181</f>
        <v>ﾔｸﾙﾄ</v>
      </c>
      <c r="E154" s="1183" t="str">
        <f>+日程!G181</f>
        <v/>
      </c>
      <c r="F154" s="1184" t="str">
        <f>+日程!H181</f>
        <v/>
      </c>
      <c r="G154" s="526"/>
      <c r="H154" s="526"/>
      <c r="I154" s="526"/>
      <c r="J154" s="526"/>
      <c r="K154" s="526"/>
      <c r="L154" s="526"/>
      <c r="M154" s="526"/>
      <c r="N154" s="526"/>
      <c r="O154" s="526"/>
      <c r="P154" s="526"/>
      <c r="Q154" s="526"/>
      <c r="R154" s="526"/>
      <c r="S154" s="526"/>
      <c r="T154" s="526"/>
      <c r="U154" s="526"/>
      <c r="V154" s="526"/>
      <c r="W154" s="526"/>
      <c r="X154" s="526"/>
      <c r="Y154" s="526"/>
      <c r="Z154" s="526"/>
      <c r="AA154" s="526"/>
      <c r="AB154" s="526"/>
      <c r="AC154" s="526"/>
      <c r="AD154" s="526"/>
      <c r="AE154" s="526"/>
      <c r="AF154" s="526"/>
      <c r="AG154" s="526"/>
      <c r="AH154" s="526"/>
      <c r="AI154" s="526"/>
      <c r="AJ154" s="526"/>
      <c r="AK154" s="526"/>
      <c r="AL154" s="526"/>
      <c r="AM154" s="526"/>
      <c r="AN154" s="526"/>
      <c r="AO154" s="526"/>
      <c r="AP154" s="526"/>
      <c r="AQ154" s="526"/>
      <c r="AR154" s="526"/>
      <c r="AS154" s="539"/>
      <c r="AT154" s="539"/>
      <c r="AU154" s="850"/>
    </row>
    <row r="155" spans="1:47" ht="14.25" customHeight="1">
      <c r="A155" s="704">
        <f>+日程!A182</f>
        <v>8</v>
      </c>
      <c r="B155" s="526">
        <f>+日程!B182</f>
        <v>24</v>
      </c>
      <c r="C155" s="526" t="str">
        <f>+日程!C182</f>
        <v>水</v>
      </c>
      <c r="D155" s="526" t="str">
        <f>+日程!D182</f>
        <v>ﾔｸﾙﾄ</v>
      </c>
      <c r="E155" s="1183" t="str">
        <f>+日程!G182</f>
        <v/>
      </c>
      <c r="F155" s="1184" t="str">
        <f>+日程!H182</f>
        <v/>
      </c>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526"/>
      <c r="AJ155" s="526"/>
      <c r="AK155" s="526"/>
      <c r="AL155" s="526"/>
      <c r="AM155" s="526"/>
      <c r="AN155" s="526"/>
      <c r="AO155" s="526"/>
      <c r="AP155" s="526"/>
      <c r="AQ155" s="526"/>
      <c r="AR155" s="526"/>
      <c r="AS155" s="539"/>
      <c r="AT155" s="539"/>
      <c r="AU155" s="850"/>
    </row>
    <row r="156" spans="1:47" ht="14.25" customHeight="1">
      <c r="A156" s="704">
        <f>+日程!A183</f>
        <v>8</v>
      </c>
      <c r="B156" s="526">
        <f>+日程!B183</f>
        <v>25</v>
      </c>
      <c r="C156" s="526" t="str">
        <f>+日程!C183</f>
        <v>木</v>
      </c>
      <c r="D156" s="526" t="str">
        <f>+日程!D183</f>
        <v>ﾔｸﾙﾄ</v>
      </c>
      <c r="E156" s="1183" t="str">
        <f>+日程!G183</f>
        <v/>
      </c>
      <c r="F156" s="1184" t="str">
        <f>+日程!H183</f>
        <v/>
      </c>
      <c r="G156" s="526"/>
      <c r="H156" s="526"/>
      <c r="I156" s="526"/>
      <c r="J156" s="526"/>
      <c r="K156" s="526"/>
      <c r="L156" s="526"/>
      <c r="M156" s="526"/>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6"/>
      <c r="AL156" s="526"/>
      <c r="AM156" s="526"/>
      <c r="AN156" s="526"/>
      <c r="AO156" s="526"/>
      <c r="AP156" s="526"/>
      <c r="AQ156" s="526"/>
      <c r="AR156" s="526"/>
      <c r="AS156" s="539"/>
      <c r="AT156" s="539"/>
      <c r="AU156" s="850"/>
    </row>
    <row r="157" spans="1:47" ht="14.25" customHeight="1">
      <c r="A157" s="704">
        <f>+日程!A184</f>
        <v>8</v>
      </c>
      <c r="B157" s="526">
        <f>+日程!B184</f>
        <v>26</v>
      </c>
      <c r="C157" s="526" t="str">
        <f>+日程!C184</f>
        <v>金</v>
      </c>
      <c r="D157" s="526" t="str">
        <f>+日程!D184</f>
        <v>巨人</v>
      </c>
      <c r="E157" s="1183" t="str">
        <f>+日程!G184</f>
        <v/>
      </c>
      <c r="F157" s="1184" t="str">
        <f>+日程!H184</f>
        <v/>
      </c>
      <c r="G157" s="526"/>
      <c r="H157" s="526"/>
      <c r="I157" s="526"/>
      <c r="J157" s="526"/>
      <c r="K157" s="526"/>
      <c r="L157" s="526"/>
      <c r="M157" s="526"/>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6"/>
      <c r="AL157" s="526"/>
      <c r="AM157" s="526"/>
      <c r="AN157" s="526"/>
      <c r="AO157" s="526"/>
      <c r="AP157" s="526"/>
      <c r="AQ157" s="526"/>
      <c r="AR157" s="526"/>
      <c r="AS157" s="539"/>
      <c r="AT157" s="539"/>
      <c r="AU157" s="850"/>
    </row>
    <row r="158" spans="1:47" ht="14.25" customHeight="1">
      <c r="A158" s="704">
        <f>+日程!A185</f>
        <v>8</v>
      </c>
      <c r="B158" s="526">
        <f>+日程!B185</f>
        <v>27</v>
      </c>
      <c r="C158" s="526" t="str">
        <f>+日程!C185</f>
        <v>土</v>
      </c>
      <c r="D158" s="526" t="str">
        <f>+日程!D185</f>
        <v>巨人</v>
      </c>
      <c r="E158" s="1183" t="str">
        <f>+日程!G185</f>
        <v/>
      </c>
      <c r="F158" s="1184" t="str">
        <f>+日程!H185</f>
        <v/>
      </c>
      <c r="G158" s="526"/>
      <c r="H158" s="526"/>
      <c r="I158" s="526"/>
      <c r="J158" s="526"/>
      <c r="K158" s="526"/>
      <c r="L158" s="526"/>
      <c r="M158" s="526"/>
      <c r="N158" s="526"/>
      <c r="O158" s="526"/>
      <c r="P158" s="526"/>
      <c r="Q158" s="526"/>
      <c r="R158" s="526"/>
      <c r="S158" s="526"/>
      <c r="T158" s="526"/>
      <c r="U158" s="526"/>
      <c r="V158" s="526"/>
      <c r="W158" s="526"/>
      <c r="X158" s="526"/>
      <c r="Y158" s="526"/>
      <c r="Z158" s="526"/>
      <c r="AA158" s="526"/>
      <c r="AB158" s="526"/>
      <c r="AC158" s="526"/>
      <c r="AD158" s="526"/>
      <c r="AE158" s="526"/>
      <c r="AF158" s="526"/>
      <c r="AG158" s="526"/>
      <c r="AH158" s="526"/>
      <c r="AI158" s="526"/>
      <c r="AJ158" s="526"/>
      <c r="AK158" s="526"/>
      <c r="AL158" s="526"/>
      <c r="AM158" s="526"/>
      <c r="AN158" s="526"/>
      <c r="AO158" s="526"/>
      <c r="AP158" s="526"/>
      <c r="AQ158" s="526"/>
      <c r="AR158" s="526"/>
      <c r="AS158" s="539"/>
      <c r="AT158" s="539"/>
      <c r="AU158" s="850"/>
    </row>
    <row r="159" spans="1:47" ht="14.25" customHeight="1">
      <c r="A159" s="704">
        <f>+日程!A186</f>
        <v>8</v>
      </c>
      <c r="B159" s="526">
        <f>+日程!B186</f>
        <v>28</v>
      </c>
      <c r="C159" s="526" t="str">
        <f>+日程!C186</f>
        <v>日</v>
      </c>
      <c r="D159" s="526" t="str">
        <f>+日程!D186</f>
        <v>巨人</v>
      </c>
      <c r="E159" s="1183" t="str">
        <f>+日程!G186</f>
        <v/>
      </c>
      <c r="F159" s="1184" t="str">
        <f>+日程!H186</f>
        <v/>
      </c>
      <c r="G159" s="526"/>
      <c r="H159" s="526"/>
      <c r="I159" s="526"/>
      <c r="J159" s="526"/>
      <c r="K159" s="526"/>
      <c r="L159" s="526"/>
      <c r="M159" s="526"/>
      <c r="N159" s="526"/>
      <c r="O159" s="526"/>
      <c r="P159" s="526"/>
      <c r="Q159" s="526"/>
      <c r="R159" s="526"/>
      <c r="S159" s="526"/>
      <c r="T159" s="526"/>
      <c r="U159" s="526"/>
      <c r="V159" s="526"/>
      <c r="W159" s="526"/>
      <c r="X159" s="526"/>
      <c r="Y159" s="526"/>
      <c r="Z159" s="526"/>
      <c r="AA159" s="526"/>
      <c r="AB159" s="526"/>
      <c r="AC159" s="526"/>
      <c r="AD159" s="526"/>
      <c r="AE159" s="526"/>
      <c r="AF159" s="526"/>
      <c r="AG159" s="526"/>
      <c r="AH159" s="526"/>
      <c r="AI159" s="526"/>
      <c r="AJ159" s="526"/>
      <c r="AK159" s="526"/>
      <c r="AL159" s="526"/>
      <c r="AM159" s="526"/>
      <c r="AN159" s="526"/>
      <c r="AO159" s="526"/>
      <c r="AP159" s="526"/>
      <c r="AQ159" s="526"/>
      <c r="AR159" s="526"/>
      <c r="AS159" s="539"/>
      <c r="AT159" s="539"/>
      <c r="AU159" s="850"/>
    </row>
    <row r="160" spans="1:47" ht="14.25" customHeight="1">
      <c r="A160" s="786">
        <f>+日程!A187</f>
        <v>8</v>
      </c>
      <c r="B160" s="785">
        <f>+日程!B187</f>
        <v>29</v>
      </c>
      <c r="C160" s="785" t="str">
        <f>+日程!C187</f>
        <v>月</v>
      </c>
      <c r="D160" s="785"/>
      <c r="E160" s="785"/>
      <c r="F160" s="785"/>
      <c r="G160" s="785"/>
      <c r="H160" s="785"/>
      <c r="I160" s="785"/>
      <c r="J160" s="785"/>
      <c r="K160" s="785"/>
      <c r="L160" s="785"/>
      <c r="M160" s="785"/>
      <c r="N160" s="785"/>
      <c r="O160" s="785"/>
      <c r="P160" s="785"/>
      <c r="Q160" s="785"/>
      <c r="R160" s="785"/>
      <c r="S160" s="785"/>
      <c r="T160" s="785"/>
      <c r="U160" s="785"/>
      <c r="V160" s="785"/>
      <c r="W160" s="785"/>
      <c r="X160" s="785"/>
      <c r="Y160" s="785"/>
      <c r="Z160" s="785"/>
      <c r="AA160" s="785"/>
      <c r="AB160" s="785"/>
      <c r="AC160" s="785"/>
      <c r="AD160" s="785"/>
      <c r="AE160" s="785"/>
      <c r="AF160" s="785"/>
      <c r="AG160" s="785"/>
      <c r="AH160" s="785"/>
      <c r="AI160" s="785"/>
      <c r="AJ160" s="785"/>
      <c r="AK160" s="785"/>
      <c r="AL160" s="785"/>
      <c r="AM160" s="785"/>
      <c r="AN160" s="785"/>
      <c r="AO160" s="785"/>
      <c r="AP160" s="785"/>
      <c r="AQ160" s="785"/>
      <c r="AR160" s="785"/>
      <c r="AS160" s="1097"/>
      <c r="AT160" s="1097"/>
      <c r="AU160" s="851"/>
    </row>
    <row r="161" spans="1:47" ht="14.25" customHeight="1">
      <c r="A161" s="704">
        <f>+日程!A188</f>
        <v>8</v>
      </c>
      <c r="B161" s="526">
        <f>+日程!B188</f>
        <v>30</v>
      </c>
      <c r="C161" s="526" t="str">
        <f>+日程!C188</f>
        <v>火</v>
      </c>
      <c r="D161" s="526" t="str">
        <f>+日程!D188</f>
        <v>阪神</v>
      </c>
      <c r="E161" s="1183" t="str">
        <f>+日程!G188</f>
        <v/>
      </c>
      <c r="F161" s="1184" t="str">
        <f>+日程!H188</f>
        <v/>
      </c>
      <c r="G161" s="526"/>
      <c r="H161" s="526"/>
      <c r="I161" s="526"/>
      <c r="J161" s="526"/>
      <c r="K161" s="526"/>
      <c r="L161" s="526"/>
      <c r="M161" s="526"/>
      <c r="N161" s="526"/>
      <c r="O161" s="526"/>
      <c r="P161" s="526"/>
      <c r="Q161" s="526"/>
      <c r="R161" s="526"/>
      <c r="S161" s="526"/>
      <c r="T161" s="526"/>
      <c r="U161" s="526"/>
      <c r="V161" s="526"/>
      <c r="W161" s="526"/>
      <c r="X161" s="526"/>
      <c r="Y161" s="526"/>
      <c r="Z161" s="526"/>
      <c r="AA161" s="526"/>
      <c r="AB161" s="526"/>
      <c r="AC161" s="526"/>
      <c r="AD161" s="526"/>
      <c r="AE161" s="526"/>
      <c r="AF161" s="526"/>
      <c r="AG161" s="526"/>
      <c r="AH161" s="526"/>
      <c r="AI161" s="526"/>
      <c r="AJ161" s="526"/>
      <c r="AK161" s="526"/>
      <c r="AL161" s="526"/>
      <c r="AM161" s="526"/>
      <c r="AN161" s="526"/>
      <c r="AO161" s="526"/>
      <c r="AP161" s="526"/>
      <c r="AQ161" s="526"/>
      <c r="AR161" s="526"/>
      <c r="AS161" s="539"/>
      <c r="AT161" s="539"/>
      <c r="AU161" s="850"/>
    </row>
    <row r="162" spans="1:47" ht="14.25" customHeight="1">
      <c r="A162" s="704">
        <f>+日程!A189</f>
        <v>8</v>
      </c>
      <c r="B162" s="526">
        <f>+日程!B189</f>
        <v>31</v>
      </c>
      <c r="C162" s="526" t="str">
        <f>+日程!C189</f>
        <v>水</v>
      </c>
      <c r="D162" s="526" t="str">
        <f>+日程!D189</f>
        <v>阪神</v>
      </c>
      <c r="E162" s="1183" t="str">
        <f>+日程!G189</f>
        <v/>
      </c>
      <c r="F162" s="1184" t="str">
        <f>+日程!H189</f>
        <v/>
      </c>
      <c r="G162" s="526"/>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39"/>
      <c r="AT162" s="539"/>
      <c r="AU162" s="850"/>
    </row>
    <row r="163" spans="1:47" ht="14.25" customHeight="1">
      <c r="A163" s="704">
        <f>+日程!A190</f>
        <v>9</v>
      </c>
      <c r="B163" s="526">
        <f>+日程!B190</f>
        <v>1</v>
      </c>
      <c r="C163" s="526" t="str">
        <f>+日程!C190</f>
        <v>木</v>
      </c>
      <c r="D163" s="526" t="str">
        <f>+日程!D190</f>
        <v>阪神</v>
      </c>
      <c r="E163" s="1183" t="str">
        <f>+日程!G190</f>
        <v/>
      </c>
      <c r="F163" s="1184" t="str">
        <f>+日程!H190</f>
        <v/>
      </c>
      <c r="G163" s="526"/>
      <c r="H163" s="526"/>
      <c r="I163" s="526"/>
      <c r="J163" s="526"/>
      <c r="K163" s="526"/>
      <c r="L163" s="526"/>
      <c r="M163" s="526"/>
      <c r="N163" s="526"/>
      <c r="O163" s="526"/>
      <c r="P163" s="526"/>
      <c r="Q163" s="526"/>
      <c r="R163" s="526"/>
      <c r="S163" s="526"/>
      <c r="T163" s="526"/>
      <c r="U163" s="526"/>
      <c r="V163" s="526"/>
      <c r="W163" s="526"/>
      <c r="X163" s="526"/>
      <c r="Y163" s="526"/>
      <c r="Z163" s="526"/>
      <c r="AA163" s="526"/>
      <c r="AB163" s="526"/>
      <c r="AC163" s="526"/>
      <c r="AD163" s="526"/>
      <c r="AE163" s="526"/>
      <c r="AF163" s="526"/>
      <c r="AG163" s="526"/>
      <c r="AH163" s="526"/>
      <c r="AI163" s="526"/>
      <c r="AJ163" s="526"/>
      <c r="AK163" s="526"/>
      <c r="AL163" s="526"/>
      <c r="AM163" s="526"/>
      <c r="AN163" s="526"/>
      <c r="AO163" s="526"/>
      <c r="AP163" s="526"/>
      <c r="AQ163" s="526"/>
      <c r="AR163" s="526"/>
      <c r="AS163" s="539"/>
      <c r="AT163" s="539"/>
      <c r="AU163" s="850"/>
    </row>
    <row r="164" spans="1:47" ht="14.25" customHeight="1">
      <c r="A164" s="704">
        <f>+日程!A191</f>
        <v>9</v>
      </c>
      <c r="B164" s="526">
        <f>+日程!B191</f>
        <v>2</v>
      </c>
      <c r="C164" s="526" t="str">
        <f>+日程!C191</f>
        <v>金</v>
      </c>
      <c r="D164" s="526" t="str">
        <f>+日程!D191</f>
        <v>DeNA</v>
      </c>
      <c r="E164" s="1183" t="str">
        <f>+日程!G191</f>
        <v/>
      </c>
      <c r="F164" s="1184" t="str">
        <f>+日程!H191</f>
        <v/>
      </c>
      <c r="G164" s="526"/>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39"/>
      <c r="AT164" s="539"/>
      <c r="AU164" s="850"/>
    </row>
    <row r="165" spans="1:47" ht="14.25" customHeight="1">
      <c r="A165" s="704">
        <f>+日程!A192</f>
        <v>9</v>
      </c>
      <c r="B165" s="526">
        <f>+日程!B192</f>
        <v>3</v>
      </c>
      <c r="C165" s="526" t="str">
        <f>+日程!C192</f>
        <v>土</v>
      </c>
      <c r="D165" s="526" t="str">
        <f>+日程!D192</f>
        <v>DeNA</v>
      </c>
      <c r="E165" s="1183" t="str">
        <f>+日程!G192</f>
        <v/>
      </c>
      <c r="F165" s="1184" t="str">
        <f>+日程!H192</f>
        <v/>
      </c>
      <c r="G165" s="526"/>
      <c r="H165" s="526"/>
      <c r="I165" s="526"/>
      <c r="J165" s="526"/>
      <c r="K165" s="526"/>
      <c r="L165" s="526"/>
      <c r="M165" s="526"/>
      <c r="N165" s="526"/>
      <c r="O165" s="526"/>
      <c r="P165" s="526"/>
      <c r="Q165" s="526"/>
      <c r="R165" s="526"/>
      <c r="S165" s="526"/>
      <c r="T165" s="526"/>
      <c r="U165" s="526"/>
      <c r="V165" s="526"/>
      <c r="W165" s="526"/>
      <c r="X165" s="526"/>
      <c r="Y165" s="526"/>
      <c r="Z165" s="526"/>
      <c r="AA165" s="526"/>
      <c r="AB165" s="526"/>
      <c r="AC165" s="526"/>
      <c r="AD165" s="526"/>
      <c r="AE165" s="526"/>
      <c r="AF165" s="526"/>
      <c r="AG165" s="526"/>
      <c r="AH165" s="526"/>
      <c r="AI165" s="526"/>
      <c r="AJ165" s="526"/>
      <c r="AK165" s="526"/>
      <c r="AL165" s="526"/>
      <c r="AM165" s="526"/>
      <c r="AN165" s="526"/>
      <c r="AO165" s="526"/>
      <c r="AP165" s="526"/>
      <c r="AQ165" s="526"/>
      <c r="AR165" s="526"/>
      <c r="AS165" s="539"/>
      <c r="AT165" s="539"/>
      <c r="AU165" s="850"/>
    </row>
    <row r="166" spans="1:47" ht="14.25" customHeight="1">
      <c r="A166" s="704">
        <f>+日程!A193</f>
        <v>9</v>
      </c>
      <c r="B166" s="526">
        <f>+日程!B193</f>
        <v>4</v>
      </c>
      <c r="C166" s="526" t="str">
        <f>+日程!C193</f>
        <v>日</v>
      </c>
      <c r="D166" s="526" t="str">
        <f>+日程!D193</f>
        <v>DeNA</v>
      </c>
      <c r="E166" s="1183" t="str">
        <f>+日程!G193</f>
        <v/>
      </c>
      <c r="F166" s="1184" t="str">
        <f>+日程!H193</f>
        <v/>
      </c>
      <c r="G166" s="526"/>
      <c r="H166" s="526"/>
      <c r="I166" s="526"/>
      <c r="J166" s="526"/>
      <c r="K166" s="526"/>
      <c r="L166" s="526"/>
      <c r="M166" s="526"/>
      <c r="N166" s="526"/>
      <c r="O166" s="526"/>
      <c r="P166" s="526"/>
      <c r="Q166" s="526"/>
      <c r="R166" s="526"/>
      <c r="S166" s="526"/>
      <c r="T166" s="526"/>
      <c r="U166" s="526"/>
      <c r="V166" s="526"/>
      <c r="W166" s="526"/>
      <c r="X166" s="526"/>
      <c r="Y166" s="526"/>
      <c r="Z166" s="526"/>
      <c r="AA166" s="526"/>
      <c r="AB166" s="526"/>
      <c r="AC166" s="526"/>
      <c r="AD166" s="526"/>
      <c r="AE166" s="526"/>
      <c r="AF166" s="526"/>
      <c r="AG166" s="526"/>
      <c r="AH166" s="526"/>
      <c r="AI166" s="526"/>
      <c r="AJ166" s="526"/>
      <c r="AK166" s="526"/>
      <c r="AL166" s="526"/>
      <c r="AM166" s="526"/>
      <c r="AN166" s="526"/>
      <c r="AO166" s="526"/>
      <c r="AP166" s="526"/>
      <c r="AQ166" s="526"/>
      <c r="AR166" s="526"/>
      <c r="AS166" s="539"/>
      <c r="AT166" s="539"/>
      <c r="AU166" s="850"/>
    </row>
    <row r="167" spans="1:47" ht="14.25" customHeight="1">
      <c r="A167" s="786">
        <f>+日程!A194</f>
        <v>9</v>
      </c>
      <c r="B167" s="785">
        <f>+日程!B194</f>
        <v>5</v>
      </c>
      <c r="C167" s="785" t="str">
        <f>+日程!C194</f>
        <v>月</v>
      </c>
      <c r="D167" s="785"/>
      <c r="E167" s="785"/>
      <c r="F167" s="785"/>
      <c r="G167" s="785"/>
      <c r="H167" s="785"/>
      <c r="I167" s="785"/>
      <c r="J167" s="785"/>
      <c r="K167" s="785"/>
      <c r="L167" s="785"/>
      <c r="M167" s="785"/>
      <c r="N167" s="785"/>
      <c r="O167" s="785"/>
      <c r="P167" s="785"/>
      <c r="Q167" s="785"/>
      <c r="R167" s="785"/>
      <c r="S167" s="785"/>
      <c r="T167" s="785"/>
      <c r="U167" s="785"/>
      <c r="V167" s="785"/>
      <c r="W167" s="785"/>
      <c r="X167" s="785"/>
      <c r="Y167" s="785"/>
      <c r="Z167" s="785"/>
      <c r="AA167" s="785"/>
      <c r="AB167" s="785"/>
      <c r="AC167" s="785"/>
      <c r="AD167" s="785"/>
      <c r="AE167" s="785"/>
      <c r="AF167" s="785"/>
      <c r="AG167" s="785"/>
      <c r="AH167" s="785"/>
      <c r="AI167" s="785"/>
      <c r="AJ167" s="785"/>
      <c r="AK167" s="785"/>
      <c r="AL167" s="785"/>
      <c r="AM167" s="785"/>
      <c r="AN167" s="785"/>
      <c r="AO167" s="785"/>
      <c r="AP167" s="785"/>
      <c r="AQ167" s="785"/>
      <c r="AR167" s="785"/>
      <c r="AS167" s="1097"/>
      <c r="AT167" s="1097"/>
      <c r="AU167" s="850"/>
    </row>
    <row r="168" spans="1:47" ht="14.25" customHeight="1">
      <c r="A168" s="704">
        <f>+日程!A195</f>
        <v>9</v>
      </c>
      <c r="B168" s="526">
        <f>+日程!B195</f>
        <v>6</v>
      </c>
      <c r="C168" s="526" t="str">
        <f>+日程!C195</f>
        <v>火</v>
      </c>
      <c r="D168" s="526" t="str">
        <f>+日程!D195</f>
        <v>中日</v>
      </c>
      <c r="E168" s="1183" t="str">
        <f>+日程!G195</f>
        <v/>
      </c>
      <c r="F168" s="1184" t="str">
        <f>+日程!H195</f>
        <v/>
      </c>
      <c r="G168" s="526"/>
      <c r="H168" s="526"/>
      <c r="I168" s="526"/>
      <c r="J168" s="526"/>
      <c r="K168" s="526"/>
      <c r="L168" s="526"/>
      <c r="M168" s="526"/>
      <c r="N168" s="526"/>
      <c r="O168" s="526"/>
      <c r="P168" s="526"/>
      <c r="Q168" s="526"/>
      <c r="R168" s="526"/>
      <c r="S168" s="526"/>
      <c r="T168" s="526"/>
      <c r="U168" s="526"/>
      <c r="V168" s="526"/>
      <c r="W168" s="526"/>
      <c r="X168" s="526"/>
      <c r="Y168" s="526"/>
      <c r="Z168" s="526"/>
      <c r="AA168" s="526"/>
      <c r="AB168" s="526"/>
      <c r="AC168" s="526"/>
      <c r="AD168" s="526"/>
      <c r="AE168" s="526"/>
      <c r="AF168" s="526"/>
      <c r="AG168" s="526"/>
      <c r="AH168" s="526"/>
      <c r="AI168" s="526"/>
      <c r="AJ168" s="526"/>
      <c r="AK168" s="526"/>
      <c r="AL168" s="526"/>
      <c r="AM168" s="526"/>
      <c r="AN168" s="526"/>
      <c r="AO168" s="526"/>
      <c r="AP168" s="526"/>
      <c r="AQ168" s="526"/>
      <c r="AR168" s="526"/>
      <c r="AS168" s="539"/>
      <c r="AT168" s="539"/>
      <c r="AU168" s="850"/>
    </row>
    <row r="169" spans="1:47" ht="14.25" customHeight="1">
      <c r="A169" s="704">
        <f>+日程!A196</f>
        <v>9</v>
      </c>
      <c r="B169" s="526">
        <f>+日程!B196</f>
        <v>7</v>
      </c>
      <c r="C169" s="526" t="str">
        <f>+日程!C196</f>
        <v>水</v>
      </c>
      <c r="D169" s="526" t="str">
        <f>+日程!D196</f>
        <v>中日</v>
      </c>
      <c r="E169" s="1183" t="str">
        <f>+日程!G196</f>
        <v/>
      </c>
      <c r="F169" s="1184" t="str">
        <f>+日程!H196</f>
        <v/>
      </c>
      <c r="G169" s="526"/>
      <c r="H169" s="526"/>
      <c r="I169" s="526"/>
      <c r="J169" s="526"/>
      <c r="K169" s="526"/>
      <c r="L169" s="526"/>
      <c r="M169" s="526"/>
      <c r="N169" s="526"/>
      <c r="O169" s="526"/>
      <c r="P169" s="526"/>
      <c r="Q169" s="526"/>
      <c r="R169" s="526"/>
      <c r="S169" s="526"/>
      <c r="T169" s="526"/>
      <c r="U169" s="526"/>
      <c r="V169" s="526"/>
      <c r="W169" s="526"/>
      <c r="X169" s="526"/>
      <c r="Y169" s="526"/>
      <c r="Z169" s="526"/>
      <c r="AA169" s="526"/>
      <c r="AB169" s="526"/>
      <c r="AC169" s="526"/>
      <c r="AD169" s="526"/>
      <c r="AE169" s="526"/>
      <c r="AF169" s="526"/>
      <c r="AG169" s="526"/>
      <c r="AH169" s="526"/>
      <c r="AI169" s="526"/>
      <c r="AJ169" s="526"/>
      <c r="AK169" s="526"/>
      <c r="AL169" s="526"/>
      <c r="AM169" s="526"/>
      <c r="AN169" s="526"/>
      <c r="AO169" s="526"/>
      <c r="AP169" s="526"/>
      <c r="AQ169" s="526"/>
      <c r="AR169" s="526"/>
      <c r="AS169" s="539"/>
      <c r="AT169" s="539"/>
      <c r="AU169" s="850"/>
    </row>
    <row r="170" spans="1:47" ht="14.25" customHeight="1">
      <c r="A170" s="704">
        <f>+日程!A197</f>
        <v>9</v>
      </c>
      <c r="B170" s="526">
        <f>+日程!B197</f>
        <v>8</v>
      </c>
      <c r="C170" s="526" t="str">
        <f>+日程!C197</f>
        <v>木</v>
      </c>
      <c r="D170" s="526" t="str">
        <f>+日程!D197</f>
        <v>中日</v>
      </c>
      <c r="E170" s="1183" t="str">
        <f>+日程!G197</f>
        <v/>
      </c>
      <c r="F170" s="1184" t="str">
        <f>+日程!H197</f>
        <v/>
      </c>
      <c r="G170" s="526"/>
      <c r="H170" s="526"/>
      <c r="I170" s="526"/>
      <c r="J170" s="526"/>
      <c r="K170" s="526"/>
      <c r="L170" s="526"/>
      <c r="M170" s="526"/>
      <c r="N170" s="526"/>
      <c r="O170" s="526"/>
      <c r="P170" s="526"/>
      <c r="Q170" s="526"/>
      <c r="R170" s="526"/>
      <c r="S170" s="526"/>
      <c r="T170" s="526"/>
      <c r="U170" s="526"/>
      <c r="V170" s="526"/>
      <c r="W170" s="526"/>
      <c r="X170" s="526"/>
      <c r="Y170" s="526"/>
      <c r="Z170" s="526"/>
      <c r="AA170" s="526"/>
      <c r="AB170" s="526"/>
      <c r="AC170" s="526"/>
      <c r="AD170" s="526"/>
      <c r="AE170" s="526"/>
      <c r="AF170" s="526"/>
      <c r="AG170" s="526"/>
      <c r="AH170" s="526"/>
      <c r="AI170" s="526"/>
      <c r="AJ170" s="526"/>
      <c r="AK170" s="526"/>
      <c r="AL170" s="526"/>
      <c r="AM170" s="526"/>
      <c r="AN170" s="526"/>
      <c r="AO170" s="526"/>
      <c r="AP170" s="526"/>
      <c r="AQ170" s="526"/>
      <c r="AR170" s="526"/>
      <c r="AS170" s="539"/>
      <c r="AT170" s="539"/>
      <c r="AU170" s="850"/>
    </row>
    <row r="171" spans="1:47" ht="14.25" customHeight="1">
      <c r="A171" s="704">
        <f>+日程!A198</f>
        <v>9</v>
      </c>
      <c r="B171" s="526">
        <f>+日程!B198</f>
        <v>9</v>
      </c>
      <c r="C171" s="526" t="str">
        <f>+日程!C198</f>
        <v>金</v>
      </c>
      <c r="D171" s="526" t="str">
        <f>+日程!D198</f>
        <v>ﾔｸﾙﾄ</v>
      </c>
      <c r="E171" s="1183" t="str">
        <f>+日程!G198</f>
        <v/>
      </c>
      <c r="F171" s="1184" t="str">
        <f>+日程!H198</f>
        <v/>
      </c>
      <c r="G171" s="526"/>
      <c r="H171" s="526"/>
      <c r="I171" s="526"/>
      <c r="J171" s="526"/>
      <c r="K171" s="526"/>
      <c r="L171" s="526"/>
      <c r="M171" s="526"/>
      <c r="N171" s="526"/>
      <c r="O171" s="526"/>
      <c r="P171" s="526"/>
      <c r="Q171" s="526"/>
      <c r="R171" s="526"/>
      <c r="S171" s="526"/>
      <c r="T171" s="526"/>
      <c r="U171" s="526"/>
      <c r="V171" s="526"/>
      <c r="W171" s="526"/>
      <c r="X171" s="526"/>
      <c r="Y171" s="526"/>
      <c r="Z171" s="526"/>
      <c r="AA171" s="526"/>
      <c r="AB171" s="526"/>
      <c r="AC171" s="526"/>
      <c r="AD171" s="526"/>
      <c r="AE171" s="526"/>
      <c r="AF171" s="526"/>
      <c r="AG171" s="526"/>
      <c r="AH171" s="526"/>
      <c r="AI171" s="526"/>
      <c r="AJ171" s="526"/>
      <c r="AK171" s="526"/>
      <c r="AL171" s="526"/>
      <c r="AM171" s="526"/>
      <c r="AN171" s="526"/>
      <c r="AO171" s="526"/>
      <c r="AP171" s="526"/>
      <c r="AQ171" s="526"/>
      <c r="AR171" s="526"/>
      <c r="AS171" s="539"/>
      <c r="AT171" s="539"/>
      <c r="AU171" s="850"/>
    </row>
    <row r="172" spans="1:47" ht="14.25" customHeight="1">
      <c r="A172" s="704">
        <f>+日程!A199</f>
        <v>9</v>
      </c>
      <c r="B172" s="526">
        <f>+日程!B199</f>
        <v>10</v>
      </c>
      <c r="C172" s="526" t="str">
        <f>+日程!C199</f>
        <v>土</v>
      </c>
      <c r="D172" s="526" t="str">
        <f>+日程!D199</f>
        <v>ﾔｸﾙﾄ</v>
      </c>
      <c r="E172" s="1183" t="str">
        <f>+日程!G199</f>
        <v/>
      </c>
      <c r="F172" s="1184" t="str">
        <f>+日程!H199</f>
        <v/>
      </c>
      <c r="G172" s="526"/>
      <c r="H172" s="526"/>
      <c r="I172" s="526"/>
      <c r="J172" s="526"/>
      <c r="K172" s="526"/>
      <c r="L172" s="526"/>
      <c r="M172" s="526"/>
      <c r="N172" s="526"/>
      <c r="O172" s="526"/>
      <c r="P172" s="526"/>
      <c r="Q172" s="526"/>
      <c r="R172" s="526"/>
      <c r="S172" s="526"/>
      <c r="T172" s="526"/>
      <c r="U172" s="526"/>
      <c r="V172" s="526"/>
      <c r="W172" s="526"/>
      <c r="X172" s="526"/>
      <c r="Y172" s="526"/>
      <c r="Z172" s="526"/>
      <c r="AA172" s="526"/>
      <c r="AB172" s="526"/>
      <c r="AC172" s="526"/>
      <c r="AD172" s="526"/>
      <c r="AE172" s="526"/>
      <c r="AF172" s="526"/>
      <c r="AG172" s="526"/>
      <c r="AH172" s="526"/>
      <c r="AI172" s="526"/>
      <c r="AJ172" s="526"/>
      <c r="AK172" s="526"/>
      <c r="AL172" s="526"/>
      <c r="AM172" s="526"/>
      <c r="AN172" s="526"/>
      <c r="AO172" s="526"/>
      <c r="AP172" s="526"/>
      <c r="AQ172" s="526"/>
      <c r="AR172" s="526"/>
      <c r="AS172" s="539"/>
      <c r="AT172" s="539"/>
      <c r="AU172" s="850"/>
    </row>
    <row r="173" spans="1:47" ht="14.25" customHeight="1">
      <c r="A173" s="704">
        <f>+日程!A200</f>
        <v>9</v>
      </c>
      <c r="B173" s="526">
        <f>+日程!B200</f>
        <v>11</v>
      </c>
      <c r="C173" s="526" t="str">
        <f>+日程!C200</f>
        <v>日</v>
      </c>
      <c r="D173" s="526" t="str">
        <f>+日程!D200</f>
        <v>巨人</v>
      </c>
      <c r="E173" s="1183" t="str">
        <f>+日程!G200</f>
        <v/>
      </c>
      <c r="F173" s="1184" t="str">
        <f>+日程!H200</f>
        <v/>
      </c>
      <c r="G173" s="526"/>
      <c r="H173" s="526"/>
      <c r="I173" s="526"/>
      <c r="J173" s="526"/>
      <c r="K173" s="526"/>
      <c r="L173" s="526"/>
      <c r="M173" s="526"/>
      <c r="N173" s="526"/>
      <c r="O173" s="526"/>
      <c r="P173" s="526"/>
      <c r="Q173" s="526"/>
      <c r="R173" s="526"/>
      <c r="S173" s="526"/>
      <c r="T173" s="526"/>
      <c r="U173" s="526"/>
      <c r="V173" s="526"/>
      <c r="W173" s="526"/>
      <c r="X173" s="526"/>
      <c r="Y173" s="526"/>
      <c r="Z173" s="526"/>
      <c r="AA173" s="526"/>
      <c r="AB173" s="526"/>
      <c r="AC173" s="526"/>
      <c r="AD173" s="526"/>
      <c r="AE173" s="526"/>
      <c r="AF173" s="526"/>
      <c r="AG173" s="526"/>
      <c r="AH173" s="526"/>
      <c r="AI173" s="526"/>
      <c r="AJ173" s="526"/>
      <c r="AK173" s="526"/>
      <c r="AL173" s="526"/>
      <c r="AM173" s="526"/>
      <c r="AN173" s="526"/>
      <c r="AO173" s="526"/>
      <c r="AP173" s="526"/>
      <c r="AQ173" s="526"/>
      <c r="AR173" s="526"/>
      <c r="AS173" s="539"/>
      <c r="AT173" s="539"/>
      <c r="AU173" s="850"/>
    </row>
    <row r="174" spans="1:47" ht="14.25" customHeight="1">
      <c r="A174" s="704">
        <f>+日程!A201</f>
        <v>9</v>
      </c>
      <c r="B174" s="526">
        <f>+日程!B201</f>
        <v>12</v>
      </c>
      <c r="C174" s="526" t="str">
        <f>+日程!C201</f>
        <v>月</v>
      </c>
      <c r="D174" s="526" t="str">
        <f>+日程!D201</f>
        <v>(巨人)</v>
      </c>
      <c r="E174" s="1183" t="str">
        <f>+日程!G201</f>
        <v/>
      </c>
      <c r="F174" s="1184" t="str">
        <f>+日程!H201</f>
        <v/>
      </c>
      <c r="G174" s="526"/>
      <c r="H174" s="526"/>
      <c r="I174" s="526"/>
      <c r="J174" s="526"/>
      <c r="K174" s="526"/>
      <c r="L174" s="526"/>
      <c r="M174" s="526"/>
      <c r="N174" s="526"/>
      <c r="O174" s="526"/>
      <c r="P174" s="526"/>
      <c r="Q174" s="526"/>
      <c r="R174" s="526"/>
      <c r="S174" s="526"/>
      <c r="T174" s="526"/>
      <c r="U174" s="526"/>
      <c r="V174" s="526"/>
      <c r="W174" s="526"/>
      <c r="X174" s="526"/>
      <c r="Y174" s="526"/>
      <c r="Z174" s="526"/>
      <c r="AA174" s="526"/>
      <c r="AB174" s="526"/>
      <c r="AC174" s="526"/>
      <c r="AD174" s="526"/>
      <c r="AE174" s="526"/>
      <c r="AF174" s="526"/>
      <c r="AG174" s="526"/>
      <c r="AH174" s="526"/>
      <c r="AI174" s="526"/>
      <c r="AJ174" s="526"/>
      <c r="AK174" s="526"/>
      <c r="AL174" s="526"/>
      <c r="AM174" s="526"/>
      <c r="AN174" s="526"/>
      <c r="AO174" s="526"/>
      <c r="AP174" s="526"/>
      <c r="AQ174" s="526"/>
      <c r="AR174" s="526"/>
      <c r="AS174" s="539"/>
      <c r="AT174" s="539"/>
      <c r="AU174" s="851"/>
    </row>
    <row r="175" spans="1:47" ht="14.25" customHeight="1">
      <c r="A175" s="704">
        <f>+日程!A202</f>
        <v>9</v>
      </c>
      <c r="B175" s="526">
        <f>+日程!B202</f>
        <v>13</v>
      </c>
      <c r="C175" s="526" t="str">
        <f>+日程!C202</f>
        <v>火</v>
      </c>
      <c r="D175" s="526" t="str">
        <f>+日程!D202</f>
        <v>阪神</v>
      </c>
      <c r="E175" s="1183" t="str">
        <f>+日程!G202</f>
        <v/>
      </c>
      <c r="F175" s="1184" t="str">
        <f>+日程!H202</f>
        <v/>
      </c>
      <c r="G175" s="526"/>
      <c r="H175" s="526"/>
      <c r="I175" s="526"/>
      <c r="J175" s="526"/>
      <c r="K175" s="526"/>
      <c r="L175" s="526"/>
      <c r="M175" s="526"/>
      <c r="N175" s="526"/>
      <c r="O175" s="526"/>
      <c r="P175" s="526"/>
      <c r="Q175" s="526"/>
      <c r="R175" s="526"/>
      <c r="S175" s="526"/>
      <c r="T175" s="526"/>
      <c r="U175" s="526"/>
      <c r="V175" s="526"/>
      <c r="W175" s="526"/>
      <c r="X175" s="526"/>
      <c r="Y175" s="526"/>
      <c r="Z175" s="526"/>
      <c r="AA175" s="526"/>
      <c r="AB175" s="526"/>
      <c r="AC175" s="526"/>
      <c r="AD175" s="526"/>
      <c r="AE175" s="526"/>
      <c r="AF175" s="526"/>
      <c r="AG175" s="526"/>
      <c r="AH175" s="526"/>
      <c r="AI175" s="526"/>
      <c r="AJ175" s="526"/>
      <c r="AK175" s="526"/>
      <c r="AL175" s="526"/>
      <c r="AM175" s="526"/>
      <c r="AN175" s="526"/>
      <c r="AO175" s="526"/>
      <c r="AP175" s="526"/>
      <c r="AQ175" s="526"/>
      <c r="AR175" s="526"/>
      <c r="AS175" s="539"/>
      <c r="AT175" s="539"/>
      <c r="AU175" s="850"/>
    </row>
    <row r="176" spans="1:47" ht="14.25" customHeight="1">
      <c r="A176" s="704">
        <f>+日程!A203</f>
        <v>9</v>
      </c>
      <c r="B176" s="526">
        <f>+日程!B203</f>
        <v>14</v>
      </c>
      <c r="C176" s="526" t="str">
        <f>+日程!C203</f>
        <v>水</v>
      </c>
      <c r="D176" s="526" t="str">
        <f>+日程!D203</f>
        <v>(阪神)</v>
      </c>
      <c r="E176" s="1183" t="str">
        <f>+日程!G203</f>
        <v/>
      </c>
      <c r="F176" s="1184" t="str">
        <f>+日程!H203</f>
        <v/>
      </c>
      <c r="G176" s="526"/>
      <c r="H176" s="526"/>
      <c r="I176" s="526"/>
      <c r="J176" s="526"/>
      <c r="K176" s="526"/>
      <c r="L176" s="526"/>
      <c r="M176" s="526"/>
      <c r="N176" s="526"/>
      <c r="O176" s="526"/>
      <c r="P176" s="526"/>
      <c r="Q176" s="526"/>
      <c r="R176" s="526"/>
      <c r="S176" s="526"/>
      <c r="T176" s="526"/>
      <c r="U176" s="526"/>
      <c r="V176" s="526"/>
      <c r="W176" s="526"/>
      <c r="X176" s="526"/>
      <c r="Y176" s="526"/>
      <c r="Z176" s="526"/>
      <c r="AA176" s="526"/>
      <c r="AB176" s="526"/>
      <c r="AC176" s="526"/>
      <c r="AD176" s="526"/>
      <c r="AE176" s="526"/>
      <c r="AF176" s="526"/>
      <c r="AG176" s="526"/>
      <c r="AH176" s="526"/>
      <c r="AI176" s="526"/>
      <c r="AJ176" s="526"/>
      <c r="AK176" s="526"/>
      <c r="AL176" s="526"/>
      <c r="AM176" s="526"/>
      <c r="AN176" s="526"/>
      <c r="AO176" s="526"/>
      <c r="AP176" s="526"/>
      <c r="AQ176" s="526"/>
      <c r="AR176" s="526"/>
      <c r="AS176" s="539"/>
      <c r="AT176" s="539"/>
      <c r="AU176" s="850"/>
    </row>
    <row r="177" spans="1:47" ht="14.25" customHeight="1">
      <c r="A177" s="786">
        <f>+日程!A204</f>
        <v>9</v>
      </c>
      <c r="B177" s="785">
        <f>+日程!B204</f>
        <v>15</v>
      </c>
      <c r="C177" s="785" t="str">
        <f>+日程!C204</f>
        <v>木</v>
      </c>
      <c r="D177" s="785"/>
      <c r="E177" s="785"/>
      <c r="F177" s="785"/>
      <c r="G177" s="785"/>
      <c r="H177" s="785"/>
      <c r="I177" s="785"/>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1097"/>
      <c r="AT177" s="1097"/>
      <c r="AU177" s="850"/>
    </row>
    <row r="178" spans="1:47" ht="14.25" customHeight="1">
      <c r="A178" s="704">
        <f>+日程!A205</f>
        <v>9</v>
      </c>
      <c r="B178" s="526">
        <f>+日程!B205</f>
        <v>16</v>
      </c>
      <c r="C178" s="526" t="str">
        <f>+日程!C205</f>
        <v>金</v>
      </c>
      <c r="D178" s="526" t="str">
        <f>+日程!D205</f>
        <v>(DeNA)</v>
      </c>
      <c r="E178" s="1183" t="str">
        <f>+日程!G205</f>
        <v/>
      </c>
      <c r="F178" s="1184" t="str">
        <f>+日程!H205</f>
        <v/>
      </c>
      <c r="G178" s="526"/>
      <c r="H178" s="526"/>
      <c r="I178" s="526"/>
      <c r="J178" s="526"/>
      <c r="K178" s="526"/>
      <c r="L178" s="526"/>
      <c r="M178" s="526"/>
      <c r="N178" s="526"/>
      <c r="O178" s="526"/>
      <c r="P178" s="526"/>
      <c r="Q178" s="526"/>
      <c r="R178" s="526"/>
      <c r="S178" s="526"/>
      <c r="T178" s="526"/>
      <c r="U178" s="526"/>
      <c r="V178" s="526"/>
      <c r="W178" s="526"/>
      <c r="X178" s="526"/>
      <c r="Y178" s="526"/>
      <c r="Z178" s="526"/>
      <c r="AA178" s="526"/>
      <c r="AB178" s="526"/>
      <c r="AC178" s="526"/>
      <c r="AD178" s="526"/>
      <c r="AE178" s="526"/>
      <c r="AF178" s="526"/>
      <c r="AG178" s="526"/>
      <c r="AH178" s="526"/>
      <c r="AI178" s="526"/>
      <c r="AJ178" s="526"/>
      <c r="AK178" s="526"/>
      <c r="AL178" s="526"/>
      <c r="AM178" s="526"/>
      <c r="AN178" s="526"/>
      <c r="AO178" s="526"/>
      <c r="AP178" s="526"/>
      <c r="AQ178" s="526"/>
      <c r="AR178" s="526"/>
      <c r="AS178" s="539"/>
      <c r="AT178" s="539"/>
      <c r="AU178" s="850"/>
    </row>
    <row r="179" spans="1:47" ht="14.25" customHeight="1">
      <c r="A179" s="704">
        <f>+日程!A206</f>
        <v>9</v>
      </c>
      <c r="B179" s="526">
        <f>+日程!B206</f>
        <v>17</v>
      </c>
      <c r="C179" s="526" t="str">
        <f>+日程!C206</f>
        <v>土</v>
      </c>
      <c r="D179" s="526" t="str">
        <f>+日程!D206</f>
        <v>DeNA</v>
      </c>
      <c r="E179" s="1183" t="str">
        <f>+日程!G206</f>
        <v/>
      </c>
      <c r="F179" s="1184" t="str">
        <f>+日程!H206</f>
        <v/>
      </c>
      <c r="G179" s="526"/>
      <c r="H179" s="526"/>
      <c r="I179" s="526"/>
      <c r="J179" s="526"/>
      <c r="K179" s="526"/>
      <c r="L179" s="526"/>
      <c r="M179" s="526"/>
      <c r="N179" s="526"/>
      <c r="O179" s="526"/>
      <c r="P179" s="526"/>
      <c r="Q179" s="526"/>
      <c r="R179" s="526"/>
      <c r="S179" s="526"/>
      <c r="T179" s="526"/>
      <c r="U179" s="526"/>
      <c r="V179" s="526"/>
      <c r="W179" s="526"/>
      <c r="X179" s="526"/>
      <c r="Y179" s="526"/>
      <c r="Z179" s="526"/>
      <c r="AA179" s="526"/>
      <c r="AB179" s="526"/>
      <c r="AC179" s="526"/>
      <c r="AD179" s="526"/>
      <c r="AE179" s="526"/>
      <c r="AF179" s="526"/>
      <c r="AG179" s="526"/>
      <c r="AH179" s="526"/>
      <c r="AI179" s="526"/>
      <c r="AJ179" s="526"/>
      <c r="AK179" s="526"/>
      <c r="AL179" s="526"/>
      <c r="AM179" s="526"/>
      <c r="AN179" s="526"/>
      <c r="AO179" s="526"/>
      <c r="AP179" s="526"/>
      <c r="AQ179" s="526"/>
      <c r="AR179" s="526"/>
      <c r="AS179" s="539"/>
      <c r="AT179" s="539"/>
      <c r="AU179" s="850"/>
    </row>
    <row r="180" spans="1:47" ht="14.25" customHeight="1">
      <c r="A180" s="704">
        <f>+日程!A207</f>
        <v>9</v>
      </c>
      <c r="B180" s="526">
        <f>+日程!B207</f>
        <v>18</v>
      </c>
      <c r="C180" s="526" t="str">
        <f>+日程!C207</f>
        <v>日</v>
      </c>
      <c r="D180" s="526" t="str">
        <f>+日程!D207</f>
        <v>中日</v>
      </c>
      <c r="E180" s="1183" t="str">
        <f>+日程!G207</f>
        <v/>
      </c>
      <c r="F180" s="1184" t="str">
        <f>+日程!H207</f>
        <v/>
      </c>
      <c r="G180" s="526"/>
      <c r="H180" s="526"/>
      <c r="I180" s="526"/>
      <c r="J180" s="526"/>
      <c r="K180" s="526"/>
      <c r="L180" s="526"/>
      <c r="M180" s="526"/>
      <c r="N180" s="526"/>
      <c r="O180" s="526"/>
      <c r="P180" s="526"/>
      <c r="Q180" s="526"/>
      <c r="R180" s="526"/>
      <c r="S180" s="526"/>
      <c r="T180" s="526"/>
      <c r="U180" s="526"/>
      <c r="V180" s="526"/>
      <c r="W180" s="526"/>
      <c r="X180" s="526"/>
      <c r="Y180" s="526"/>
      <c r="Z180" s="526"/>
      <c r="AA180" s="526"/>
      <c r="AB180" s="526"/>
      <c r="AC180" s="526"/>
      <c r="AD180" s="526"/>
      <c r="AE180" s="526"/>
      <c r="AF180" s="526"/>
      <c r="AG180" s="526"/>
      <c r="AH180" s="526"/>
      <c r="AI180" s="526"/>
      <c r="AJ180" s="526"/>
      <c r="AK180" s="526"/>
      <c r="AL180" s="526"/>
      <c r="AM180" s="526"/>
      <c r="AN180" s="526"/>
      <c r="AO180" s="526"/>
      <c r="AP180" s="526"/>
      <c r="AQ180" s="526"/>
      <c r="AR180" s="526"/>
      <c r="AS180" s="539"/>
      <c r="AT180" s="539"/>
      <c r="AU180" s="850"/>
    </row>
    <row r="181" spans="1:47" ht="14.25" customHeight="1" thickBot="1">
      <c r="A181" s="704">
        <f>+日程!A208</f>
        <v>9</v>
      </c>
      <c r="B181" s="526">
        <f>+日程!B208</f>
        <v>19</v>
      </c>
      <c r="C181" s="526" t="str">
        <f>+日程!C208</f>
        <v>月</v>
      </c>
      <c r="D181" s="526" t="str">
        <f>+日程!D208</f>
        <v>中日</v>
      </c>
      <c r="E181" s="1183" t="str">
        <f>+日程!G208</f>
        <v/>
      </c>
      <c r="F181" s="1184" t="str">
        <f>+日程!H208</f>
        <v/>
      </c>
      <c r="G181" s="526"/>
      <c r="H181" s="526"/>
      <c r="I181" s="526"/>
      <c r="J181" s="526"/>
      <c r="K181" s="526"/>
      <c r="L181" s="526"/>
      <c r="M181" s="526"/>
      <c r="N181" s="526"/>
      <c r="O181" s="526"/>
      <c r="P181" s="526"/>
      <c r="Q181" s="526"/>
      <c r="R181" s="526"/>
      <c r="S181" s="526"/>
      <c r="T181" s="945"/>
      <c r="U181" s="526"/>
      <c r="V181" s="526"/>
      <c r="W181" s="526"/>
      <c r="X181" s="526"/>
      <c r="Y181" s="526"/>
      <c r="Z181" s="526"/>
      <c r="AA181" s="526"/>
      <c r="AB181" s="526"/>
      <c r="AC181" s="526"/>
      <c r="AD181" s="526"/>
      <c r="AE181" s="526"/>
      <c r="AF181" s="526"/>
      <c r="AG181" s="526"/>
      <c r="AH181" s="526"/>
      <c r="AI181" s="526"/>
      <c r="AJ181" s="526"/>
      <c r="AK181" s="526"/>
      <c r="AL181" s="526"/>
      <c r="AM181" s="526"/>
      <c r="AN181" s="526"/>
      <c r="AO181" s="526"/>
      <c r="AP181" s="526"/>
      <c r="AQ181" s="526"/>
      <c r="AR181" s="526"/>
      <c r="AS181" s="539"/>
      <c r="AT181" s="539"/>
      <c r="AU181" s="851"/>
    </row>
    <row r="182" spans="1:47" ht="14.25" customHeight="1" thickBot="1">
      <c r="A182" s="786">
        <f>+日程!A209</f>
        <v>9</v>
      </c>
      <c r="B182" s="785">
        <f>+日程!B209</f>
        <v>20</v>
      </c>
      <c r="C182" s="785" t="str">
        <f>+日程!C209</f>
        <v>火</v>
      </c>
      <c r="D182" s="785"/>
      <c r="E182" s="785"/>
      <c r="F182" s="785"/>
      <c r="G182" s="785"/>
      <c r="H182" s="785"/>
      <c r="I182" s="785"/>
      <c r="J182" s="785"/>
      <c r="K182" s="785"/>
      <c r="L182" s="785"/>
      <c r="M182" s="785"/>
      <c r="N182" s="785"/>
      <c r="O182" s="785"/>
      <c r="P182" s="785"/>
      <c r="Q182" s="785"/>
      <c r="R182" s="1099"/>
      <c r="S182" s="1099"/>
      <c r="T182" s="1100"/>
      <c r="U182" s="1101"/>
      <c r="V182" s="785"/>
      <c r="W182" s="785"/>
      <c r="X182" s="785"/>
      <c r="Y182" s="785"/>
      <c r="Z182" s="785"/>
      <c r="AA182" s="785"/>
      <c r="AB182" s="785"/>
      <c r="AC182" s="785"/>
      <c r="AD182" s="785"/>
      <c r="AE182" s="785"/>
      <c r="AF182" s="785"/>
      <c r="AG182" s="785"/>
      <c r="AH182" s="785"/>
      <c r="AI182" s="785"/>
      <c r="AJ182" s="785"/>
      <c r="AK182" s="785"/>
      <c r="AL182" s="785"/>
      <c r="AM182" s="785"/>
      <c r="AN182" s="785"/>
      <c r="AO182" s="785"/>
      <c r="AP182" s="785"/>
      <c r="AQ182" s="785"/>
      <c r="AR182" s="785"/>
      <c r="AS182" s="1097"/>
      <c r="AT182" s="1097"/>
      <c r="AU182" s="850"/>
    </row>
    <row r="183" spans="1:47" ht="14.25" customHeight="1">
      <c r="A183" s="786">
        <f>+日程!A210</f>
        <v>9</v>
      </c>
      <c r="B183" s="785">
        <f>+日程!B210</f>
        <v>21</v>
      </c>
      <c r="C183" s="785" t="str">
        <f>+日程!C210</f>
        <v>水</v>
      </c>
      <c r="D183" s="785"/>
      <c r="E183" s="785"/>
      <c r="F183" s="785"/>
      <c r="G183" s="785"/>
      <c r="H183" s="785"/>
      <c r="I183" s="785"/>
      <c r="J183" s="785"/>
      <c r="K183" s="785"/>
      <c r="L183" s="785"/>
      <c r="M183" s="785"/>
      <c r="N183" s="785"/>
      <c r="O183" s="785"/>
      <c r="P183" s="785"/>
      <c r="Q183" s="785"/>
      <c r="R183" s="785"/>
      <c r="S183" s="785"/>
      <c r="T183" s="1102"/>
      <c r="U183" s="785"/>
      <c r="V183" s="785"/>
      <c r="W183" s="785"/>
      <c r="X183" s="785"/>
      <c r="Y183" s="785"/>
      <c r="Z183" s="785"/>
      <c r="AA183" s="785"/>
      <c r="AB183" s="785"/>
      <c r="AC183" s="785"/>
      <c r="AD183" s="785"/>
      <c r="AE183" s="785"/>
      <c r="AF183" s="785"/>
      <c r="AG183" s="785"/>
      <c r="AH183" s="785"/>
      <c r="AI183" s="785"/>
      <c r="AJ183" s="785"/>
      <c r="AK183" s="785"/>
      <c r="AL183" s="785"/>
      <c r="AM183" s="785"/>
      <c r="AN183" s="785"/>
      <c r="AO183" s="785"/>
      <c r="AP183" s="785"/>
      <c r="AQ183" s="785"/>
      <c r="AR183" s="785"/>
      <c r="AS183" s="1097"/>
      <c r="AT183" s="1097"/>
      <c r="AU183" s="850"/>
    </row>
    <row r="184" spans="1:47" ht="14.25" customHeight="1">
      <c r="A184" s="786">
        <f>+日程!A211</f>
        <v>9</v>
      </c>
      <c r="B184" s="785">
        <f>+日程!B211</f>
        <v>22</v>
      </c>
      <c r="C184" s="785" t="str">
        <f>+日程!C211</f>
        <v>木</v>
      </c>
      <c r="D184" s="785"/>
      <c r="E184" s="785"/>
      <c r="F184" s="785"/>
      <c r="G184" s="785"/>
      <c r="H184" s="785"/>
      <c r="I184" s="785"/>
      <c r="J184" s="785"/>
      <c r="K184" s="785"/>
      <c r="L184" s="785"/>
      <c r="M184" s="785"/>
      <c r="N184" s="785"/>
      <c r="O184" s="785"/>
      <c r="P184" s="785"/>
      <c r="Q184" s="785"/>
      <c r="R184" s="785"/>
      <c r="S184" s="785"/>
      <c r="T184" s="785"/>
      <c r="U184" s="785"/>
      <c r="V184" s="785"/>
      <c r="W184" s="785"/>
      <c r="X184" s="785"/>
      <c r="Y184" s="785"/>
      <c r="Z184" s="785"/>
      <c r="AA184" s="785"/>
      <c r="AB184" s="785"/>
      <c r="AC184" s="785"/>
      <c r="AD184" s="785"/>
      <c r="AE184" s="785"/>
      <c r="AF184" s="785"/>
      <c r="AG184" s="785"/>
      <c r="AH184" s="785"/>
      <c r="AI184" s="785"/>
      <c r="AJ184" s="785"/>
      <c r="AK184" s="785"/>
      <c r="AL184" s="785"/>
      <c r="AM184" s="785"/>
      <c r="AN184" s="785"/>
      <c r="AO184" s="785"/>
      <c r="AP184" s="785"/>
      <c r="AQ184" s="785"/>
      <c r="AR184" s="785"/>
      <c r="AS184" s="1097"/>
      <c r="AT184" s="1097"/>
      <c r="AU184" s="851"/>
    </row>
    <row r="185" spans="1:47" ht="14.25" customHeight="1">
      <c r="A185" s="786">
        <f>+日程!A212</f>
        <v>9</v>
      </c>
      <c r="B185" s="785">
        <f>+日程!B212</f>
        <v>23</v>
      </c>
      <c r="C185" s="785" t="str">
        <f>+日程!C212</f>
        <v>金</v>
      </c>
      <c r="D185" s="785"/>
      <c r="E185" s="785"/>
      <c r="F185" s="785"/>
      <c r="G185" s="785"/>
      <c r="H185" s="785"/>
      <c r="I185" s="785"/>
      <c r="J185" s="785"/>
      <c r="K185" s="785"/>
      <c r="L185" s="785"/>
      <c r="M185" s="785"/>
      <c r="N185" s="785"/>
      <c r="O185" s="785"/>
      <c r="P185" s="785"/>
      <c r="Q185" s="785"/>
      <c r="R185" s="785"/>
      <c r="S185" s="785"/>
      <c r="T185" s="785"/>
      <c r="U185" s="785"/>
      <c r="V185" s="785"/>
      <c r="W185" s="785"/>
      <c r="X185" s="785"/>
      <c r="Y185" s="785"/>
      <c r="Z185" s="785"/>
      <c r="AA185" s="785"/>
      <c r="AB185" s="785"/>
      <c r="AC185" s="785"/>
      <c r="AD185" s="785"/>
      <c r="AE185" s="785"/>
      <c r="AF185" s="785"/>
      <c r="AG185" s="785"/>
      <c r="AH185" s="785"/>
      <c r="AI185" s="785"/>
      <c r="AJ185" s="785"/>
      <c r="AK185" s="785"/>
      <c r="AL185" s="785"/>
      <c r="AM185" s="785"/>
      <c r="AN185" s="785"/>
      <c r="AO185" s="785"/>
      <c r="AP185" s="785"/>
      <c r="AQ185" s="785"/>
      <c r="AR185" s="785"/>
      <c r="AS185" s="1097"/>
      <c r="AT185" s="1097"/>
      <c r="AU185" s="850"/>
    </row>
    <row r="186" spans="1:47" ht="14.25" customHeight="1">
      <c r="A186" s="786">
        <f>+日程!A213</f>
        <v>9</v>
      </c>
      <c r="B186" s="785">
        <f>+日程!B213</f>
        <v>24</v>
      </c>
      <c r="C186" s="785" t="str">
        <f>+日程!C213</f>
        <v>土</v>
      </c>
      <c r="D186" s="785"/>
      <c r="E186" s="785"/>
      <c r="F186" s="785"/>
      <c r="G186" s="785"/>
      <c r="H186" s="785"/>
      <c r="I186" s="785"/>
      <c r="J186" s="785"/>
      <c r="K186" s="785"/>
      <c r="L186" s="785"/>
      <c r="M186" s="785"/>
      <c r="N186" s="785"/>
      <c r="O186" s="785"/>
      <c r="P186" s="785"/>
      <c r="Q186" s="785"/>
      <c r="R186" s="785"/>
      <c r="S186" s="785"/>
      <c r="T186" s="785"/>
      <c r="U186" s="785"/>
      <c r="V186" s="785"/>
      <c r="W186" s="785"/>
      <c r="X186" s="785"/>
      <c r="Y186" s="785"/>
      <c r="Z186" s="785"/>
      <c r="AA186" s="785"/>
      <c r="AB186" s="785"/>
      <c r="AC186" s="785"/>
      <c r="AD186" s="785"/>
      <c r="AE186" s="785"/>
      <c r="AF186" s="785"/>
      <c r="AG186" s="785"/>
      <c r="AH186" s="785"/>
      <c r="AI186" s="785"/>
      <c r="AJ186" s="785"/>
      <c r="AK186" s="785"/>
      <c r="AL186" s="785"/>
      <c r="AM186" s="785"/>
      <c r="AN186" s="785"/>
      <c r="AO186" s="785"/>
      <c r="AP186" s="785"/>
      <c r="AQ186" s="785"/>
      <c r="AR186" s="785"/>
      <c r="AS186" s="1097"/>
      <c r="AT186" s="1097"/>
      <c r="AU186" s="850"/>
    </row>
    <row r="187" spans="1:47" ht="14.25" customHeight="1">
      <c r="A187" s="786">
        <f>+日程!A214</f>
        <v>9</v>
      </c>
      <c r="B187" s="785">
        <f>+日程!B214</f>
        <v>25</v>
      </c>
      <c r="C187" s="785" t="str">
        <f>+日程!C214</f>
        <v>日</v>
      </c>
      <c r="D187" s="785"/>
      <c r="E187" s="785"/>
      <c r="F187" s="785"/>
      <c r="G187" s="785"/>
      <c r="H187" s="785"/>
      <c r="I187" s="785"/>
      <c r="J187" s="785"/>
      <c r="K187" s="785"/>
      <c r="L187" s="785"/>
      <c r="M187" s="785"/>
      <c r="N187" s="785"/>
      <c r="O187" s="785"/>
      <c r="P187" s="785"/>
      <c r="Q187" s="785"/>
      <c r="R187" s="785"/>
      <c r="S187" s="785"/>
      <c r="T187" s="785"/>
      <c r="U187" s="785"/>
      <c r="V187" s="785"/>
      <c r="W187" s="785"/>
      <c r="X187" s="785"/>
      <c r="Y187" s="785"/>
      <c r="Z187" s="785"/>
      <c r="AA187" s="785"/>
      <c r="AB187" s="785"/>
      <c r="AC187" s="785"/>
      <c r="AD187" s="785"/>
      <c r="AE187" s="785"/>
      <c r="AF187" s="785"/>
      <c r="AG187" s="785"/>
      <c r="AH187" s="785"/>
      <c r="AI187" s="785"/>
      <c r="AJ187" s="785"/>
      <c r="AK187" s="785"/>
      <c r="AL187" s="785"/>
      <c r="AM187" s="785"/>
      <c r="AN187" s="785"/>
      <c r="AO187" s="785"/>
      <c r="AP187" s="785"/>
      <c r="AQ187" s="785"/>
      <c r="AR187" s="785"/>
      <c r="AS187" s="1097"/>
      <c r="AT187" s="1097"/>
      <c r="AU187" s="852"/>
    </row>
    <row r="188" spans="1:47" ht="14.25" customHeight="1">
      <c r="A188" s="786">
        <f>+日程!A215</f>
        <v>9</v>
      </c>
      <c r="B188" s="785">
        <f>+日程!B215</f>
        <v>26</v>
      </c>
      <c r="C188" s="785" t="str">
        <f>+日程!C215</f>
        <v>月</v>
      </c>
      <c r="D188" s="785"/>
      <c r="E188" s="785"/>
      <c r="F188" s="785"/>
      <c r="G188" s="785"/>
      <c r="H188" s="785"/>
      <c r="I188" s="785"/>
      <c r="J188" s="785"/>
      <c r="K188" s="785"/>
      <c r="L188" s="785"/>
      <c r="M188" s="785"/>
      <c r="N188" s="785"/>
      <c r="O188" s="785"/>
      <c r="P188" s="785"/>
      <c r="Q188" s="785"/>
      <c r="R188" s="785"/>
      <c r="S188" s="785"/>
      <c r="T188" s="785"/>
      <c r="U188" s="785"/>
      <c r="V188" s="785"/>
      <c r="W188" s="785"/>
      <c r="X188" s="785"/>
      <c r="Y188" s="785"/>
      <c r="Z188" s="785"/>
      <c r="AA188" s="785"/>
      <c r="AB188" s="785"/>
      <c r="AC188" s="785"/>
      <c r="AD188" s="785"/>
      <c r="AE188" s="785"/>
      <c r="AF188" s="785"/>
      <c r="AG188" s="785"/>
      <c r="AH188" s="785"/>
      <c r="AI188" s="785"/>
      <c r="AJ188" s="785"/>
      <c r="AK188" s="785"/>
      <c r="AL188" s="785"/>
      <c r="AM188" s="785"/>
      <c r="AN188" s="785"/>
      <c r="AO188" s="785"/>
      <c r="AP188" s="785"/>
      <c r="AQ188" s="785"/>
      <c r="AR188" s="785"/>
      <c r="AS188" s="1097"/>
      <c r="AT188" s="1097"/>
      <c r="AU188" s="850"/>
    </row>
    <row r="189" spans="1:47" ht="14.25" customHeight="1">
      <c r="A189" s="786">
        <f>+日程!A216</f>
        <v>9</v>
      </c>
      <c r="B189" s="785">
        <f>+日程!B216</f>
        <v>27</v>
      </c>
      <c r="C189" s="785" t="str">
        <f>+日程!C216</f>
        <v>火</v>
      </c>
      <c r="D189" s="785"/>
      <c r="E189" s="785"/>
      <c r="F189" s="785"/>
      <c r="G189" s="785"/>
      <c r="H189" s="785"/>
      <c r="I189" s="785"/>
      <c r="J189" s="785"/>
      <c r="K189" s="785"/>
      <c r="L189" s="785"/>
      <c r="M189" s="785"/>
      <c r="N189" s="785"/>
      <c r="O189" s="785"/>
      <c r="P189" s="785"/>
      <c r="Q189" s="785"/>
      <c r="R189" s="785"/>
      <c r="S189" s="785"/>
      <c r="T189" s="785"/>
      <c r="U189" s="785"/>
      <c r="V189" s="785"/>
      <c r="W189" s="785"/>
      <c r="X189" s="785"/>
      <c r="Y189" s="785"/>
      <c r="Z189" s="785"/>
      <c r="AA189" s="785"/>
      <c r="AB189" s="785"/>
      <c r="AC189" s="785"/>
      <c r="AD189" s="785"/>
      <c r="AE189" s="785"/>
      <c r="AF189" s="785"/>
      <c r="AG189" s="785"/>
      <c r="AH189" s="785"/>
      <c r="AI189" s="785"/>
      <c r="AJ189" s="785"/>
      <c r="AK189" s="785"/>
      <c r="AL189" s="785"/>
      <c r="AM189" s="785"/>
      <c r="AN189" s="785"/>
      <c r="AO189" s="785"/>
      <c r="AP189" s="785"/>
      <c r="AQ189" s="785"/>
      <c r="AR189" s="785"/>
      <c r="AS189" s="1097"/>
      <c r="AT189" s="1097"/>
      <c r="AU189" s="850"/>
    </row>
    <row r="190" spans="1:47" ht="14.25" customHeight="1">
      <c r="A190" s="786">
        <f>+日程!A217</f>
        <v>9</v>
      </c>
      <c r="B190" s="785">
        <f>+日程!B217</f>
        <v>28</v>
      </c>
      <c r="C190" s="785" t="str">
        <f>+日程!C217</f>
        <v>水</v>
      </c>
      <c r="D190" s="785"/>
      <c r="E190" s="785"/>
      <c r="F190" s="785"/>
      <c r="G190" s="785"/>
      <c r="H190" s="785"/>
      <c r="I190" s="785"/>
      <c r="J190" s="785"/>
      <c r="K190" s="785"/>
      <c r="L190" s="785"/>
      <c r="M190" s="785"/>
      <c r="N190" s="785"/>
      <c r="O190" s="785"/>
      <c r="P190" s="785"/>
      <c r="Q190" s="785"/>
      <c r="R190" s="785"/>
      <c r="S190" s="785"/>
      <c r="T190" s="785"/>
      <c r="U190" s="785"/>
      <c r="V190" s="785"/>
      <c r="W190" s="785"/>
      <c r="X190" s="785"/>
      <c r="Y190" s="785"/>
      <c r="Z190" s="785"/>
      <c r="AA190" s="785"/>
      <c r="AB190" s="785"/>
      <c r="AC190" s="785"/>
      <c r="AD190" s="785"/>
      <c r="AE190" s="785"/>
      <c r="AF190" s="785"/>
      <c r="AG190" s="785"/>
      <c r="AH190" s="785"/>
      <c r="AI190" s="785"/>
      <c r="AJ190" s="785"/>
      <c r="AK190" s="785"/>
      <c r="AL190" s="785"/>
      <c r="AM190" s="785"/>
      <c r="AN190" s="785"/>
      <c r="AO190" s="785"/>
      <c r="AP190" s="785"/>
      <c r="AQ190" s="785"/>
      <c r="AR190" s="785"/>
      <c r="AS190" s="1097"/>
      <c r="AT190" s="1097"/>
      <c r="AU190" s="850"/>
    </row>
    <row r="191" spans="1:47" ht="14.25" customHeight="1">
      <c r="A191" s="786">
        <f>+日程!A218</f>
        <v>9</v>
      </c>
      <c r="B191" s="785">
        <f>+日程!B218</f>
        <v>29</v>
      </c>
      <c r="C191" s="785" t="str">
        <f>+日程!C218</f>
        <v>木</v>
      </c>
      <c r="D191" s="785"/>
      <c r="E191" s="785"/>
      <c r="F191" s="785"/>
      <c r="G191" s="785"/>
      <c r="H191" s="785"/>
      <c r="I191" s="785"/>
      <c r="J191" s="785"/>
      <c r="K191" s="785"/>
      <c r="L191" s="785"/>
      <c r="M191" s="785"/>
      <c r="N191" s="785"/>
      <c r="O191" s="785"/>
      <c r="P191" s="785"/>
      <c r="Q191" s="785"/>
      <c r="R191" s="785"/>
      <c r="S191" s="785"/>
      <c r="T191" s="785"/>
      <c r="U191" s="785"/>
      <c r="V191" s="785"/>
      <c r="W191" s="785"/>
      <c r="X191" s="785"/>
      <c r="Y191" s="785"/>
      <c r="Z191" s="785"/>
      <c r="AA191" s="785"/>
      <c r="AB191" s="785"/>
      <c r="AC191" s="785"/>
      <c r="AD191" s="785"/>
      <c r="AE191" s="785"/>
      <c r="AF191" s="785"/>
      <c r="AG191" s="785"/>
      <c r="AH191" s="785"/>
      <c r="AI191" s="785"/>
      <c r="AJ191" s="785"/>
      <c r="AK191" s="785"/>
      <c r="AL191" s="785"/>
      <c r="AM191" s="785"/>
      <c r="AN191" s="785"/>
      <c r="AO191" s="785"/>
      <c r="AP191" s="785"/>
      <c r="AQ191" s="785"/>
      <c r="AR191" s="785"/>
      <c r="AS191" s="1097"/>
      <c r="AT191" s="1097"/>
      <c r="AU191" s="850"/>
    </row>
    <row r="192" spans="1:47" ht="14.25" customHeight="1">
      <c r="A192" s="786">
        <f>+日程!A219</f>
        <v>9</v>
      </c>
      <c r="B192" s="785">
        <f>+日程!B219</f>
        <v>30</v>
      </c>
      <c r="C192" s="785" t="str">
        <f>+日程!C219</f>
        <v>金</v>
      </c>
      <c r="D192" s="785"/>
      <c r="E192" s="785"/>
      <c r="F192" s="785"/>
      <c r="G192" s="785"/>
      <c r="H192" s="785"/>
      <c r="I192" s="785"/>
      <c r="J192" s="785"/>
      <c r="K192" s="785"/>
      <c r="L192" s="785"/>
      <c r="M192" s="785"/>
      <c r="N192" s="785"/>
      <c r="O192" s="785"/>
      <c r="P192" s="785"/>
      <c r="Q192" s="785"/>
      <c r="R192" s="785"/>
      <c r="S192" s="785"/>
      <c r="T192" s="785"/>
      <c r="U192" s="785"/>
      <c r="V192" s="785"/>
      <c r="W192" s="785"/>
      <c r="X192" s="785"/>
      <c r="Y192" s="785"/>
      <c r="Z192" s="785"/>
      <c r="AA192" s="785"/>
      <c r="AB192" s="785"/>
      <c r="AC192" s="785"/>
      <c r="AD192" s="785"/>
      <c r="AE192" s="785"/>
      <c r="AF192" s="785"/>
      <c r="AG192" s="785"/>
      <c r="AH192" s="785"/>
      <c r="AI192" s="785"/>
      <c r="AJ192" s="785"/>
      <c r="AK192" s="785"/>
      <c r="AL192" s="785"/>
      <c r="AM192" s="785"/>
      <c r="AN192" s="785"/>
      <c r="AO192" s="785"/>
      <c r="AP192" s="785"/>
      <c r="AQ192" s="785"/>
      <c r="AR192" s="785"/>
      <c r="AS192" s="1097"/>
      <c r="AT192" s="1097"/>
      <c r="AU192" s="850"/>
    </row>
    <row r="193" spans="1:47" ht="14.25" customHeight="1">
      <c r="A193" s="786">
        <f>+日程!A220</f>
        <v>10</v>
      </c>
      <c r="B193" s="785">
        <f>+日程!B220</f>
        <v>1</v>
      </c>
      <c r="C193" s="785" t="str">
        <f>+日程!C220</f>
        <v>土</v>
      </c>
      <c r="D193" s="785"/>
      <c r="E193" s="785"/>
      <c r="F193" s="785"/>
      <c r="G193" s="785"/>
      <c r="H193" s="785"/>
      <c r="I193" s="785"/>
      <c r="J193" s="785"/>
      <c r="K193" s="785"/>
      <c r="L193" s="785"/>
      <c r="M193" s="785"/>
      <c r="N193" s="785"/>
      <c r="O193" s="785"/>
      <c r="P193" s="785"/>
      <c r="Q193" s="785"/>
      <c r="R193" s="785"/>
      <c r="S193" s="785"/>
      <c r="T193" s="785"/>
      <c r="U193" s="785"/>
      <c r="V193" s="785"/>
      <c r="W193" s="785"/>
      <c r="X193" s="785"/>
      <c r="Y193" s="785"/>
      <c r="Z193" s="785"/>
      <c r="AA193" s="785"/>
      <c r="AB193" s="785"/>
      <c r="AC193" s="785"/>
      <c r="AD193" s="785"/>
      <c r="AE193" s="785"/>
      <c r="AF193" s="785"/>
      <c r="AG193" s="785"/>
      <c r="AH193" s="785"/>
      <c r="AI193" s="785"/>
      <c r="AJ193" s="785"/>
      <c r="AK193" s="785"/>
      <c r="AL193" s="785"/>
      <c r="AM193" s="785"/>
      <c r="AN193" s="785"/>
      <c r="AO193" s="785"/>
      <c r="AP193" s="785"/>
      <c r="AQ193" s="785"/>
      <c r="AR193" s="785"/>
      <c r="AS193" s="1097"/>
      <c r="AT193" s="1097"/>
      <c r="AU193" s="850"/>
    </row>
    <row r="194" spans="1:47" ht="14.25" customHeight="1">
      <c r="A194" s="786">
        <f>+日程!A221</f>
        <v>10</v>
      </c>
      <c r="B194" s="785">
        <f>+日程!B221</f>
        <v>2</v>
      </c>
      <c r="C194" s="785" t="str">
        <f>+日程!C221</f>
        <v>日</v>
      </c>
      <c r="D194" s="785"/>
      <c r="E194" s="785"/>
      <c r="F194" s="785"/>
      <c r="G194" s="785"/>
      <c r="H194" s="785"/>
      <c r="I194" s="785"/>
      <c r="J194" s="785"/>
      <c r="K194" s="785"/>
      <c r="L194" s="785"/>
      <c r="M194" s="785"/>
      <c r="N194" s="785"/>
      <c r="O194" s="785"/>
      <c r="P194" s="785"/>
      <c r="Q194" s="785"/>
      <c r="R194" s="785"/>
      <c r="S194" s="785"/>
      <c r="T194" s="785"/>
      <c r="U194" s="785"/>
      <c r="V194" s="785"/>
      <c r="W194" s="785"/>
      <c r="X194" s="785"/>
      <c r="Y194" s="785"/>
      <c r="Z194" s="785"/>
      <c r="AA194" s="785"/>
      <c r="AB194" s="785"/>
      <c r="AC194" s="785"/>
      <c r="AD194" s="785"/>
      <c r="AE194" s="785"/>
      <c r="AF194" s="785"/>
      <c r="AG194" s="785"/>
      <c r="AH194" s="785"/>
      <c r="AI194" s="785"/>
      <c r="AJ194" s="785"/>
      <c r="AK194" s="785"/>
      <c r="AL194" s="785"/>
      <c r="AM194" s="785"/>
      <c r="AN194" s="785"/>
      <c r="AO194" s="785"/>
      <c r="AP194" s="785"/>
      <c r="AQ194" s="785"/>
      <c r="AR194" s="785"/>
      <c r="AS194" s="1097"/>
      <c r="AT194" s="1097"/>
      <c r="AU194" s="850"/>
    </row>
    <row r="195" spans="1:47" ht="13.5" customHeight="1">
      <c r="G195" s="854"/>
      <c r="I195" s="856"/>
      <c r="J195" s="856"/>
      <c r="K195" s="856"/>
      <c r="L195" s="856"/>
      <c r="AS195" s="703"/>
      <c r="AT195" s="703"/>
    </row>
    <row r="196" spans="1:47" ht="13.5" customHeight="1">
      <c r="G196" s="854"/>
      <c r="I196" s="856"/>
      <c r="J196" s="856"/>
      <c r="K196" s="856"/>
      <c r="L196" s="856"/>
      <c r="AS196" s="703"/>
      <c r="AT196" s="703"/>
    </row>
    <row r="197" spans="1:47" ht="13.5" customHeight="1">
      <c r="G197" s="854"/>
      <c r="I197" s="856"/>
      <c r="J197" s="856"/>
      <c r="K197" s="856"/>
      <c r="L197" s="856"/>
      <c r="AS197" s="703"/>
      <c r="AT197" s="703"/>
    </row>
    <row r="198" spans="1:47" ht="12">
      <c r="G198" s="854"/>
      <c r="I198" s="856"/>
      <c r="J198" s="856"/>
      <c r="K198" s="856"/>
      <c r="L198" s="856"/>
      <c r="AS198" s="703"/>
      <c r="AT198" s="703"/>
    </row>
    <row r="199" spans="1:47" ht="12">
      <c r="G199" s="854"/>
      <c r="I199" s="856"/>
      <c r="J199" s="856"/>
      <c r="K199" s="856"/>
      <c r="L199" s="856"/>
      <c r="AS199" s="703"/>
      <c r="AT199" s="703"/>
    </row>
    <row r="200" spans="1:47" ht="12">
      <c r="G200" s="854"/>
      <c r="I200" s="856"/>
      <c r="J200" s="856"/>
      <c r="K200" s="856"/>
      <c r="L200" s="856"/>
      <c r="AS200" s="703"/>
      <c r="AT200" s="703"/>
    </row>
    <row r="201" spans="1:47" ht="20.25" customHeight="1">
      <c r="G201" s="854"/>
      <c r="AS201" s="703"/>
      <c r="AT201" s="703"/>
    </row>
    <row r="202" spans="1:47" ht="20.25" customHeight="1">
      <c r="G202" s="854"/>
      <c r="AS202" s="703"/>
      <c r="AT202" s="703"/>
    </row>
    <row r="203" spans="1:47" ht="20.25" customHeight="1">
      <c r="G203" s="854"/>
      <c r="AS203" s="703"/>
      <c r="AT203" s="703"/>
    </row>
    <row r="204" spans="1:47" ht="20.25" customHeight="1">
      <c r="G204" s="854"/>
      <c r="AS204" s="703"/>
      <c r="AT204" s="703"/>
    </row>
    <row r="205" spans="1:47" ht="20.25" customHeight="1">
      <c r="G205" s="854"/>
      <c r="AS205" s="703"/>
      <c r="AT205" s="703"/>
    </row>
    <row r="206" spans="1:47" ht="20.25" customHeight="1">
      <c r="G206" s="854"/>
      <c r="AS206" s="703"/>
      <c r="AT206" s="703"/>
    </row>
    <row r="207" spans="1:47" ht="20.25" customHeight="1">
      <c r="G207" s="854"/>
      <c r="AS207" s="703"/>
      <c r="AT207" s="703"/>
    </row>
    <row r="208" spans="1:47" ht="20.25" customHeight="1">
      <c r="G208" s="854"/>
      <c r="AS208" s="703"/>
      <c r="AT208" s="703"/>
    </row>
    <row r="209" spans="7:46" ht="20.25" customHeight="1">
      <c r="G209" s="854"/>
      <c r="AS209" s="703"/>
      <c r="AT209" s="703"/>
    </row>
    <row r="210" spans="7:46" ht="20.25" customHeight="1">
      <c r="G210" s="854"/>
      <c r="AS210" s="703"/>
      <c r="AT210" s="703"/>
    </row>
    <row r="211" spans="7:46" ht="20.25" customHeight="1">
      <c r="G211" s="854"/>
      <c r="AS211" s="703"/>
      <c r="AT211" s="703"/>
    </row>
    <row r="212" spans="7:46" ht="20.25" customHeight="1">
      <c r="G212" s="854"/>
      <c r="AS212" s="703"/>
      <c r="AT212" s="703"/>
    </row>
    <row r="213" spans="7:46" ht="20.25" customHeight="1">
      <c r="G213" s="854"/>
      <c r="AS213" s="703"/>
      <c r="AT213" s="703"/>
    </row>
    <row r="214" spans="7:46" ht="20.25" customHeight="1">
      <c r="G214" s="854"/>
      <c r="AS214" s="703"/>
      <c r="AT214" s="703"/>
    </row>
    <row r="215" spans="7:46" ht="20.25" customHeight="1">
      <c r="G215" s="854"/>
      <c r="AS215" s="703"/>
      <c r="AT215" s="703"/>
    </row>
    <row r="216" spans="7:46" ht="20.25" customHeight="1">
      <c r="G216" s="854"/>
      <c r="AS216" s="703"/>
      <c r="AT216" s="703"/>
    </row>
    <row r="217" spans="7:46" ht="20.25" customHeight="1">
      <c r="G217" s="854"/>
      <c r="AS217" s="703"/>
      <c r="AT217" s="703"/>
    </row>
    <row r="218" spans="7:46" ht="20.25" customHeight="1">
      <c r="G218" s="854"/>
      <c r="AS218" s="703"/>
      <c r="AT218" s="703"/>
    </row>
    <row r="219" spans="7:46" ht="20.25" customHeight="1">
      <c r="G219" s="854"/>
      <c r="AS219" s="703"/>
      <c r="AT219" s="703"/>
    </row>
    <row r="220" spans="7:46" ht="20.25" customHeight="1">
      <c r="G220" s="854"/>
      <c r="AS220" s="703"/>
      <c r="AT220" s="703"/>
    </row>
    <row r="221" spans="7:46" ht="20.25" customHeight="1">
      <c r="G221" s="854"/>
      <c r="AS221" s="703"/>
      <c r="AT221" s="703"/>
    </row>
    <row r="222" spans="7:46" ht="20.25" customHeight="1">
      <c r="G222" s="854"/>
      <c r="AS222" s="703"/>
      <c r="AT222" s="703"/>
    </row>
    <row r="223" spans="7:46" ht="20.25" customHeight="1">
      <c r="G223" s="854"/>
      <c r="AS223" s="703"/>
      <c r="AT223" s="703"/>
    </row>
    <row r="224" spans="7:46" ht="20.25" customHeight="1">
      <c r="G224" s="854"/>
      <c r="AS224" s="703"/>
      <c r="AT224" s="703"/>
    </row>
    <row r="225" spans="7:46" ht="20.25" customHeight="1">
      <c r="G225" s="854"/>
      <c r="AS225" s="703"/>
      <c r="AT225" s="703"/>
    </row>
    <row r="226" spans="7:46" ht="20.25" customHeight="1">
      <c r="G226" s="854"/>
      <c r="AS226" s="703"/>
      <c r="AT226" s="703"/>
    </row>
    <row r="227" spans="7:46" ht="20.25" customHeight="1">
      <c r="G227" s="854"/>
      <c r="AS227" s="703"/>
      <c r="AT227" s="703"/>
    </row>
    <row r="228" spans="7:46" ht="20.25" customHeight="1">
      <c r="G228" s="854"/>
      <c r="AS228" s="703"/>
      <c r="AT228" s="703"/>
    </row>
    <row r="229" spans="7:46" ht="20.25" customHeight="1">
      <c r="G229" s="854"/>
      <c r="AS229" s="703"/>
      <c r="AT229" s="703"/>
    </row>
    <row r="230" spans="7:46" ht="20.25" customHeight="1">
      <c r="G230" s="854"/>
      <c r="AS230" s="703"/>
      <c r="AT230" s="703"/>
    </row>
    <row r="231" spans="7:46" ht="20.25" customHeight="1">
      <c r="G231" s="854"/>
      <c r="AS231" s="703"/>
      <c r="AT231" s="703"/>
    </row>
    <row r="232" spans="7:46" ht="20.25" customHeight="1">
      <c r="G232" s="854"/>
      <c r="AS232" s="703"/>
      <c r="AT232" s="703"/>
    </row>
    <row r="233" spans="7:46" ht="20.25" customHeight="1">
      <c r="G233" s="854"/>
      <c r="AS233" s="703"/>
      <c r="AT233" s="703"/>
    </row>
    <row r="234" spans="7:46" ht="20.25" customHeight="1">
      <c r="G234" s="854"/>
      <c r="AS234" s="703"/>
      <c r="AT234" s="703"/>
    </row>
    <row r="235" spans="7:46" ht="20.25" customHeight="1">
      <c r="G235" s="854"/>
      <c r="AS235" s="703"/>
      <c r="AT235" s="703"/>
    </row>
    <row r="236" spans="7:46" ht="20.25" customHeight="1">
      <c r="G236" s="854"/>
      <c r="AS236" s="703"/>
      <c r="AT236" s="703"/>
    </row>
    <row r="237" spans="7:46" ht="20.25" customHeight="1">
      <c r="G237" s="854"/>
      <c r="AS237" s="703"/>
      <c r="AT237" s="703"/>
    </row>
    <row r="238" spans="7:46" ht="20.25" customHeight="1">
      <c r="G238" s="854"/>
      <c r="AS238" s="703"/>
      <c r="AT238" s="703"/>
    </row>
    <row r="239" spans="7:46" ht="20.25" customHeight="1">
      <c r="G239" s="854"/>
      <c r="AS239" s="703"/>
      <c r="AT239" s="703"/>
    </row>
    <row r="240" spans="7:46" ht="20.25" customHeight="1">
      <c r="G240" s="854"/>
      <c r="AS240" s="703"/>
      <c r="AT240" s="703"/>
    </row>
    <row r="241" spans="7:46" ht="20.25" customHeight="1">
      <c r="G241" s="854"/>
      <c r="AS241" s="703"/>
      <c r="AT241" s="703"/>
    </row>
    <row r="242" spans="7:46" ht="20.25" customHeight="1">
      <c r="G242" s="854"/>
      <c r="AS242" s="703"/>
      <c r="AT242" s="703"/>
    </row>
    <row r="243" spans="7:46" ht="20.25" customHeight="1">
      <c r="G243" s="854"/>
      <c r="AS243" s="703"/>
      <c r="AT243" s="703"/>
    </row>
    <row r="244" spans="7:46" ht="20.25" customHeight="1">
      <c r="G244" s="854"/>
      <c r="AS244" s="703"/>
      <c r="AT244" s="703"/>
    </row>
    <row r="245" spans="7:46" ht="20.25" customHeight="1">
      <c r="G245" s="854"/>
      <c r="AS245" s="703"/>
      <c r="AT245" s="703"/>
    </row>
    <row r="246" spans="7:46" ht="20.25" customHeight="1">
      <c r="G246" s="854"/>
      <c r="AS246" s="703"/>
      <c r="AT246" s="703"/>
    </row>
    <row r="247" spans="7:46" ht="20.25" customHeight="1">
      <c r="G247" s="854"/>
      <c r="AS247" s="703"/>
      <c r="AT247" s="703"/>
    </row>
    <row r="248" spans="7:46" ht="20.25" customHeight="1">
      <c r="G248" s="854"/>
      <c r="AS248" s="703"/>
      <c r="AT248" s="703"/>
    </row>
    <row r="249" spans="7:46" ht="20.25" customHeight="1">
      <c r="G249" s="854"/>
      <c r="AS249" s="703"/>
      <c r="AT249" s="703"/>
    </row>
    <row r="250" spans="7:46" ht="20.25" customHeight="1">
      <c r="G250" s="854"/>
      <c r="AS250" s="703"/>
      <c r="AT250" s="703"/>
    </row>
    <row r="251" spans="7:46" ht="20.25" customHeight="1">
      <c r="G251" s="854"/>
      <c r="AS251" s="703"/>
      <c r="AT251" s="703"/>
    </row>
    <row r="252" spans="7:46" ht="20.25" customHeight="1">
      <c r="G252" s="854"/>
      <c r="AS252" s="703"/>
      <c r="AT252" s="703"/>
    </row>
    <row r="253" spans="7:46" ht="20.25" customHeight="1">
      <c r="G253" s="854"/>
      <c r="AS253" s="703"/>
      <c r="AT253" s="703"/>
    </row>
    <row r="254" spans="7:46" ht="20.25" customHeight="1">
      <c r="G254" s="854"/>
      <c r="AS254" s="703"/>
      <c r="AT254" s="703"/>
    </row>
    <row r="255" spans="7:46" ht="20.25" customHeight="1">
      <c r="G255" s="854"/>
      <c r="AS255" s="703"/>
      <c r="AT255" s="703"/>
    </row>
    <row r="256" spans="7:46" ht="20.25" customHeight="1">
      <c r="G256" s="854"/>
      <c r="AS256" s="703"/>
      <c r="AT256" s="703"/>
    </row>
    <row r="257" spans="7:46" ht="20.25" customHeight="1">
      <c r="G257" s="854"/>
      <c r="AS257" s="703"/>
      <c r="AT257" s="703"/>
    </row>
    <row r="258" spans="7:46" ht="20.25" customHeight="1">
      <c r="G258" s="854"/>
      <c r="AS258" s="703"/>
      <c r="AT258" s="703"/>
    </row>
    <row r="259" spans="7:46" ht="20.25" customHeight="1">
      <c r="G259" s="854"/>
      <c r="AS259" s="703"/>
      <c r="AT259" s="703"/>
    </row>
    <row r="260" spans="7:46" ht="20.25" customHeight="1">
      <c r="G260" s="854"/>
      <c r="AS260" s="703"/>
      <c r="AT260" s="703"/>
    </row>
    <row r="261" spans="7:46" ht="20.25" customHeight="1">
      <c r="G261" s="854"/>
      <c r="AS261" s="703"/>
      <c r="AT261" s="703"/>
    </row>
    <row r="262" spans="7:46" ht="20.25" customHeight="1">
      <c r="G262" s="854"/>
      <c r="AS262" s="703"/>
      <c r="AT262" s="703"/>
    </row>
    <row r="263" spans="7:46" ht="20.25" customHeight="1">
      <c r="G263" s="854"/>
      <c r="AS263" s="703"/>
      <c r="AT263" s="703"/>
    </row>
    <row r="264" spans="7:46" ht="20.25" customHeight="1">
      <c r="G264" s="854"/>
      <c r="AS264" s="703"/>
      <c r="AT264" s="703"/>
    </row>
    <row r="265" spans="7:46" ht="20.25" customHeight="1">
      <c r="AS265" s="703"/>
      <c r="AT265" s="703"/>
    </row>
  </sheetData>
  <autoFilter ref="A1:GL194" xr:uid="{BFF79956-8B2A-4AFA-BCA8-FC62471E7828}"/>
  <phoneticPr fontId="2"/>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2DA8-A168-4D19-B0AF-B2CBF3DF6C0C}">
  <dimension ref="A1:AS269"/>
  <sheetViews>
    <sheetView workbookViewId="0">
      <pane xSplit="6" ySplit="2" topLeftCell="G116" activePane="bottomRight" state="frozen"/>
      <selection pane="topRight" activeCell="F1" sqref="F1"/>
      <selection pane="bottomLeft" activeCell="A3" sqref="A3"/>
      <selection pane="bottomRight" activeCell="BA127" sqref="BA127"/>
    </sheetView>
    <sheetView workbookViewId="1"/>
  </sheetViews>
  <sheetFormatPr defaultColWidth="3.5" defaultRowHeight="20.25" customHeight="1"/>
  <cols>
    <col min="1" max="3" width="3.375" style="854" customWidth="1"/>
    <col min="4" max="4" width="5.625" style="855" customWidth="1"/>
    <col min="5" max="5" width="3.375" style="855" customWidth="1"/>
    <col min="6" max="6" width="3.375" style="854" customWidth="1"/>
    <col min="7" max="15" width="4.625" style="854" customWidth="1"/>
    <col min="16" max="16" width="1.5" style="854" customWidth="1"/>
    <col min="17" max="31" width="4.625" style="854" customWidth="1"/>
    <col min="32" max="32" width="1.5" style="854" customWidth="1"/>
    <col min="33" max="43" width="4.625" style="854" customWidth="1"/>
    <col min="44" max="44" width="4.125" style="854" customWidth="1"/>
    <col min="45" max="45" width="5.375" style="741" customWidth="1"/>
    <col min="46" max="46" width="4.5" style="854" customWidth="1"/>
    <col min="47" max="47" width="3.5" style="854"/>
    <col min="48" max="48" width="8.875" style="854" customWidth="1"/>
    <col min="49" max="16384" width="3.5" style="854"/>
  </cols>
  <sheetData>
    <row r="1" spans="1:45" s="859" customFormat="1" ht="30.75" customHeight="1">
      <c r="A1" s="1361"/>
      <c r="B1" s="1362"/>
      <c r="C1" s="1362"/>
      <c r="D1" s="1363"/>
      <c r="E1" s="1360"/>
      <c r="F1" s="1359"/>
      <c r="G1" s="1113">
        <v>22</v>
      </c>
      <c r="H1" s="1113">
        <v>27</v>
      </c>
      <c r="I1" s="1115">
        <v>31</v>
      </c>
      <c r="J1" s="1113">
        <v>32</v>
      </c>
      <c r="K1" s="1113">
        <v>40</v>
      </c>
      <c r="L1" s="1113">
        <v>62</v>
      </c>
      <c r="M1" s="1113">
        <v>64</v>
      </c>
      <c r="N1" s="1114">
        <v>121</v>
      </c>
      <c r="O1" s="1115">
        <v>123</v>
      </c>
      <c r="P1" s="1116"/>
      <c r="Q1" s="1125" t="s">
        <v>1690</v>
      </c>
      <c r="R1" s="1113">
        <v>0</v>
      </c>
      <c r="S1" s="1115">
        <v>2</v>
      </c>
      <c r="T1" s="1115">
        <v>6</v>
      </c>
      <c r="U1" s="1113">
        <v>7</v>
      </c>
      <c r="V1" s="1113">
        <v>10</v>
      </c>
      <c r="W1" s="1113">
        <v>33</v>
      </c>
      <c r="X1" s="1113">
        <v>35</v>
      </c>
      <c r="Y1" s="1115">
        <v>44</v>
      </c>
      <c r="Z1" s="1115">
        <v>51</v>
      </c>
      <c r="AA1" s="1115">
        <v>54</v>
      </c>
      <c r="AB1" s="1113">
        <v>56</v>
      </c>
      <c r="AC1" s="1115">
        <v>61</v>
      </c>
      <c r="AD1" s="1115">
        <v>69</v>
      </c>
      <c r="AE1" s="1113">
        <v>127</v>
      </c>
      <c r="AF1" s="1116"/>
      <c r="AG1" s="1113">
        <v>5</v>
      </c>
      <c r="AH1" s="1115">
        <v>37</v>
      </c>
      <c r="AI1" s="1115">
        <v>38</v>
      </c>
      <c r="AJ1" s="1113">
        <v>49</v>
      </c>
      <c r="AK1" s="1113">
        <v>50</v>
      </c>
      <c r="AL1" s="1113">
        <v>52</v>
      </c>
      <c r="AM1" s="1115">
        <v>55</v>
      </c>
      <c r="AN1" s="1115">
        <v>59</v>
      </c>
      <c r="AO1" s="1115">
        <v>60</v>
      </c>
      <c r="AP1" s="1115">
        <v>63</v>
      </c>
      <c r="AQ1" s="1126">
        <v>124</v>
      </c>
      <c r="AS1" s="1371"/>
    </row>
    <row r="2" spans="1:45" s="859" customFormat="1" ht="42.75" customHeight="1">
      <c r="A2" s="1108" t="s">
        <v>16</v>
      </c>
      <c r="B2" s="1109" t="s">
        <v>17</v>
      </c>
      <c r="C2" s="1109" t="s">
        <v>121</v>
      </c>
      <c r="D2" s="1110" t="s">
        <v>122</v>
      </c>
      <c r="E2" s="1111" t="s">
        <v>2421</v>
      </c>
      <c r="F2" s="1111" t="s">
        <v>2422</v>
      </c>
      <c r="G2" s="1111" t="s">
        <v>2042</v>
      </c>
      <c r="H2" s="1111" t="s">
        <v>1984</v>
      </c>
      <c r="I2" s="1111" t="s">
        <v>1276</v>
      </c>
      <c r="J2" s="1111" t="s">
        <v>1093</v>
      </c>
      <c r="K2" s="1111" t="s">
        <v>676</v>
      </c>
      <c r="L2" s="1111" t="s">
        <v>1985</v>
      </c>
      <c r="M2" s="1111" t="s">
        <v>2183</v>
      </c>
      <c r="N2" s="1111" t="s">
        <v>2043</v>
      </c>
      <c r="O2" s="1111" t="s">
        <v>1787</v>
      </c>
      <c r="P2" s="1117"/>
      <c r="Q2" s="1111" t="s">
        <v>1563</v>
      </c>
      <c r="R2" s="1111" t="s">
        <v>796</v>
      </c>
      <c r="S2" s="1111" t="s">
        <v>2044</v>
      </c>
      <c r="T2" s="1111" t="s">
        <v>1389</v>
      </c>
      <c r="U2" s="1111" t="s">
        <v>2046</v>
      </c>
      <c r="V2" s="1111" t="s">
        <v>2184</v>
      </c>
      <c r="W2" s="1111" t="s">
        <v>2045</v>
      </c>
      <c r="X2" s="1111" t="s">
        <v>1720</v>
      </c>
      <c r="Y2" s="1111" t="s">
        <v>1501</v>
      </c>
      <c r="Z2" s="1111" t="s">
        <v>1648</v>
      </c>
      <c r="AA2" s="1111" t="s">
        <v>1783</v>
      </c>
      <c r="AB2" s="1111" t="s">
        <v>1649</v>
      </c>
      <c r="AC2" s="1111" t="s">
        <v>1972</v>
      </c>
      <c r="AD2" s="1111" t="s">
        <v>1650</v>
      </c>
      <c r="AE2" s="1111" t="s">
        <v>2185</v>
      </c>
      <c r="AF2" s="1117"/>
      <c r="AG2" s="1111" t="s">
        <v>1653</v>
      </c>
      <c r="AH2" s="1111" t="s">
        <v>1020</v>
      </c>
      <c r="AI2" s="1111" t="s">
        <v>1782</v>
      </c>
      <c r="AJ2" s="1111" t="s">
        <v>2058</v>
      </c>
      <c r="AK2" s="1111" t="s">
        <v>2186</v>
      </c>
      <c r="AL2" s="1111" t="s">
        <v>2187</v>
      </c>
      <c r="AM2" s="1111" t="s">
        <v>677</v>
      </c>
      <c r="AN2" s="1111" t="s">
        <v>1652</v>
      </c>
      <c r="AO2" s="1111" t="s">
        <v>2188</v>
      </c>
      <c r="AP2" s="1111" t="s">
        <v>1096</v>
      </c>
      <c r="AQ2" s="1112" t="s">
        <v>1788</v>
      </c>
      <c r="AR2" s="1107"/>
      <c r="AS2" s="1371"/>
    </row>
    <row r="3" spans="1:45" s="855" customFormat="1" ht="14.1" customHeight="1">
      <c r="A3" s="1364">
        <f>+日程!A30</f>
        <v>3</v>
      </c>
      <c r="B3" s="712">
        <f>+日程!B30</f>
        <v>25</v>
      </c>
      <c r="C3" s="712" t="str">
        <f>+日程!C30</f>
        <v>金</v>
      </c>
      <c r="D3" s="712" t="str">
        <f>+日程!D30</f>
        <v>DeNA</v>
      </c>
      <c r="E3" s="1365" t="str">
        <f>+日程!G30</f>
        <v/>
      </c>
      <c r="F3" s="1366" t="str">
        <f>+日程!H30</f>
        <v/>
      </c>
      <c r="G3" s="712"/>
      <c r="H3" s="712"/>
      <c r="I3" s="712"/>
      <c r="J3" s="712"/>
      <c r="K3" s="712"/>
      <c r="L3" s="712"/>
      <c r="M3" s="712"/>
      <c r="N3" s="712"/>
      <c r="O3" s="712"/>
      <c r="P3" s="1118"/>
      <c r="Q3" s="712"/>
      <c r="R3" s="712"/>
      <c r="S3" s="712"/>
      <c r="T3" s="712"/>
      <c r="U3" s="712"/>
      <c r="V3" s="712"/>
      <c r="W3" s="712"/>
      <c r="X3" s="712"/>
      <c r="Y3" s="712"/>
      <c r="Z3" s="712"/>
      <c r="AA3" s="712"/>
      <c r="AB3" s="712"/>
      <c r="AC3" s="712"/>
      <c r="AD3" s="712"/>
      <c r="AE3" s="712"/>
      <c r="AF3" s="1118"/>
      <c r="AG3" s="712"/>
      <c r="AH3" s="712"/>
      <c r="AI3" s="712"/>
      <c r="AJ3" s="712"/>
      <c r="AK3" s="712"/>
      <c r="AL3" s="712"/>
      <c r="AM3" s="712"/>
      <c r="AN3" s="712"/>
      <c r="AO3" s="712"/>
      <c r="AP3" s="712"/>
      <c r="AQ3" s="1119"/>
      <c r="AR3" s="810" t="s">
        <v>2423</v>
      </c>
      <c r="AS3" s="742" t="s">
        <v>2424</v>
      </c>
    </row>
    <row r="4" spans="1:45" s="855" customFormat="1" ht="14.1" customHeight="1">
      <c r="A4" s="782">
        <f>+日程!A31</f>
        <v>3</v>
      </c>
      <c r="B4" s="641">
        <f>+日程!B31</f>
        <v>26</v>
      </c>
      <c r="C4" s="641" t="str">
        <f>+日程!C31</f>
        <v>土</v>
      </c>
      <c r="D4" s="641" t="str">
        <f>+日程!D31</f>
        <v>DeNA</v>
      </c>
      <c r="E4" s="1367" t="str">
        <f>+日程!G31</f>
        <v/>
      </c>
      <c r="F4" s="783" t="str">
        <f>+日程!H31</f>
        <v/>
      </c>
      <c r="G4" s="641"/>
      <c r="H4" s="641"/>
      <c r="I4" s="641"/>
      <c r="J4" s="641"/>
      <c r="K4" s="641"/>
      <c r="L4" s="641"/>
      <c r="M4" s="641"/>
      <c r="N4" s="641"/>
      <c r="O4" s="641"/>
      <c r="P4" s="897"/>
      <c r="Q4" s="641"/>
      <c r="R4" s="641"/>
      <c r="S4" s="641"/>
      <c r="T4" s="641"/>
      <c r="U4" s="641"/>
      <c r="V4" s="641"/>
      <c r="W4" s="641"/>
      <c r="X4" s="641"/>
      <c r="Y4" s="641"/>
      <c r="Z4" s="641"/>
      <c r="AA4" s="641"/>
      <c r="AB4" s="641"/>
      <c r="AC4" s="641"/>
      <c r="AD4" s="641"/>
      <c r="AE4" s="641"/>
      <c r="AF4" s="897"/>
      <c r="AG4" s="641"/>
      <c r="AH4" s="641"/>
      <c r="AI4" s="641"/>
      <c r="AJ4" s="641"/>
      <c r="AK4" s="641"/>
      <c r="AL4" s="641"/>
      <c r="AM4" s="641"/>
      <c r="AN4" s="641"/>
      <c r="AO4" s="641"/>
      <c r="AP4" s="641"/>
      <c r="AQ4" s="853"/>
      <c r="AR4" s="810" t="s">
        <v>2425</v>
      </c>
      <c r="AS4" s="742" t="s">
        <v>2426</v>
      </c>
    </row>
    <row r="5" spans="1:45" s="855" customFormat="1" ht="14.1" customHeight="1">
      <c r="A5" s="782">
        <f>+日程!A32</f>
        <v>3</v>
      </c>
      <c r="B5" s="641">
        <f>+日程!B32</f>
        <v>27</v>
      </c>
      <c r="C5" s="641" t="str">
        <f>+日程!C32</f>
        <v>日</v>
      </c>
      <c r="D5" s="641" t="str">
        <f>+日程!D32</f>
        <v>DeNA</v>
      </c>
      <c r="E5" s="1367" t="str">
        <f>+日程!G32</f>
        <v/>
      </c>
      <c r="F5" s="783" t="str">
        <f>+日程!H32</f>
        <v/>
      </c>
      <c r="G5" s="641"/>
      <c r="H5" s="641"/>
      <c r="I5" s="641"/>
      <c r="J5" s="641"/>
      <c r="K5" s="641"/>
      <c r="L5" s="641"/>
      <c r="M5" s="641"/>
      <c r="N5" s="641"/>
      <c r="O5" s="641"/>
      <c r="P5" s="897"/>
      <c r="Q5" s="641"/>
      <c r="R5" s="641"/>
      <c r="S5" s="641"/>
      <c r="T5" s="641"/>
      <c r="U5" s="641"/>
      <c r="V5" s="641"/>
      <c r="W5" s="641"/>
      <c r="X5" s="641"/>
      <c r="Y5" s="641"/>
      <c r="Z5" s="641"/>
      <c r="AA5" s="641"/>
      <c r="AB5" s="641"/>
      <c r="AC5" s="641"/>
      <c r="AD5" s="641"/>
      <c r="AE5" s="641"/>
      <c r="AF5" s="897"/>
      <c r="AG5" s="641"/>
      <c r="AH5" s="641"/>
      <c r="AI5" s="641"/>
      <c r="AJ5" s="641"/>
      <c r="AK5" s="641"/>
      <c r="AL5" s="641"/>
      <c r="AM5" s="641"/>
      <c r="AN5" s="641"/>
      <c r="AO5" s="641"/>
      <c r="AP5" s="641"/>
      <c r="AQ5" s="853"/>
      <c r="AR5" s="810" t="s">
        <v>2427</v>
      </c>
      <c r="AS5" s="742" t="s">
        <v>2428</v>
      </c>
    </row>
    <row r="6" spans="1:45" s="855" customFormat="1" ht="14.1" customHeight="1">
      <c r="A6" s="837">
        <f>+日程!A33</f>
        <v>3</v>
      </c>
      <c r="B6" s="897">
        <f>+日程!B33</f>
        <v>28</v>
      </c>
      <c r="C6" s="897" t="str">
        <f>+日程!C33</f>
        <v>月</v>
      </c>
      <c r="D6" s="897"/>
      <c r="E6" s="897"/>
      <c r="F6" s="897"/>
      <c r="G6" s="897"/>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1120"/>
      <c r="AR6" s="810" t="s">
        <v>2429</v>
      </c>
      <c r="AS6" s="742" t="s">
        <v>2430</v>
      </c>
    </row>
    <row r="7" spans="1:45" s="855" customFormat="1" ht="14.1" customHeight="1">
      <c r="A7" s="782">
        <f>+日程!A34</f>
        <v>3</v>
      </c>
      <c r="B7" s="641">
        <f>+日程!B34</f>
        <v>29</v>
      </c>
      <c r="C7" s="641" t="str">
        <f>+日程!C34</f>
        <v>火</v>
      </c>
      <c r="D7" s="641" t="str">
        <f>+日程!D34</f>
        <v>阪神</v>
      </c>
      <c r="E7" s="1367" t="str">
        <f>+日程!G34</f>
        <v/>
      </c>
      <c r="F7" s="783" t="str">
        <f>+日程!H34</f>
        <v/>
      </c>
      <c r="G7" s="641"/>
      <c r="H7" s="641"/>
      <c r="I7" s="641"/>
      <c r="J7" s="641"/>
      <c r="K7" s="641"/>
      <c r="L7" s="641"/>
      <c r="M7" s="641"/>
      <c r="N7" s="641"/>
      <c r="O7" s="641"/>
      <c r="P7" s="897"/>
      <c r="Q7" s="641"/>
      <c r="R7" s="641"/>
      <c r="S7" s="641"/>
      <c r="T7" s="641"/>
      <c r="U7" s="641"/>
      <c r="V7" s="641"/>
      <c r="W7" s="641"/>
      <c r="X7" s="641"/>
      <c r="Y7" s="641"/>
      <c r="Z7" s="641"/>
      <c r="AA7" s="641"/>
      <c r="AB7" s="641"/>
      <c r="AC7" s="641"/>
      <c r="AD7" s="641"/>
      <c r="AE7" s="641"/>
      <c r="AF7" s="897"/>
      <c r="AG7" s="641"/>
      <c r="AH7" s="641"/>
      <c r="AI7" s="641"/>
      <c r="AJ7" s="641"/>
      <c r="AK7" s="641"/>
      <c r="AL7" s="641"/>
      <c r="AM7" s="641"/>
      <c r="AN7" s="641"/>
      <c r="AO7" s="641"/>
      <c r="AP7" s="641"/>
      <c r="AQ7" s="853"/>
      <c r="AR7" s="810" t="s">
        <v>2431</v>
      </c>
      <c r="AS7" s="742" t="s">
        <v>2432</v>
      </c>
    </row>
    <row r="8" spans="1:45" s="855" customFormat="1" ht="14.1" customHeight="1">
      <c r="A8" s="782">
        <f>+日程!A35</f>
        <v>3</v>
      </c>
      <c r="B8" s="641">
        <f>+日程!B35</f>
        <v>30</v>
      </c>
      <c r="C8" s="641" t="str">
        <f>+日程!C35</f>
        <v>水</v>
      </c>
      <c r="D8" s="641" t="str">
        <f>+日程!D35</f>
        <v>阪神</v>
      </c>
      <c r="E8" s="1367" t="str">
        <f>+日程!G35</f>
        <v/>
      </c>
      <c r="F8" s="783" t="str">
        <f>+日程!H35</f>
        <v/>
      </c>
      <c r="G8" s="641"/>
      <c r="H8" s="641"/>
      <c r="I8" s="641"/>
      <c r="J8" s="641"/>
      <c r="K8" s="641"/>
      <c r="L8" s="641"/>
      <c r="M8" s="641"/>
      <c r="N8" s="641"/>
      <c r="O8" s="641"/>
      <c r="P8" s="897"/>
      <c r="Q8" s="641"/>
      <c r="R8" s="641"/>
      <c r="S8" s="641"/>
      <c r="T8" s="641"/>
      <c r="U8" s="641"/>
      <c r="V8" s="641"/>
      <c r="W8" s="641"/>
      <c r="X8" s="641"/>
      <c r="Y8" s="641"/>
      <c r="Z8" s="641"/>
      <c r="AA8" s="641"/>
      <c r="AB8" s="641"/>
      <c r="AC8" s="641"/>
      <c r="AD8" s="641"/>
      <c r="AE8" s="641"/>
      <c r="AF8" s="897"/>
      <c r="AG8" s="641"/>
      <c r="AH8" s="641"/>
      <c r="AI8" s="641"/>
      <c r="AJ8" s="641"/>
      <c r="AK8" s="641"/>
      <c r="AL8" s="641"/>
      <c r="AM8" s="641"/>
      <c r="AN8" s="641"/>
      <c r="AO8" s="641"/>
      <c r="AP8" s="641"/>
      <c r="AQ8" s="853"/>
      <c r="AR8" s="810" t="s">
        <v>2433</v>
      </c>
      <c r="AS8" s="742" t="s">
        <v>2434</v>
      </c>
    </row>
    <row r="9" spans="1:45" s="855" customFormat="1" ht="14.1" customHeight="1">
      <c r="A9" s="782">
        <f>+日程!A36</f>
        <v>3</v>
      </c>
      <c r="B9" s="641">
        <f>+日程!B36</f>
        <v>31</v>
      </c>
      <c r="C9" s="641" t="str">
        <f>+日程!C36</f>
        <v>木</v>
      </c>
      <c r="D9" s="641" t="str">
        <f>+日程!D36</f>
        <v>阪神</v>
      </c>
      <c r="E9" s="1367" t="str">
        <f>+日程!G36</f>
        <v/>
      </c>
      <c r="F9" s="783" t="str">
        <f>+日程!H36</f>
        <v/>
      </c>
      <c r="G9" s="641"/>
      <c r="H9" s="641"/>
      <c r="I9" s="641"/>
      <c r="J9" s="641"/>
      <c r="K9" s="641"/>
      <c r="L9" s="641"/>
      <c r="M9" s="641"/>
      <c r="N9" s="641"/>
      <c r="O9" s="641"/>
      <c r="P9" s="897"/>
      <c r="Q9" s="641"/>
      <c r="R9" s="641"/>
      <c r="S9" s="641"/>
      <c r="T9" s="641"/>
      <c r="U9" s="641"/>
      <c r="V9" s="641"/>
      <c r="W9" s="641"/>
      <c r="X9" s="641"/>
      <c r="Y9" s="641"/>
      <c r="Z9" s="641"/>
      <c r="AA9" s="641"/>
      <c r="AB9" s="641"/>
      <c r="AC9" s="641"/>
      <c r="AD9" s="641"/>
      <c r="AE9" s="641"/>
      <c r="AF9" s="897"/>
      <c r="AG9" s="641"/>
      <c r="AH9" s="641"/>
      <c r="AI9" s="641"/>
      <c r="AJ9" s="641"/>
      <c r="AK9" s="641"/>
      <c r="AL9" s="641"/>
      <c r="AM9" s="641"/>
      <c r="AN9" s="641"/>
      <c r="AO9" s="641"/>
      <c r="AP9" s="641"/>
      <c r="AQ9" s="853"/>
      <c r="AR9" s="810" t="s">
        <v>2435</v>
      </c>
      <c r="AS9" s="742" t="s">
        <v>2436</v>
      </c>
    </row>
    <row r="10" spans="1:45" s="855" customFormat="1" ht="14.1" customHeight="1">
      <c r="A10" s="782">
        <f>+日程!A37</f>
        <v>4</v>
      </c>
      <c r="B10" s="641">
        <f>+日程!B37</f>
        <v>1</v>
      </c>
      <c r="C10" s="641" t="str">
        <f>+日程!C37</f>
        <v>金</v>
      </c>
      <c r="D10" s="641" t="str">
        <f>+日程!D37</f>
        <v>中日</v>
      </c>
      <c r="E10" s="1367" t="str">
        <f>+日程!G37</f>
        <v/>
      </c>
      <c r="F10" s="783" t="str">
        <f>+日程!H37</f>
        <v/>
      </c>
      <c r="G10" s="641"/>
      <c r="H10" s="641"/>
      <c r="I10" s="641"/>
      <c r="J10" s="641"/>
      <c r="K10" s="641"/>
      <c r="L10" s="641"/>
      <c r="M10" s="641"/>
      <c r="N10" s="641"/>
      <c r="O10" s="641"/>
      <c r="P10" s="897"/>
      <c r="Q10" s="641"/>
      <c r="R10" s="641"/>
      <c r="S10" s="641"/>
      <c r="T10" s="641"/>
      <c r="U10" s="641"/>
      <c r="V10" s="641"/>
      <c r="W10" s="641"/>
      <c r="X10" s="641"/>
      <c r="Y10" s="641"/>
      <c r="Z10" s="641"/>
      <c r="AA10" s="641"/>
      <c r="AB10" s="641"/>
      <c r="AC10" s="641"/>
      <c r="AD10" s="641"/>
      <c r="AE10" s="641"/>
      <c r="AF10" s="897"/>
      <c r="AG10" s="641"/>
      <c r="AH10" s="641"/>
      <c r="AI10" s="641"/>
      <c r="AJ10" s="641"/>
      <c r="AK10" s="641"/>
      <c r="AL10" s="641"/>
      <c r="AM10" s="641"/>
      <c r="AN10" s="641"/>
      <c r="AO10" s="641"/>
      <c r="AP10" s="641"/>
      <c r="AQ10" s="853"/>
      <c r="AR10" s="810" t="s">
        <v>2437</v>
      </c>
      <c r="AS10" s="742" t="s">
        <v>2438</v>
      </c>
    </row>
    <row r="11" spans="1:45" s="855" customFormat="1" ht="14.1" customHeight="1">
      <c r="A11" s="782">
        <f>+日程!A38</f>
        <v>4</v>
      </c>
      <c r="B11" s="641">
        <f>+日程!B38</f>
        <v>2</v>
      </c>
      <c r="C11" s="641" t="str">
        <f>+日程!C38</f>
        <v>土</v>
      </c>
      <c r="D11" s="641" t="str">
        <f>+日程!D38</f>
        <v>中日</v>
      </c>
      <c r="E11" s="1367" t="str">
        <f>+日程!G38</f>
        <v/>
      </c>
      <c r="F11" s="783" t="str">
        <f>+日程!H38</f>
        <v/>
      </c>
      <c r="G11" s="641"/>
      <c r="H11" s="641"/>
      <c r="I11" s="641"/>
      <c r="J11" s="641"/>
      <c r="K11" s="641"/>
      <c r="L11" s="641"/>
      <c r="M11" s="641"/>
      <c r="N11" s="641"/>
      <c r="O11" s="641"/>
      <c r="P11" s="897"/>
      <c r="Q11" s="641"/>
      <c r="R11" s="641"/>
      <c r="S11" s="641"/>
      <c r="T11" s="641"/>
      <c r="U11" s="641"/>
      <c r="V11" s="641"/>
      <c r="W11" s="641"/>
      <c r="X11" s="641"/>
      <c r="Y11" s="641"/>
      <c r="Z11" s="641"/>
      <c r="AA11" s="641"/>
      <c r="AB11" s="641"/>
      <c r="AC11" s="641"/>
      <c r="AD11" s="641"/>
      <c r="AE11" s="641"/>
      <c r="AF11" s="897"/>
      <c r="AG11" s="641"/>
      <c r="AH11" s="641"/>
      <c r="AI11" s="641"/>
      <c r="AJ11" s="641"/>
      <c r="AK11" s="641"/>
      <c r="AL11" s="641"/>
      <c r="AM11" s="641"/>
      <c r="AN11" s="641"/>
      <c r="AO11" s="641"/>
      <c r="AP11" s="641"/>
      <c r="AQ11" s="853"/>
      <c r="AR11" s="810" t="s">
        <v>2439</v>
      </c>
      <c r="AS11" s="742" t="s">
        <v>2440</v>
      </c>
    </row>
    <row r="12" spans="1:45" s="855" customFormat="1" ht="14.1" customHeight="1">
      <c r="A12" s="782">
        <f>+日程!A39</f>
        <v>4</v>
      </c>
      <c r="B12" s="641">
        <f>+日程!B39</f>
        <v>3</v>
      </c>
      <c r="C12" s="641" t="str">
        <f>+日程!C39</f>
        <v>日</v>
      </c>
      <c r="D12" s="641" t="str">
        <f>+日程!D39</f>
        <v>中日</v>
      </c>
      <c r="E12" s="1367" t="str">
        <f>+日程!G39</f>
        <v/>
      </c>
      <c r="F12" s="783" t="str">
        <f>+日程!H39</f>
        <v/>
      </c>
      <c r="G12" s="641"/>
      <c r="H12" s="641"/>
      <c r="I12" s="641"/>
      <c r="J12" s="641"/>
      <c r="K12" s="641"/>
      <c r="L12" s="641"/>
      <c r="M12" s="641"/>
      <c r="N12" s="641"/>
      <c r="O12" s="641"/>
      <c r="P12" s="897"/>
      <c r="Q12" s="641"/>
      <c r="R12" s="641"/>
      <c r="S12" s="641"/>
      <c r="T12" s="641"/>
      <c r="U12" s="641"/>
      <c r="V12" s="641"/>
      <c r="W12" s="641"/>
      <c r="X12" s="641"/>
      <c r="Y12" s="641"/>
      <c r="Z12" s="641"/>
      <c r="AA12" s="641"/>
      <c r="AB12" s="641"/>
      <c r="AC12" s="641"/>
      <c r="AD12" s="641"/>
      <c r="AE12" s="641"/>
      <c r="AF12" s="897"/>
      <c r="AG12" s="641"/>
      <c r="AH12" s="641"/>
      <c r="AI12" s="641"/>
      <c r="AJ12" s="641"/>
      <c r="AK12" s="641"/>
      <c r="AL12" s="641"/>
      <c r="AM12" s="641"/>
      <c r="AN12" s="641"/>
      <c r="AO12" s="641"/>
      <c r="AP12" s="641"/>
      <c r="AQ12" s="853"/>
      <c r="AR12" s="810" t="s">
        <v>2441</v>
      </c>
      <c r="AS12" s="742" t="s">
        <v>2442</v>
      </c>
    </row>
    <row r="13" spans="1:45" ht="14.1" customHeight="1">
      <c r="A13" s="837">
        <f>+日程!A40</f>
        <v>4</v>
      </c>
      <c r="B13" s="897">
        <f>+日程!B40</f>
        <v>4</v>
      </c>
      <c r="C13" s="897" t="str">
        <f>+日程!C40</f>
        <v>月</v>
      </c>
      <c r="D13" s="897"/>
      <c r="E13" s="897"/>
      <c r="F13" s="897"/>
      <c r="G13" s="785"/>
      <c r="H13" s="785"/>
      <c r="I13" s="785"/>
      <c r="J13" s="785"/>
      <c r="K13" s="785"/>
      <c r="L13" s="785"/>
      <c r="M13" s="785"/>
      <c r="N13" s="785"/>
      <c r="O13" s="785"/>
      <c r="P13" s="785"/>
      <c r="Q13" s="785"/>
      <c r="R13" s="785"/>
      <c r="S13" s="785"/>
      <c r="T13" s="785"/>
      <c r="U13" s="785"/>
      <c r="V13" s="785"/>
      <c r="W13" s="785"/>
      <c r="X13" s="785"/>
      <c r="Y13" s="785"/>
      <c r="Z13" s="785"/>
      <c r="AA13" s="785"/>
      <c r="AB13" s="785"/>
      <c r="AC13" s="785"/>
      <c r="AD13" s="785"/>
      <c r="AE13" s="785"/>
      <c r="AF13" s="785"/>
      <c r="AG13" s="785"/>
      <c r="AH13" s="785"/>
      <c r="AI13" s="785"/>
      <c r="AJ13" s="785"/>
      <c r="AK13" s="785"/>
      <c r="AL13" s="785"/>
      <c r="AM13" s="785"/>
      <c r="AN13" s="785"/>
      <c r="AO13" s="785"/>
      <c r="AP13" s="785"/>
      <c r="AQ13" s="1121"/>
      <c r="AR13" s="739" t="s">
        <v>2443</v>
      </c>
      <c r="AS13" s="741" t="s">
        <v>2444</v>
      </c>
    </row>
    <row r="14" spans="1:45" ht="14.1" customHeight="1">
      <c r="A14" s="782">
        <f>+日程!A41</f>
        <v>4</v>
      </c>
      <c r="B14" s="641">
        <f>+日程!B41</f>
        <v>5</v>
      </c>
      <c r="C14" s="641" t="str">
        <f>+日程!C41</f>
        <v>火</v>
      </c>
      <c r="D14" s="641" t="str">
        <f>+日程!D41</f>
        <v>巨人</v>
      </c>
      <c r="E14" s="1367" t="str">
        <f>+日程!G41</f>
        <v/>
      </c>
      <c r="F14" s="783" t="str">
        <f>+日程!H41</f>
        <v/>
      </c>
      <c r="G14" s="526"/>
      <c r="H14" s="526"/>
      <c r="I14" s="526"/>
      <c r="J14" s="526"/>
      <c r="K14" s="526"/>
      <c r="L14" s="526"/>
      <c r="M14" s="526"/>
      <c r="N14" s="526"/>
      <c r="O14" s="526"/>
      <c r="P14" s="785"/>
      <c r="Q14" s="526"/>
      <c r="R14" s="526"/>
      <c r="S14" s="526"/>
      <c r="T14" s="526"/>
      <c r="U14" s="526"/>
      <c r="V14" s="526"/>
      <c r="W14" s="526"/>
      <c r="X14" s="526"/>
      <c r="Y14" s="526"/>
      <c r="Z14" s="526"/>
      <c r="AA14" s="526"/>
      <c r="AB14" s="526"/>
      <c r="AC14" s="526"/>
      <c r="AD14" s="526"/>
      <c r="AE14" s="526"/>
      <c r="AF14" s="785"/>
      <c r="AG14" s="526"/>
      <c r="AH14" s="526"/>
      <c r="AI14" s="526"/>
      <c r="AJ14" s="526"/>
      <c r="AK14" s="526"/>
      <c r="AL14" s="526"/>
      <c r="AM14" s="526"/>
      <c r="AN14" s="526"/>
      <c r="AO14" s="526"/>
      <c r="AP14" s="526"/>
      <c r="AQ14" s="1122"/>
      <c r="AR14" s="739"/>
    </row>
    <row r="15" spans="1:45" ht="14.1" customHeight="1">
      <c r="A15" s="782">
        <f>+日程!A42</f>
        <v>4</v>
      </c>
      <c r="B15" s="641">
        <f>+日程!B42</f>
        <v>6</v>
      </c>
      <c r="C15" s="641" t="str">
        <f>+日程!C42</f>
        <v>水</v>
      </c>
      <c r="D15" s="641" t="str">
        <f>+日程!D42</f>
        <v>巨人</v>
      </c>
      <c r="E15" s="1367" t="str">
        <f>+日程!G42</f>
        <v/>
      </c>
      <c r="F15" s="783" t="str">
        <f>+日程!H42</f>
        <v/>
      </c>
      <c r="G15" s="526"/>
      <c r="H15" s="526"/>
      <c r="I15" s="526"/>
      <c r="J15" s="526"/>
      <c r="K15" s="526"/>
      <c r="L15" s="526"/>
      <c r="M15" s="526"/>
      <c r="N15" s="526"/>
      <c r="O15" s="526"/>
      <c r="P15" s="785"/>
      <c r="Q15" s="526"/>
      <c r="R15" s="526"/>
      <c r="S15" s="526"/>
      <c r="T15" s="526"/>
      <c r="U15" s="526"/>
      <c r="V15" s="526"/>
      <c r="W15" s="526"/>
      <c r="X15" s="526"/>
      <c r="Y15" s="526"/>
      <c r="Z15" s="526"/>
      <c r="AA15" s="526"/>
      <c r="AB15" s="526"/>
      <c r="AC15" s="526"/>
      <c r="AD15" s="526"/>
      <c r="AE15" s="526"/>
      <c r="AF15" s="785"/>
      <c r="AG15" s="526"/>
      <c r="AH15" s="526"/>
      <c r="AI15" s="526"/>
      <c r="AJ15" s="526"/>
      <c r="AK15" s="526"/>
      <c r="AL15" s="526"/>
      <c r="AM15" s="526"/>
      <c r="AN15" s="526"/>
      <c r="AO15" s="526"/>
      <c r="AP15" s="526"/>
      <c r="AQ15" s="1122"/>
      <c r="AR15" s="739"/>
    </row>
    <row r="16" spans="1:45" ht="14.1" customHeight="1">
      <c r="A16" s="782">
        <f>+日程!A43</f>
        <v>4</v>
      </c>
      <c r="B16" s="641">
        <f>+日程!B43</f>
        <v>7</v>
      </c>
      <c r="C16" s="641" t="str">
        <f>+日程!C43</f>
        <v>木</v>
      </c>
      <c r="D16" s="641" t="str">
        <f>+日程!D43</f>
        <v>巨人</v>
      </c>
      <c r="E16" s="1367" t="str">
        <f>+日程!G43</f>
        <v/>
      </c>
      <c r="F16" s="783" t="str">
        <f>+日程!H43</f>
        <v/>
      </c>
      <c r="G16" s="526"/>
      <c r="H16" s="526"/>
      <c r="I16" s="526"/>
      <c r="J16" s="526"/>
      <c r="K16" s="526"/>
      <c r="L16" s="526"/>
      <c r="M16" s="526"/>
      <c r="N16" s="526"/>
      <c r="O16" s="526"/>
      <c r="P16" s="785"/>
      <c r="Q16" s="526"/>
      <c r="R16" s="526"/>
      <c r="S16" s="526"/>
      <c r="T16" s="526"/>
      <c r="U16" s="526"/>
      <c r="V16" s="526"/>
      <c r="W16" s="526"/>
      <c r="X16" s="526"/>
      <c r="Y16" s="526"/>
      <c r="Z16" s="526"/>
      <c r="AA16" s="526"/>
      <c r="AB16" s="526"/>
      <c r="AC16" s="526"/>
      <c r="AD16" s="526"/>
      <c r="AE16" s="526"/>
      <c r="AF16" s="785"/>
      <c r="AG16" s="526"/>
      <c r="AH16" s="526"/>
      <c r="AI16" s="526"/>
      <c r="AJ16" s="526"/>
      <c r="AK16" s="526"/>
      <c r="AL16" s="526"/>
      <c r="AM16" s="526"/>
      <c r="AN16" s="526"/>
      <c r="AO16" s="526"/>
      <c r="AP16" s="526"/>
      <c r="AQ16" s="1122"/>
      <c r="AR16" s="739"/>
    </row>
    <row r="17" spans="1:45" ht="14.1" customHeight="1">
      <c r="A17" s="782">
        <f>+日程!A44</f>
        <v>4</v>
      </c>
      <c r="B17" s="641">
        <f>+日程!B44</f>
        <v>8</v>
      </c>
      <c r="C17" s="641" t="str">
        <f>+日程!C44</f>
        <v>金</v>
      </c>
      <c r="D17" s="641" t="str">
        <f>+日程!D44</f>
        <v>阪神</v>
      </c>
      <c r="E17" s="1367" t="str">
        <f>+日程!G44</f>
        <v/>
      </c>
      <c r="F17" s="783" t="str">
        <f>+日程!H44</f>
        <v/>
      </c>
      <c r="G17" s="526"/>
      <c r="H17" s="526"/>
      <c r="I17" s="526"/>
      <c r="J17" s="526"/>
      <c r="K17" s="526"/>
      <c r="L17" s="526"/>
      <c r="M17" s="526"/>
      <c r="N17" s="526"/>
      <c r="O17" s="526"/>
      <c r="P17" s="785"/>
      <c r="Q17" s="526"/>
      <c r="R17" s="526"/>
      <c r="S17" s="526"/>
      <c r="T17" s="526"/>
      <c r="U17" s="526"/>
      <c r="V17" s="526"/>
      <c r="W17" s="526"/>
      <c r="X17" s="526"/>
      <c r="Y17" s="526"/>
      <c r="Z17" s="526"/>
      <c r="AA17" s="526"/>
      <c r="AB17" s="526"/>
      <c r="AC17" s="526"/>
      <c r="AD17" s="526"/>
      <c r="AE17" s="526"/>
      <c r="AF17" s="785"/>
      <c r="AG17" s="526"/>
      <c r="AH17" s="526"/>
      <c r="AI17" s="526"/>
      <c r="AJ17" s="526"/>
      <c r="AK17" s="526"/>
      <c r="AL17" s="526"/>
      <c r="AM17" s="526"/>
      <c r="AN17" s="526"/>
      <c r="AO17" s="526"/>
      <c r="AP17" s="526"/>
      <c r="AQ17" s="1122"/>
      <c r="AR17" s="739"/>
    </row>
    <row r="18" spans="1:45" s="526" customFormat="1" ht="14.1" customHeight="1">
      <c r="A18" s="782">
        <f>+日程!A45</f>
        <v>4</v>
      </c>
      <c r="B18" s="641">
        <f>+日程!B45</f>
        <v>9</v>
      </c>
      <c r="C18" s="641" t="str">
        <f>+日程!C45</f>
        <v>土</v>
      </c>
      <c r="D18" s="641" t="str">
        <f>+日程!D45</f>
        <v>阪神</v>
      </c>
      <c r="E18" s="1367" t="str">
        <f>+日程!G45</f>
        <v/>
      </c>
      <c r="F18" s="783" t="str">
        <f>+日程!H45</f>
        <v/>
      </c>
      <c r="P18" s="785"/>
      <c r="AF18" s="785"/>
      <c r="AQ18" s="1122"/>
      <c r="AR18" s="739"/>
      <c r="AS18" s="715"/>
    </row>
    <row r="19" spans="1:45" s="526" customFormat="1" ht="14.1" customHeight="1">
      <c r="A19" s="782">
        <f>+日程!A46</f>
        <v>4</v>
      </c>
      <c r="B19" s="641">
        <f>+日程!B46</f>
        <v>10</v>
      </c>
      <c r="C19" s="641" t="str">
        <f>+日程!C46</f>
        <v>日</v>
      </c>
      <c r="D19" s="641" t="str">
        <f>+日程!D46</f>
        <v>阪神</v>
      </c>
      <c r="E19" s="1367" t="str">
        <f>+日程!G46</f>
        <v/>
      </c>
      <c r="F19" s="783" t="str">
        <f>+日程!H46</f>
        <v/>
      </c>
      <c r="P19" s="785"/>
      <c r="AF19" s="785"/>
      <c r="AQ19" s="1122"/>
      <c r="AR19" s="739"/>
      <c r="AS19" s="715"/>
    </row>
    <row r="20" spans="1:45" s="526" customFormat="1" ht="14.1" customHeight="1">
      <c r="A20" s="837">
        <f>+日程!A47</f>
        <v>4</v>
      </c>
      <c r="B20" s="897">
        <f>+日程!B47</f>
        <v>11</v>
      </c>
      <c r="C20" s="897" t="str">
        <f>+日程!C47</f>
        <v>月</v>
      </c>
      <c r="D20" s="897"/>
      <c r="E20" s="897"/>
      <c r="F20" s="897"/>
      <c r="G20" s="785"/>
      <c r="H20" s="785"/>
      <c r="I20" s="785"/>
      <c r="J20" s="785"/>
      <c r="K20" s="785"/>
      <c r="L20" s="785"/>
      <c r="M20" s="785"/>
      <c r="N20" s="785"/>
      <c r="O20" s="785"/>
      <c r="P20" s="785"/>
      <c r="Q20" s="785"/>
      <c r="R20" s="785"/>
      <c r="S20" s="785"/>
      <c r="T20" s="785"/>
      <c r="U20" s="785"/>
      <c r="V20" s="785"/>
      <c r="W20" s="785"/>
      <c r="X20" s="785"/>
      <c r="Y20" s="785"/>
      <c r="Z20" s="785"/>
      <c r="AA20" s="785"/>
      <c r="AB20" s="785"/>
      <c r="AC20" s="785"/>
      <c r="AD20" s="785"/>
      <c r="AE20" s="785"/>
      <c r="AF20" s="785"/>
      <c r="AG20" s="785"/>
      <c r="AH20" s="785"/>
      <c r="AI20" s="785"/>
      <c r="AJ20" s="785"/>
      <c r="AK20" s="785"/>
      <c r="AL20" s="785"/>
      <c r="AM20" s="785"/>
      <c r="AN20" s="785"/>
      <c r="AO20" s="785"/>
      <c r="AP20" s="785"/>
      <c r="AQ20" s="1121"/>
      <c r="AR20" s="739"/>
      <c r="AS20" s="715"/>
    </row>
    <row r="21" spans="1:45" s="526" customFormat="1" ht="14.1" customHeight="1">
      <c r="A21" s="782">
        <f>+日程!A48</f>
        <v>4</v>
      </c>
      <c r="B21" s="641">
        <f>+日程!B48</f>
        <v>12</v>
      </c>
      <c r="C21" s="641" t="str">
        <f>+日程!C48</f>
        <v>火</v>
      </c>
      <c r="D21" s="641" t="str">
        <f>+日程!D48</f>
        <v>ﾔｸﾙﾄ</v>
      </c>
      <c r="E21" s="1367" t="str">
        <f>+日程!G48</f>
        <v/>
      </c>
      <c r="F21" s="783" t="str">
        <f>+日程!H48</f>
        <v/>
      </c>
      <c r="P21" s="785"/>
      <c r="AF21" s="785"/>
      <c r="AQ21" s="1122"/>
      <c r="AR21" s="739"/>
      <c r="AS21" s="715"/>
    </row>
    <row r="22" spans="1:45" s="526" customFormat="1" ht="14.1" customHeight="1">
      <c r="A22" s="782">
        <f>+日程!A49</f>
        <v>4</v>
      </c>
      <c r="B22" s="641">
        <f>+日程!B49</f>
        <v>13</v>
      </c>
      <c r="C22" s="641" t="str">
        <f>+日程!C49</f>
        <v>水</v>
      </c>
      <c r="D22" s="641" t="str">
        <f>+日程!D49</f>
        <v>ﾔｸﾙﾄ</v>
      </c>
      <c r="E22" s="1367" t="str">
        <f>+日程!G49</f>
        <v/>
      </c>
      <c r="F22" s="783" t="str">
        <f>+日程!H49</f>
        <v/>
      </c>
      <c r="P22" s="785"/>
      <c r="AF22" s="785"/>
      <c r="AQ22" s="1122"/>
      <c r="AR22" s="739"/>
      <c r="AS22" s="715"/>
    </row>
    <row r="23" spans="1:45" s="526" customFormat="1" ht="14.1" customHeight="1">
      <c r="A23" s="837">
        <f>+日程!A50</f>
        <v>4</v>
      </c>
      <c r="B23" s="897">
        <f>+日程!B50</f>
        <v>14</v>
      </c>
      <c r="C23" s="897" t="str">
        <f>+日程!C50</f>
        <v>木</v>
      </c>
      <c r="D23" s="897"/>
      <c r="E23" s="897"/>
      <c r="F23" s="897"/>
      <c r="G23" s="897"/>
      <c r="H23" s="785"/>
      <c r="I23" s="1106"/>
      <c r="J23" s="785"/>
      <c r="K23" s="897"/>
      <c r="L23" s="785"/>
      <c r="M23" s="785"/>
      <c r="N23" s="1106"/>
      <c r="O23" s="785"/>
      <c r="P23" s="897"/>
      <c r="Q23" s="785"/>
      <c r="R23" s="1106"/>
      <c r="S23" s="785"/>
      <c r="T23" s="897"/>
      <c r="U23" s="785"/>
      <c r="V23" s="785"/>
      <c r="W23" s="1106"/>
      <c r="X23" s="785"/>
      <c r="Y23" s="897"/>
      <c r="Z23" s="785"/>
      <c r="AA23" s="1106"/>
      <c r="AB23" s="785"/>
      <c r="AC23" s="897"/>
      <c r="AD23" s="785"/>
      <c r="AE23" s="785"/>
      <c r="AF23" s="897"/>
      <c r="AG23" s="785"/>
      <c r="AH23" s="785"/>
      <c r="AI23" s="897"/>
      <c r="AJ23" s="785"/>
      <c r="AK23" s="1106"/>
      <c r="AL23" s="1106"/>
      <c r="AM23" s="785"/>
      <c r="AN23" s="897"/>
      <c r="AO23" s="785"/>
      <c r="AP23" s="1106"/>
      <c r="AQ23" s="1121"/>
      <c r="AR23" s="810"/>
      <c r="AS23" s="715"/>
    </row>
    <row r="24" spans="1:45" s="526" customFormat="1" ht="14.1" customHeight="1">
      <c r="A24" s="837">
        <f>+日程!A51</f>
        <v>4</v>
      </c>
      <c r="B24" s="897">
        <f>+日程!B51</f>
        <v>15</v>
      </c>
      <c r="C24" s="897" t="str">
        <f>+日程!C51</f>
        <v>金</v>
      </c>
      <c r="D24" s="897"/>
      <c r="E24" s="897"/>
      <c r="F24" s="897"/>
      <c r="G24" s="897"/>
      <c r="H24" s="785"/>
      <c r="I24" s="1106"/>
      <c r="J24" s="785"/>
      <c r="K24" s="897"/>
      <c r="L24" s="785"/>
      <c r="M24" s="785"/>
      <c r="N24" s="1106"/>
      <c r="O24" s="785"/>
      <c r="P24" s="897"/>
      <c r="Q24" s="785"/>
      <c r="R24" s="1106"/>
      <c r="S24" s="785"/>
      <c r="T24" s="897"/>
      <c r="U24" s="785"/>
      <c r="V24" s="785"/>
      <c r="W24" s="1106"/>
      <c r="X24" s="785"/>
      <c r="Y24" s="897"/>
      <c r="Z24" s="785"/>
      <c r="AA24" s="1106"/>
      <c r="AB24" s="785"/>
      <c r="AC24" s="897"/>
      <c r="AD24" s="785"/>
      <c r="AE24" s="785"/>
      <c r="AF24" s="897"/>
      <c r="AG24" s="785"/>
      <c r="AH24" s="785"/>
      <c r="AI24" s="897"/>
      <c r="AJ24" s="785"/>
      <c r="AK24" s="1106"/>
      <c r="AL24" s="1106"/>
      <c r="AM24" s="785"/>
      <c r="AN24" s="897"/>
      <c r="AO24" s="785"/>
      <c r="AP24" s="1106"/>
      <c r="AQ24" s="1121"/>
      <c r="AR24" s="810"/>
      <c r="AS24" s="715"/>
    </row>
    <row r="25" spans="1:45" s="526" customFormat="1" ht="14.1" customHeight="1">
      <c r="A25" s="782">
        <f>+日程!A52</f>
        <v>4</v>
      </c>
      <c r="B25" s="641">
        <f>+日程!B52</f>
        <v>16</v>
      </c>
      <c r="C25" s="641" t="str">
        <f>+日程!C52</f>
        <v>土</v>
      </c>
      <c r="D25" s="641" t="str">
        <f>+日程!D52</f>
        <v>中日</v>
      </c>
      <c r="E25" s="1367" t="str">
        <f>+日程!G52</f>
        <v/>
      </c>
      <c r="F25" s="783" t="str">
        <f>+日程!H52</f>
        <v/>
      </c>
      <c r="G25" s="641"/>
      <c r="I25" s="660"/>
      <c r="K25" s="641"/>
      <c r="N25" s="660"/>
      <c r="P25" s="897"/>
      <c r="R25" s="660"/>
      <c r="T25" s="641"/>
      <c r="W25" s="660"/>
      <c r="Y25" s="641"/>
      <c r="AA25" s="660"/>
      <c r="AC25" s="641"/>
      <c r="AF25" s="897"/>
      <c r="AI25" s="641"/>
      <c r="AK25" s="660"/>
      <c r="AL25" s="660"/>
      <c r="AN25" s="641"/>
      <c r="AP25" s="660"/>
      <c r="AQ25" s="1122"/>
      <c r="AR25" s="810"/>
      <c r="AS25" s="715"/>
    </row>
    <row r="26" spans="1:45" s="526" customFormat="1" ht="14.1" customHeight="1">
      <c r="A26" s="782">
        <f>+日程!A53</f>
        <v>4</v>
      </c>
      <c r="B26" s="641">
        <f>+日程!B53</f>
        <v>17</v>
      </c>
      <c r="C26" s="641" t="str">
        <f>+日程!C53</f>
        <v>日</v>
      </c>
      <c r="D26" s="641" t="str">
        <f>+日程!D53</f>
        <v>中日</v>
      </c>
      <c r="E26" s="1367" t="str">
        <f>+日程!G53</f>
        <v/>
      </c>
      <c r="F26" s="783" t="str">
        <f>+日程!H53</f>
        <v/>
      </c>
      <c r="G26" s="641"/>
      <c r="I26" s="660"/>
      <c r="K26" s="641"/>
      <c r="N26" s="660"/>
      <c r="P26" s="897"/>
      <c r="R26" s="660"/>
      <c r="T26" s="641"/>
      <c r="W26" s="660"/>
      <c r="Y26" s="641"/>
      <c r="AA26" s="660"/>
      <c r="AC26" s="641"/>
      <c r="AF26" s="897"/>
      <c r="AI26" s="641"/>
      <c r="AK26" s="660"/>
      <c r="AL26" s="660"/>
      <c r="AN26" s="641"/>
      <c r="AP26" s="660"/>
      <c r="AQ26" s="1122"/>
      <c r="AR26" s="810"/>
      <c r="AS26" s="715"/>
    </row>
    <row r="27" spans="1:45" ht="14.1" customHeight="1">
      <c r="A27" s="837">
        <f>+日程!A54</f>
        <v>4</v>
      </c>
      <c r="B27" s="897">
        <f>+日程!B54</f>
        <v>18</v>
      </c>
      <c r="C27" s="897" t="str">
        <f>+日程!C54</f>
        <v>月</v>
      </c>
      <c r="D27" s="897"/>
      <c r="E27" s="897"/>
      <c r="F27" s="897"/>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1121"/>
    </row>
    <row r="28" spans="1:45" ht="14.1" customHeight="1">
      <c r="A28" s="782">
        <f>+日程!A55</f>
        <v>4</v>
      </c>
      <c r="B28" s="641">
        <f>+日程!B55</f>
        <v>19</v>
      </c>
      <c r="C28" s="641" t="str">
        <f>+日程!C55</f>
        <v>火</v>
      </c>
      <c r="D28" s="641" t="str">
        <f>+日程!D55</f>
        <v>巨人</v>
      </c>
      <c r="E28" s="1367" t="str">
        <f>+日程!G55</f>
        <v/>
      </c>
      <c r="F28" s="783" t="str">
        <f>+日程!H55</f>
        <v/>
      </c>
      <c r="G28" s="526"/>
      <c r="H28" s="526"/>
      <c r="I28" s="526"/>
      <c r="J28" s="526"/>
      <c r="K28" s="526"/>
      <c r="L28" s="526"/>
      <c r="M28" s="526"/>
      <c r="N28" s="526"/>
      <c r="O28" s="526"/>
      <c r="P28" s="785"/>
      <c r="Q28" s="526"/>
      <c r="R28" s="526"/>
      <c r="S28" s="526"/>
      <c r="T28" s="526"/>
      <c r="U28" s="526"/>
      <c r="V28" s="526"/>
      <c r="W28" s="526"/>
      <c r="X28" s="526"/>
      <c r="Y28" s="526"/>
      <c r="Z28" s="526"/>
      <c r="AA28" s="526"/>
      <c r="AB28" s="526"/>
      <c r="AC28" s="526"/>
      <c r="AD28" s="526"/>
      <c r="AE28" s="526"/>
      <c r="AF28" s="785"/>
      <c r="AG28" s="526"/>
      <c r="AH28" s="526"/>
      <c r="AI28" s="526"/>
      <c r="AJ28" s="526"/>
      <c r="AK28" s="526"/>
      <c r="AL28" s="526"/>
      <c r="AM28" s="526"/>
      <c r="AN28" s="526"/>
      <c r="AO28" s="526"/>
      <c r="AP28" s="526"/>
      <c r="AQ28" s="1122"/>
    </row>
    <row r="29" spans="1:45" ht="14.1" customHeight="1">
      <c r="A29" s="782">
        <f>+日程!A56</f>
        <v>4</v>
      </c>
      <c r="B29" s="641">
        <f>+日程!B56</f>
        <v>20</v>
      </c>
      <c r="C29" s="641" t="str">
        <f>+日程!C56</f>
        <v>水</v>
      </c>
      <c r="D29" s="641" t="str">
        <f>+日程!D56</f>
        <v>巨人</v>
      </c>
      <c r="E29" s="1367" t="str">
        <f>+日程!G56</f>
        <v/>
      </c>
      <c r="F29" s="783" t="str">
        <f>+日程!H56</f>
        <v/>
      </c>
      <c r="G29" s="526"/>
      <c r="H29" s="526"/>
      <c r="I29" s="526"/>
      <c r="J29" s="526"/>
      <c r="K29" s="526"/>
      <c r="L29" s="526"/>
      <c r="M29" s="526"/>
      <c r="N29" s="526"/>
      <c r="O29" s="526"/>
      <c r="P29" s="785"/>
      <c r="Q29" s="526"/>
      <c r="R29" s="526"/>
      <c r="S29" s="526"/>
      <c r="T29" s="526"/>
      <c r="U29" s="526"/>
      <c r="V29" s="526"/>
      <c r="W29" s="526"/>
      <c r="X29" s="526"/>
      <c r="Y29" s="526"/>
      <c r="Z29" s="526"/>
      <c r="AA29" s="526"/>
      <c r="AB29" s="526"/>
      <c r="AC29" s="526"/>
      <c r="AD29" s="526"/>
      <c r="AE29" s="526"/>
      <c r="AF29" s="785"/>
      <c r="AG29" s="526"/>
      <c r="AH29" s="526"/>
      <c r="AI29" s="526"/>
      <c r="AJ29" s="526"/>
      <c r="AK29" s="526"/>
      <c r="AL29" s="526"/>
      <c r="AM29" s="526"/>
      <c r="AN29" s="526"/>
      <c r="AO29" s="526"/>
      <c r="AP29" s="526"/>
      <c r="AQ29" s="1122"/>
    </row>
    <row r="30" spans="1:45" ht="14.1" customHeight="1">
      <c r="A30" s="782">
        <f>+日程!A57</f>
        <v>4</v>
      </c>
      <c r="B30" s="641">
        <f>+日程!B57</f>
        <v>21</v>
      </c>
      <c r="C30" s="641" t="str">
        <f>+日程!C57</f>
        <v>木</v>
      </c>
      <c r="D30" s="641" t="str">
        <f>+日程!D57</f>
        <v>巨人</v>
      </c>
      <c r="E30" s="1367" t="str">
        <f>+日程!G57</f>
        <v/>
      </c>
      <c r="F30" s="783" t="str">
        <f>+日程!H57</f>
        <v/>
      </c>
      <c r="G30" s="526"/>
      <c r="H30" s="526"/>
      <c r="I30" s="526"/>
      <c r="J30" s="526"/>
      <c r="K30" s="526"/>
      <c r="L30" s="526"/>
      <c r="M30" s="526"/>
      <c r="N30" s="526"/>
      <c r="O30" s="526"/>
      <c r="P30" s="785"/>
      <c r="Q30" s="526"/>
      <c r="R30" s="526"/>
      <c r="S30" s="526"/>
      <c r="T30" s="526"/>
      <c r="U30" s="526"/>
      <c r="V30" s="526"/>
      <c r="W30" s="526"/>
      <c r="X30" s="526"/>
      <c r="Y30" s="526"/>
      <c r="Z30" s="526"/>
      <c r="AA30" s="526"/>
      <c r="AB30" s="526"/>
      <c r="AC30" s="526"/>
      <c r="AD30" s="526"/>
      <c r="AE30" s="526"/>
      <c r="AF30" s="785"/>
      <c r="AG30" s="526"/>
      <c r="AH30" s="526"/>
      <c r="AI30" s="526"/>
      <c r="AJ30" s="526"/>
      <c r="AK30" s="526"/>
      <c r="AL30" s="526"/>
      <c r="AM30" s="526"/>
      <c r="AN30" s="526"/>
      <c r="AO30" s="526"/>
      <c r="AP30" s="526"/>
      <c r="AQ30" s="1122"/>
    </row>
    <row r="31" spans="1:45" ht="14.1" customHeight="1">
      <c r="A31" s="782">
        <f>+日程!A58</f>
        <v>4</v>
      </c>
      <c r="B31" s="641">
        <f>+日程!B58</f>
        <v>22</v>
      </c>
      <c r="C31" s="641" t="str">
        <f>+日程!C58</f>
        <v>金</v>
      </c>
      <c r="D31" s="641" t="str">
        <f>+日程!D58</f>
        <v>DeNA</v>
      </c>
      <c r="E31" s="1367" t="str">
        <f>+日程!G58</f>
        <v/>
      </c>
      <c r="F31" s="783" t="str">
        <f>+日程!H58</f>
        <v/>
      </c>
      <c r="G31" s="526"/>
      <c r="H31" s="526"/>
      <c r="I31" s="526"/>
      <c r="J31" s="526"/>
      <c r="K31" s="526"/>
      <c r="L31" s="526"/>
      <c r="M31" s="526"/>
      <c r="N31" s="526"/>
      <c r="O31" s="526"/>
      <c r="P31" s="785"/>
      <c r="Q31" s="526"/>
      <c r="R31" s="526"/>
      <c r="S31" s="526"/>
      <c r="T31" s="526"/>
      <c r="U31" s="526"/>
      <c r="V31" s="526"/>
      <c r="W31" s="526"/>
      <c r="X31" s="526"/>
      <c r="Y31" s="526"/>
      <c r="Z31" s="526"/>
      <c r="AA31" s="526"/>
      <c r="AB31" s="526"/>
      <c r="AC31" s="526"/>
      <c r="AD31" s="526"/>
      <c r="AE31" s="526"/>
      <c r="AF31" s="785"/>
      <c r="AG31" s="526"/>
      <c r="AH31" s="526"/>
      <c r="AI31" s="526"/>
      <c r="AJ31" s="526"/>
      <c r="AK31" s="526"/>
      <c r="AL31" s="526"/>
      <c r="AM31" s="526"/>
      <c r="AN31" s="526"/>
      <c r="AO31" s="526"/>
      <c r="AP31" s="526"/>
      <c r="AQ31" s="1122"/>
    </row>
    <row r="32" spans="1:45" ht="14.1" customHeight="1">
      <c r="A32" s="782">
        <f>+日程!A59</f>
        <v>4</v>
      </c>
      <c r="B32" s="641">
        <f>+日程!B59</f>
        <v>23</v>
      </c>
      <c r="C32" s="641" t="str">
        <f>+日程!C59</f>
        <v>土</v>
      </c>
      <c r="D32" s="641" t="str">
        <f>+日程!D59</f>
        <v>DeNA</v>
      </c>
      <c r="E32" s="1367" t="str">
        <f>+日程!G59</f>
        <v/>
      </c>
      <c r="F32" s="783" t="str">
        <f>+日程!H59</f>
        <v/>
      </c>
      <c r="G32" s="526"/>
      <c r="H32" s="526"/>
      <c r="I32" s="526"/>
      <c r="J32" s="526"/>
      <c r="K32" s="526"/>
      <c r="L32" s="526"/>
      <c r="M32" s="526"/>
      <c r="N32" s="526"/>
      <c r="O32" s="526"/>
      <c r="P32" s="785"/>
      <c r="Q32" s="526"/>
      <c r="R32" s="526"/>
      <c r="S32" s="526"/>
      <c r="T32" s="526"/>
      <c r="U32" s="526"/>
      <c r="V32" s="526"/>
      <c r="W32" s="526"/>
      <c r="X32" s="526"/>
      <c r="Y32" s="526"/>
      <c r="Z32" s="526"/>
      <c r="AA32" s="526"/>
      <c r="AB32" s="526"/>
      <c r="AC32" s="526"/>
      <c r="AD32" s="526"/>
      <c r="AE32" s="526"/>
      <c r="AF32" s="785"/>
      <c r="AG32" s="526"/>
      <c r="AH32" s="526"/>
      <c r="AI32" s="526"/>
      <c r="AJ32" s="526"/>
      <c r="AK32" s="526"/>
      <c r="AL32" s="526"/>
      <c r="AM32" s="526"/>
      <c r="AN32" s="526"/>
      <c r="AO32" s="526"/>
      <c r="AP32" s="526"/>
      <c r="AQ32" s="1122"/>
    </row>
    <row r="33" spans="1:43" ht="14.1" customHeight="1">
      <c r="A33" s="782">
        <f>+日程!A60</f>
        <v>4</v>
      </c>
      <c r="B33" s="641">
        <f>+日程!B60</f>
        <v>24</v>
      </c>
      <c r="C33" s="641" t="str">
        <f>+日程!C60</f>
        <v>日</v>
      </c>
      <c r="D33" s="641" t="str">
        <f>+日程!D60</f>
        <v>DeNA</v>
      </c>
      <c r="E33" s="1367" t="str">
        <f>+日程!G60</f>
        <v/>
      </c>
      <c r="F33" s="783" t="str">
        <f>+日程!H60</f>
        <v/>
      </c>
      <c r="G33" s="526"/>
      <c r="H33" s="526"/>
      <c r="I33" s="526"/>
      <c r="J33" s="526"/>
      <c r="K33" s="526"/>
      <c r="L33" s="526"/>
      <c r="M33" s="526"/>
      <c r="N33" s="526"/>
      <c r="O33" s="526"/>
      <c r="P33" s="785"/>
      <c r="Q33" s="526"/>
      <c r="R33" s="526"/>
      <c r="S33" s="526"/>
      <c r="T33" s="526"/>
      <c r="U33" s="526"/>
      <c r="V33" s="526"/>
      <c r="W33" s="526"/>
      <c r="X33" s="526"/>
      <c r="Y33" s="526"/>
      <c r="Z33" s="526"/>
      <c r="AA33" s="526"/>
      <c r="AB33" s="526"/>
      <c r="AC33" s="526"/>
      <c r="AD33" s="526"/>
      <c r="AE33" s="526"/>
      <c r="AF33" s="785"/>
      <c r="AG33" s="526"/>
      <c r="AH33" s="526"/>
      <c r="AI33" s="526"/>
      <c r="AJ33" s="526"/>
      <c r="AK33" s="526"/>
      <c r="AL33" s="526"/>
      <c r="AM33" s="526"/>
      <c r="AN33" s="526"/>
      <c r="AO33" s="526"/>
      <c r="AP33" s="526"/>
      <c r="AQ33" s="1122"/>
    </row>
    <row r="34" spans="1:43" ht="14.1" customHeight="1">
      <c r="A34" s="837">
        <f>+日程!A61</f>
        <v>4</v>
      </c>
      <c r="B34" s="897">
        <f>+日程!B61</f>
        <v>25</v>
      </c>
      <c r="C34" s="897" t="str">
        <f>+日程!C61</f>
        <v>月</v>
      </c>
      <c r="D34" s="897"/>
      <c r="E34" s="897"/>
      <c r="F34" s="897"/>
      <c r="G34" s="785"/>
      <c r="H34" s="785"/>
      <c r="I34" s="785"/>
      <c r="J34" s="785"/>
      <c r="K34" s="785"/>
      <c r="L34" s="785"/>
      <c r="M34" s="785"/>
      <c r="N34" s="785"/>
      <c r="O34" s="785"/>
      <c r="P34" s="785"/>
      <c r="Q34" s="785"/>
      <c r="R34" s="785"/>
      <c r="S34" s="785"/>
      <c r="T34" s="785"/>
      <c r="U34" s="785"/>
      <c r="V34" s="785"/>
      <c r="W34" s="785"/>
      <c r="X34" s="785"/>
      <c r="Y34" s="785"/>
      <c r="Z34" s="785"/>
      <c r="AA34" s="785"/>
      <c r="AB34" s="785"/>
      <c r="AC34" s="785"/>
      <c r="AD34" s="785"/>
      <c r="AE34" s="785"/>
      <c r="AF34" s="785"/>
      <c r="AG34" s="785"/>
      <c r="AH34" s="785"/>
      <c r="AI34" s="785"/>
      <c r="AJ34" s="785"/>
      <c r="AK34" s="785"/>
      <c r="AL34" s="785"/>
      <c r="AM34" s="785"/>
      <c r="AN34" s="785"/>
      <c r="AO34" s="785"/>
      <c r="AP34" s="785"/>
      <c r="AQ34" s="1121"/>
    </row>
    <row r="35" spans="1:43" ht="14.1" customHeight="1">
      <c r="A35" s="782">
        <f>+日程!A62</f>
        <v>4</v>
      </c>
      <c r="B35" s="641">
        <f>+日程!B62</f>
        <v>26</v>
      </c>
      <c r="C35" s="641" t="str">
        <f>+日程!C62</f>
        <v>火</v>
      </c>
      <c r="D35" s="641" t="str">
        <f>+日程!D62</f>
        <v>ﾔｸﾙﾄ</v>
      </c>
      <c r="E35" s="1367" t="str">
        <f>+日程!G62</f>
        <v/>
      </c>
      <c r="F35" s="783" t="str">
        <f>+日程!H62</f>
        <v/>
      </c>
      <c r="G35" s="526"/>
      <c r="H35" s="526"/>
      <c r="I35" s="526"/>
      <c r="J35" s="526"/>
      <c r="K35" s="526"/>
      <c r="L35" s="526"/>
      <c r="M35" s="526"/>
      <c r="N35" s="526"/>
      <c r="O35" s="526"/>
      <c r="P35" s="785"/>
      <c r="Q35" s="526"/>
      <c r="R35" s="526"/>
      <c r="S35" s="526"/>
      <c r="T35" s="526"/>
      <c r="U35" s="526"/>
      <c r="V35" s="526"/>
      <c r="W35" s="526"/>
      <c r="X35" s="526"/>
      <c r="Y35" s="526"/>
      <c r="Z35" s="526"/>
      <c r="AA35" s="526"/>
      <c r="AB35" s="526"/>
      <c r="AC35" s="526"/>
      <c r="AD35" s="526"/>
      <c r="AE35" s="526"/>
      <c r="AF35" s="785"/>
      <c r="AG35" s="526"/>
      <c r="AH35" s="526"/>
      <c r="AI35" s="526"/>
      <c r="AJ35" s="526"/>
      <c r="AK35" s="526"/>
      <c r="AL35" s="526"/>
      <c r="AM35" s="526"/>
      <c r="AN35" s="526"/>
      <c r="AO35" s="526"/>
      <c r="AP35" s="526"/>
      <c r="AQ35" s="1122"/>
    </row>
    <row r="36" spans="1:43" ht="14.1" customHeight="1">
      <c r="A36" s="782">
        <f>+日程!A63</f>
        <v>4</v>
      </c>
      <c r="B36" s="641">
        <f>+日程!B63</f>
        <v>27</v>
      </c>
      <c r="C36" s="641" t="str">
        <f>+日程!C63</f>
        <v>水</v>
      </c>
      <c r="D36" s="641" t="str">
        <f>+日程!D63</f>
        <v>ﾔｸﾙﾄ</v>
      </c>
      <c r="E36" s="1367" t="str">
        <f>+日程!G63</f>
        <v/>
      </c>
      <c r="F36" s="783" t="str">
        <f>+日程!H63</f>
        <v/>
      </c>
      <c r="G36" s="526"/>
      <c r="H36" s="526"/>
      <c r="I36" s="526"/>
      <c r="J36" s="526"/>
      <c r="K36" s="526"/>
      <c r="L36" s="526"/>
      <c r="M36" s="526"/>
      <c r="N36" s="526"/>
      <c r="O36" s="526"/>
      <c r="P36" s="785"/>
      <c r="Q36" s="526"/>
      <c r="R36" s="526"/>
      <c r="S36" s="526"/>
      <c r="T36" s="526"/>
      <c r="U36" s="526"/>
      <c r="V36" s="526"/>
      <c r="W36" s="526"/>
      <c r="X36" s="526"/>
      <c r="Y36" s="526"/>
      <c r="Z36" s="526"/>
      <c r="AA36" s="526"/>
      <c r="AB36" s="526"/>
      <c r="AC36" s="526"/>
      <c r="AD36" s="526"/>
      <c r="AE36" s="526"/>
      <c r="AF36" s="785"/>
      <c r="AG36" s="526"/>
      <c r="AH36" s="526"/>
      <c r="AI36" s="526"/>
      <c r="AJ36" s="526"/>
      <c r="AK36" s="526"/>
      <c r="AL36" s="526"/>
      <c r="AM36" s="526"/>
      <c r="AN36" s="526"/>
      <c r="AO36" s="526"/>
      <c r="AP36" s="526"/>
      <c r="AQ36" s="1122"/>
    </row>
    <row r="37" spans="1:43" ht="14.1" customHeight="1">
      <c r="A37" s="782">
        <f>+日程!A64</f>
        <v>4</v>
      </c>
      <c r="B37" s="641">
        <f>+日程!B64</f>
        <v>28</v>
      </c>
      <c r="C37" s="641" t="str">
        <f>+日程!C64</f>
        <v>木</v>
      </c>
      <c r="D37" s="641" t="str">
        <f>+日程!D64</f>
        <v>ﾔｸﾙﾄ</v>
      </c>
      <c r="E37" s="1367" t="str">
        <f>+日程!G64</f>
        <v/>
      </c>
      <c r="F37" s="783" t="str">
        <f>+日程!H64</f>
        <v/>
      </c>
      <c r="G37" s="526"/>
      <c r="H37" s="526"/>
      <c r="I37" s="526"/>
      <c r="J37" s="526"/>
      <c r="K37" s="526"/>
      <c r="L37" s="526"/>
      <c r="M37" s="526"/>
      <c r="N37" s="526"/>
      <c r="O37" s="526"/>
      <c r="P37" s="785"/>
      <c r="Q37" s="526"/>
      <c r="R37" s="526"/>
      <c r="S37" s="526"/>
      <c r="T37" s="526"/>
      <c r="U37" s="526"/>
      <c r="V37" s="526"/>
      <c r="W37" s="526"/>
      <c r="X37" s="526"/>
      <c r="Y37" s="526"/>
      <c r="Z37" s="526"/>
      <c r="AA37" s="526"/>
      <c r="AB37" s="526"/>
      <c r="AC37" s="526"/>
      <c r="AD37" s="526"/>
      <c r="AE37" s="526"/>
      <c r="AF37" s="785"/>
      <c r="AG37" s="526"/>
      <c r="AH37" s="526"/>
      <c r="AI37" s="526"/>
      <c r="AJ37" s="526"/>
      <c r="AK37" s="526"/>
      <c r="AL37" s="526"/>
      <c r="AM37" s="526"/>
      <c r="AN37" s="526"/>
      <c r="AO37" s="526"/>
      <c r="AP37" s="526"/>
      <c r="AQ37" s="1122"/>
    </row>
    <row r="38" spans="1:43" ht="14.1" customHeight="1">
      <c r="A38" s="782">
        <f>+日程!A65</f>
        <v>4</v>
      </c>
      <c r="B38" s="641">
        <f>+日程!B65</f>
        <v>29</v>
      </c>
      <c r="C38" s="641" t="str">
        <f>+日程!C65</f>
        <v>金</v>
      </c>
      <c r="D38" s="641" t="str">
        <f>+日程!D65</f>
        <v>中日</v>
      </c>
      <c r="E38" s="1367" t="str">
        <f>+日程!G65</f>
        <v/>
      </c>
      <c r="F38" s="783" t="str">
        <f>+日程!H65</f>
        <v/>
      </c>
      <c r="G38" s="526"/>
      <c r="H38" s="526"/>
      <c r="I38" s="526"/>
      <c r="J38" s="526"/>
      <c r="K38" s="526"/>
      <c r="L38" s="526"/>
      <c r="M38" s="526"/>
      <c r="N38" s="526"/>
      <c r="O38" s="526"/>
      <c r="P38" s="785"/>
      <c r="Q38" s="526"/>
      <c r="R38" s="526"/>
      <c r="S38" s="526"/>
      <c r="T38" s="526"/>
      <c r="U38" s="526"/>
      <c r="V38" s="526"/>
      <c r="W38" s="526"/>
      <c r="X38" s="526"/>
      <c r="Y38" s="526"/>
      <c r="Z38" s="526"/>
      <c r="AA38" s="526"/>
      <c r="AB38" s="526"/>
      <c r="AC38" s="526"/>
      <c r="AD38" s="526"/>
      <c r="AE38" s="526"/>
      <c r="AF38" s="785"/>
      <c r="AG38" s="526"/>
      <c r="AH38" s="526"/>
      <c r="AI38" s="526"/>
      <c r="AJ38" s="526"/>
      <c r="AK38" s="526"/>
      <c r="AL38" s="526"/>
      <c r="AM38" s="526"/>
      <c r="AN38" s="526"/>
      <c r="AO38" s="526"/>
      <c r="AP38" s="526"/>
      <c r="AQ38" s="1122"/>
    </row>
    <row r="39" spans="1:43" ht="14.1" customHeight="1">
      <c r="A39" s="782">
        <f>+日程!A66</f>
        <v>4</v>
      </c>
      <c r="B39" s="641">
        <f>+日程!B66</f>
        <v>30</v>
      </c>
      <c r="C39" s="641" t="str">
        <f>+日程!C66</f>
        <v>土</v>
      </c>
      <c r="D39" s="641" t="str">
        <f>+日程!D66</f>
        <v>中日</v>
      </c>
      <c r="E39" s="1367" t="str">
        <f>+日程!G66</f>
        <v/>
      </c>
      <c r="F39" s="783" t="str">
        <f>+日程!H66</f>
        <v/>
      </c>
      <c r="G39" s="526"/>
      <c r="H39" s="526"/>
      <c r="I39" s="526"/>
      <c r="J39" s="526"/>
      <c r="K39" s="526"/>
      <c r="L39" s="526"/>
      <c r="M39" s="526"/>
      <c r="N39" s="526"/>
      <c r="O39" s="526"/>
      <c r="P39" s="785"/>
      <c r="Q39" s="526"/>
      <c r="R39" s="526"/>
      <c r="S39" s="526"/>
      <c r="T39" s="526"/>
      <c r="U39" s="526"/>
      <c r="V39" s="526"/>
      <c r="W39" s="526"/>
      <c r="X39" s="526"/>
      <c r="Y39" s="526"/>
      <c r="Z39" s="526"/>
      <c r="AA39" s="526"/>
      <c r="AB39" s="526"/>
      <c r="AC39" s="526"/>
      <c r="AD39" s="526"/>
      <c r="AE39" s="526"/>
      <c r="AF39" s="785"/>
      <c r="AG39" s="526"/>
      <c r="AH39" s="526"/>
      <c r="AI39" s="526"/>
      <c r="AJ39" s="526"/>
      <c r="AK39" s="526"/>
      <c r="AL39" s="526"/>
      <c r="AM39" s="526"/>
      <c r="AN39" s="526"/>
      <c r="AO39" s="526"/>
      <c r="AP39" s="526"/>
      <c r="AQ39" s="1122"/>
    </row>
    <row r="40" spans="1:43" ht="14.1" customHeight="1">
      <c r="A40" s="782">
        <f>+日程!A67</f>
        <v>5</v>
      </c>
      <c r="B40" s="641">
        <f>+日程!B67</f>
        <v>1</v>
      </c>
      <c r="C40" s="641" t="str">
        <f>+日程!C67</f>
        <v>日</v>
      </c>
      <c r="D40" s="641" t="str">
        <f>+日程!D67</f>
        <v>中日</v>
      </c>
      <c r="E40" s="1367" t="str">
        <f>+日程!G67</f>
        <v/>
      </c>
      <c r="F40" s="783" t="str">
        <f>+日程!H67</f>
        <v/>
      </c>
      <c r="G40" s="526"/>
      <c r="H40" s="526"/>
      <c r="I40" s="526"/>
      <c r="J40" s="526"/>
      <c r="K40" s="526"/>
      <c r="L40" s="526"/>
      <c r="M40" s="526"/>
      <c r="N40" s="526"/>
      <c r="O40" s="526"/>
      <c r="P40" s="785"/>
      <c r="Q40" s="526"/>
      <c r="R40" s="526"/>
      <c r="S40" s="526"/>
      <c r="T40" s="526"/>
      <c r="U40" s="526"/>
      <c r="V40" s="526"/>
      <c r="W40" s="526"/>
      <c r="X40" s="526"/>
      <c r="Y40" s="526"/>
      <c r="Z40" s="526"/>
      <c r="AA40" s="526"/>
      <c r="AB40" s="526"/>
      <c r="AC40" s="526"/>
      <c r="AD40" s="526"/>
      <c r="AE40" s="526"/>
      <c r="AF40" s="785"/>
      <c r="AG40" s="526"/>
      <c r="AH40" s="526"/>
      <c r="AI40" s="526"/>
      <c r="AJ40" s="526"/>
      <c r="AK40" s="526"/>
      <c r="AL40" s="526"/>
      <c r="AM40" s="526"/>
      <c r="AN40" s="526"/>
      <c r="AO40" s="526"/>
      <c r="AP40" s="526"/>
      <c r="AQ40" s="1122"/>
    </row>
    <row r="41" spans="1:43" ht="14.1" customHeight="1">
      <c r="A41" s="837">
        <f>+日程!A68</f>
        <v>5</v>
      </c>
      <c r="B41" s="897">
        <f>+日程!B68</f>
        <v>2</v>
      </c>
      <c r="C41" s="897" t="str">
        <f>+日程!C68</f>
        <v>月</v>
      </c>
      <c r="D41" s="897"/>
      <c r="E41" s="897"/>
      <c r="F41" s="897"/>
      <c r="G41" s="785"/>
      <c r="H41" s="785"/>
      <c r="I41" s="785"/>
      <c r="J41" s="785"/>
      <c r="K41" s="785"/>
      <c r="L41" s="785"/>
      <c r="M41" s="785"/>
      <c r="N41" s="785"/>
      <c r="O41" s="785"/>
      <c r="P41" s="785"/>
      <c r="Q41" s="785"/>
      <c r="R41" s="785"/>
      <c r="S41" s="785"/>
      <c r="T41" s="785"/>
      <c r="U41" s="785"/>
      <c r="V41" s="785"/>
      <c r="W41" s="785"/>
      <c r="X41" s="785"/>
      <c r="Y41" s="785"/>
      <c r="Z41" s="785"/>
      <c r="AA41" s="785"/>
      <c r="AB41" s="785"/>
      <c r="AC41" s="785"/>
      <c r="AD41" s="785"/>
      <c r="AE41" s="785"/>
      <c r="AF41" s="785"/>
      <c r="AG41" s="785"/>
      <c r="AH41" s="785"/>
      <c r="AI41" s="785"/>
      <c r="AJ41" s="785"/>
      <c r="AK41" s="785"/>
      <c r="AL41" s="785"/>
      <c r="AM41" s="785"/>
      <c r="AN41" s="785"/>
      <c r="AO41" s="785"/>
      <c r="AP41" s="785"/>
      <c r="AQ41" s="1121"/>
    </row>
    <row r="42" spans="1:43" ht="14.1" customHeight="1">
      <c r="A42" s="782">
        <f>+日程!A69</f>
        <v>5</v>
      </c>
      <c r="B42" s="641">
        <f>+日程!B69</f>
        <v>3</v>
      </c>
      <c r="C42" s="641" t="str">
        <f>+日程!C69</f>
        <v>火</v>
      </c>
      <c r="D42" s="641" t="str">
        <f>+日程!D69</f>
        <v>巨人</v>
      </c>
      <c r="E42" s="1367" t="str">
        <f>+日程!G69</f>
        <v/>
      </c>
      <c r="F42" s="783" t="str">
        <f>+日程!H69</f>
        <v/>
      </c>
      <c r="G42" s="526"/>
      <c r="H42" s="526"/>
      <c r="I42" s="526"/>
      <c r="J42" s="526"/>
      <c r="K42" s="526"/>
      <c r="L42" s="526"/>
      <c r="M42" s="526"/>
      <c r="N42" s="526"/>
      <c r="O42" s="526"/>
      <c r="P42" s="785"/>
      <c r="Q42" s="526"/>
      <c r="R42" s="526"/>
      <c r="S42" s="526"/>
      <c r="T42" s="526"/>
      <c r="U42" s="526"/>
      <c r="V42" s="526"/>
      <c r="W42" s="526"/>
      <c r="X42" s="526"/>
      <c r="Y42" s="526"/>
      <c r="Z42" s="526"/>
      <c r="AA42" s="526"/>
      <c r="AB42" s="526"/>
      <c r="AC42" s="526"/>
      <c r="AD42" s="526"/>
      <c r="AE42" s="526"/>
      <c r="AF42" s="785"/>
      <c r="AG42" s="526"/>
      <c r="AH42" s="526"/>
      <c r="AI42" s="526"/>
      <c r="AJ42" s="526"/>
      <c r="AK42" s="526"/>
      <c r="AL42" s="526"/>
      <c r="AM42" s="526"/>
      <c r="AN42" s="526"/>
      <c r="AO42" s="526"/>
      <c r="AP42" s="526"/>
      <c r="AQ42" s="1122"/>
    </row>
    <row r="43" spans="1:43" ht="14.1" customHeight="1">
      <c r="A43" s="782">
        <f>+日程!A70</f>
        <v>5</v>
      </c>
      <c r="B43" s="641">
        <f>+日程!B70</f>
        <v>4</v>
      </c>
      <c r="C43" s="641" t="str">
        <f>+日程!C70</f>
        <v>水</v>
      </c>
      <c r="D43" s="641" t="str">
        <f>+日程!D70</f>
        <v>巨人</v>
      </c>
      <c r="E43" s="1367" t="str">
        <f>+日程!G70</f>
        <v/>
      </c>
      <c r="F43" s="783" t="str">
        <f>+日程!H70</f>
        <v/>
      </c>
      <c r="G43" s="526"/>
      <c r="H43" s="526"/>
      <c r="I43" s="526"/>
      <c r="J43" s="526"/>
      <c r="K43" s="526"/>
      <c r="L43" s="526"/>
      <c r="M43" s="526"/>
      <c r="N43" s="526"/>
      <c r="O43" s="526"/>
      <c r="P43" s="785"/>
      <c r="Q43" s="526"/>
      <c r="R43" s="526"/>
      <c r="S43" s="526"/>
      <c r="T43" s="526"/>
      <c r="U43" s="526"/>
      <c r="V43" s="526"/>
      <c r="W43" s="526"/>
      <c r="X43" s="526"/>
      <c r="Y43" s="526"/>
      <c r="Z43" s="526"/>
      <c r="AA43" s="526"/>
      <c r="AB43" s="526"/>
      <c r="AC43" s="526"/>
      <c r="AD43" s="526"/>
      <c r="AE43" s="526"/>
      <c r="AF43" s="785"/>
      <c r="AG43" s="526"/>
      <c r="AH43" s="526"/>
      <c r="AI43" s="526"/>
      <c r="AJ43" s="526"/>
      <c r="AK43" s="526"/>
      <c r="AL43" s="526"/>
      <c r="AM43" s="526"/>
      <c r="AN43" s="526"/>
      <c r="AO43" s="526"/>
      <c r="AP43" s="526"/>
      <c r="AQ43" s="1122"/>
    </row>
    <row r="44" spans="1:43" ht="14.1" customHeight="1">
      <c r="A44" s="782">
        <f>+日程!A71</f>
        <v>5</v>
      </c>
      <c r="B44" s="641">
        <f>+日程!B71</f>
        <v>5</v>
      </c>
      <c r="C44" s="641" t="str">
        <f>+日程!C71</f>
        <v>木</v>
      </c>
      <c r="D44" s="641" t="str">
        <f>+日程!D71</f>
        <v>巨人</v>
      </c>
      <c r="E44" s="1367" t="str">
        <f>+日程!G71</f>
        <v/>
      </c>
      <c r="F44" s="783" t="str">
        <f>+日程!H71</f>
        <v/>
      </c>
      <c r="G44" s="526"/>
      <c r="H44" s="526"/>
      <c r="I44" s="526"/>
      <c r="J44" s="526"/>
      <c r="K44" s="526"/>
      <c r="L44" s="526"/>
      <c r="M44" s="526"/>
      <c r="N44" s="526"/>
      <c r="O44" s="526"/>
      <c r="P44" s="785"/>
      <c r="Q44" s="526"/>
      <c r="R44" s="526"/>
      <c r="S44" s="526"/>
      <c r="T44" s="526"/>
      <c r="U44" s="526"/>
      <c r="V44" s="526"/>
      <c r="W44" s="526"/>
      <c r="X44" s="526"/>
      <c r="Y44" s="526"/>
      <c r="Z44" s="526"/>
      <c r="AA44" s="526"/>
      <c r="AB44" s="526"/>
      <c r="AC44" s="526"/>
      <c r="AD44" s="526"/>
      <c r="AE44" s="526"/>
      <c r="AF44" s="785"/>
      <c r="AG44" s="526"/>
      <c r="AH44" s="526"/>
      <c r="AI44" s="526"/>
      <c r="AJ44" s="526"/>
      <c r="AK44" s="526"/>
      <c r="AL44" s="526"/>
      <c r="AM44" s="526"/>
      <c r="AN44" s="526"/>
      <c r="AO44" s="526"/>
      <c r="AP44" s="526"/>
      <c r="AQ44" s="1122"/>
    </row>
    <row r="45" spans="1:43" ht="14.1" customHeight="1">
      <c r="A45" s="782">
        <f>+日程!A72</f>
        <v>5</v>
      </c>
      <c r="B45" s="641">
        <f>+日程!B72</f>
        <v>6</v>
      </c>
      <c r="C45" s="641" t="str">
        <f>+日程!C72</f>
        <v>金</v>
      </c>
      <c r="D45" s="641" t="str">
        <f>+日程!D72</f>
        <v>DeNA</v>
      </c>
      <c r="E45" s="1367" t="str">
        <f>+日程!G72</f>
        <v/>
      </c>
      <c r="F45" s="783" t="str">
        <f>+日程!H72</f>
        <v/>
      </c>
      <c r="G45" s="526"/>
      <c r="H45" s="526"/>
      <c r="I45" s="526"/>
      <c r="J45" s="526"/>
      <c r="K45" s="526"/>
      <c r="L45" s="526"/>
      <c r="M45" s="526"/>
      <c r="N45" s="526"/>
      <c r="O45" s="526"/>
      <c r="P45" s="785"/>
      <c r="Q45" s="526"/>
      <c r="R45" s="526"/>
      <c r="S45" s="526"/>
      <c r="T45" s="526"/>
      <c r="U45" s="526"/>
      <c r="V45" s="526"/>
      <c r="W45" s="526"/>
      <c r="X45" s="526"/>
      <c r="Y45" s="526"/>
      <c r="Z45" s="526"/>
      <c r="AA45" s="526"/>
      <c r="AB45" s="526"/>
      <c r="AC45" s="526"/>
      <c r="AD45" s="526"/>
      <c r="AE45" s="526"/>
      <c r="AF45" s="785"/>
      <c r="AG45" s="526"/>
      <c r="AH45" s="526"/>
      <c r="AI45" s="526"/>
      <c r="AJ45" s="526"/>
      <c r="AK45" s="526"/>
      <c r="AL45" s="526"/>
      <c r="AM45" s="526"/>
      <c r="AN45" s="526"/>
      <c r="AO45" s="526"/>
      <c r="AP45" s="526"/>
      <c r="AQ45" s="1122"/>
    </row>
    <row r="46" spans="1:43" ht="14.1" customHeight="1">
      <c r="A46" s="782">
        <f>+日程!A73</f>
        <v>5</v>
      </c>
      <c r="B46" s="641">
        <f>+日程!B73</f>
        <v>7</v>
      </c>
      <c r="C46" s="641" t="str">
        <f>+日程!C73</f>
        <v>土</v>
      </c>
      <c r="D46" s="641" t="str">
        <f>+日程!D73</f>
        <v>DeNA</v>
      </c>
      <c r="E46" s="1367" t="str">
        <f>+日程!G73</f>
        <v/>
      </c>
      <c r="F46" s="783" t="str">
        <f>+日程!H73</f>
        <v/>
      </c>
      <c r="G46" s="526"/>
      <c r="H46" s="526"/>
      <c r="I46" s="526"/>
      <c r="J46" s="526"/>
      <c r="K46" s="526"/>
      <c r="L46" s="526"/>
      <c r="M46" s="526"/>
      <c r="N46" s="526"/>
      <c r="O46" s="526"/>
      <c r="P46" s="785"/>
      <c r="Q46" s="526"/>
      <c r="R46" s="526"/>
      <c r="S46" s="526"/>
      <c r="T46" s="526"/>
      <c r="U46" s="526"/>
      <c r="V46" s="526"/>
      <c r="W46" s="526"/>
      <c r="X46" s="526"/>
      <c r="Y46" s="526"/>
      <c r="Z46" s="526"/>
      <c r="AA46" s="526"/>
      <c r="AB46" s="526"/>
      <c r="AC46" s="526"/>
      <c r="AD46" s="526"/>
      <c r="AE46" s="526"/>
      <c r="AF46" s="785"/>
      <c r="AG46" s="526"/>
      <c r="AH46" s="526"/>
      <c r="AI46" s="526"/>
      <c r="AJ46" s="526"/>
      <c r="AK46" s="526"/>
      <c r="AL46" s="526"/>
      <c r="AM46" s="526"/>
      <c r="AN46" s="526"/>
      <c r="AO46" s="526"/>
      <c r="AP46" s="526"/>
      <c r="AQ46" s="1122"/>
    </row>
    <row r="47" spans="1:43" ht="14.1" customHeight="1">
      <c r="A47" s="782">
        <f>+日程!A74</f>
        <v>5</v>
      </c>
      <c r="B47" s="641">
        <f>+日程!B74</f>
        <v>8</v>
      </c>
      <c r="C47" s="641" t="str">
        <f>+日程!C74</f>
        <v>日</v>
      </c>
      <c r="D47" s="641" t="str">
        <f>+日程!D74</f>
        <v>DeNA</v>
      </c>
      <c r="E47" s="1367" t="str">
        <f>+日程!G74</f>
        <v/>
      </c>
      <c r="F47" s="783" t="str">
        <f>+日程!H74</f>
        <v/>
      </c>
      <c r="G47" s="526"/>
      <c r="H47" s="526"/>
      <c r="I47" s="526"/>
      <c r="J47" s="526"/>
      <c r="K47" s="526"/>
      <c r="L47" s="526"/>
      <c r="M47" s="526"/>
      <c r="N47" s="526"/>
      <c r="O47" s="526"/>
      <c r="P47" s="785"/>
      <c r="Q47" s="526"/>
      <c r="R47" s="526"/>
      <c r="S47" s="526"/>
      <c r="T47" s="526"/>
      <c r="U47" s="526"/>
      <c r="V47" s="526"/>
      <c r="W47" s="526"/>
      <c r="X47" s="526"/>
      <c r="Y47" s="526"/>
      <c r="Z47" s="526"/>
      <c r="AA47" s="526"/>
      <c r="AB47" s="526"/>
      <c r="AC47" s="526"/>
      <c r="AD47" s="526"/>
      <c r="AE47" s="526"/>
      <c r="AF47" s="785"/>
      <c r="AG47" s="526"/>
      <c r="AH47" s="526"/>
      <c r="AI47" s="526"/>
      <c r="AJ47" s="526"/>
      <c r="AK47" s="526"/>
      <c r="AL47" s="526"/>
      <c r="AM47" s="526"/>
      <c r="AN47" s="526"/>
      <c r="AO47" s="526"/>
      <c r="AP47" s="526"/>
      <c r="AQ47" s="1122"/>
    </row>
    <row r="48" spans="1:43" ht="14.1" customHeight="1">
      <c r="A48" s="837">
        <f>+日程!A75</f>
        <v>5</v>
      </c>
      <c r="B48" s="897">
        <f>+日程!B75</f>
        <v>9</v>
      </c>
      <c r="C48" s="897" t="str">
        <f>+日程!C75</f>
        <v>月</v>
      </c>
      <c r="D48" s="897"/>
      <c r="E48" s="897"/>
      <c r="F48" s="897"/>
      <c r="G48" s="785"/>
      <c r="H48" s="785"/>
      <c r="I48" s="785"/>
      <c r="J48" s="785"/>
      <c r="K48" s="785"/>
      <c r="L48" s="785"/>
      <c r="M48" s="785"/>
      <c r="N48" s="785"/>
      <c r="O48" s="785"/>
      <c r="P48" s="785"/>
      <c r="Q48" s="785"/>
      <c r="R48" s="785"/>
      <c r="S48" s="785"/>
      <c r="T48" s="785"/>
      <c r="U48" s="785"/>
      <c r="V48" s="785"/>
      <c r="W48" s="785"/>
      <c r="X48" s="785"/>
      <c r="Y48" s="785"/>
      <c r="Z48" s="785"/>
      <c r="AA48" s="785"/>
      <c r="AB48" s="785"/>
      <c r="AC48" s="785"/>
      <c r="AD48" s="785"/>
      <c r="AE48" s="785"/>
      <c r="AF48" s="785"/>
      <c r="AG48" s="785"/>
      <c r="AH48" s="785"/>
      <c r="AI48" s="785"/>
      <c r="AJ48" s="785"/>
      <c r="AK48" s="785"/>
      <c r="AL48" s="785"/>
      <c r="AM48" s="785"/>
      <c r="AN48" s="785"/>
      <c r="AO48" s="785"/>
      <c r="AP48" s="785"/>
      <c r="AQ48" s="1121"/>
    </row>
    <row r="49" spans="1:43" ht="14.1" customHeight="1">
      <c r="A49" s="782">
        <f>+日程!A76</f>
        <v>5</v>
      </c>
      <c r="B49" s="641">
        <f>+日程!B76</f>
        <v>10</v>
      </c>
      <c r="C49" s="641" t="str">
        <f>+日程!C76</f>
        <v>火</v>
      </c>
      <c r="D49" s="641" t="str">
        <f>+日程!D76</f>
        <v>阪神</v>
      </c>
      <c r="E49" s="1367" t="str">
        <f>+日程!G76</f>
        <v/>
      </c>
      <c r="F49" s="783" t="str">
        <f>+日程!H76</f>
        <v/>
      </c>
      <c r="G49" s="526"/>
      <c r="H49" s="526"/>
      <c r="I49" s="526"/>
      <c r="J49" s="526"/>
      <c r="K49" s="526"/>
      <c r="L49" s="526"/>
      <c r="M49" s="526"/>
      <c r="N49" s="526"/>
      <c r="O49" s="526"/>
      <c r="P49" s="785"/>
      <c r="Q49" s="526"/>
      <c r="R49" s="526"/>
      <c r="S49" s="526"/>
      <c r="T49" s="526"/>
      <c r="U49" s="526"/>
      <c r="V49" s="526"/>
      <c r="W49" s="526"/>
      <c r="X49" s="526"/>
      <c r="Y49" s="526"/>
      <c r="Z49" s="526"/>
      <c r="AA49" s="526"/>
      <c r="AB49" s="526"/>
      <c r="AC49" s="526"/>
      <c r="AD49" s="526"/>
      <c r="AE49" s="526"/>
      <c r="AF49" s="785"/>
      <c r="AG49" s="526"/>
      <c r="AH49" s="526"/>
      <c r="AI49" s="526"/>
      <c r="AJ49" s="526"/>
      <c r="AK49" s="526"/>
      <c r="AL49" s="526"/>
      <c r="AM49" s="526"/>
      <c r="AN49" s="526"/>
      <c r="AO49" s="526"/>
      <c r="AP49" s="526"/>
      <c r="AQ49" s="1122"/>
    </row>
    <row r="50" spans="1:43" ht="14.1" customHeight="1">
      <c r="A50" s="782">
        <f>+日程!A77</f>
        <v>5</v>
      </c>
      <c r="B50" s="641">
        <f>+日程!B77</f>
        <v>11</v>
      </c>
      <c r="C50" s="641" t="str">
        <f>+日程!C77</f>
        <v>水</v>
      </c>
      <c r="D50" s="641" t="str">
        <f>+日程!D77</f>
        <v>阪神</v>
      </c>
      <c r="E50" s="1367" t="str">
        <f>+日程!G77</f>
        <v/>
      </c>
      <c r="F50" s="783" t="str">
        <f>+日程!H77</f>
        <v/>
      </c>
      <c r="G50" s="526"/>
      <c r="H50" s="526"/>
      <c r="I50" s="526"/>
      <c r="J50" s="526"/>
      <c r="K50" s="526"/>
      <c r="L50" s="526"/>
      <c r="M50" s="526"/>
      <c r="N50" s="526"/>
      <c r="O50" s="526"/>
      <c r="P50" s="785"/>
      <c r="Q50" s="526"/>
      <c r="R50" s="526"/>
      <c r="S50" s="526"/>
      <c r="T50" s="526"/>
      <c r="U50" s="526"/>
      <c r="V50" s="526"/>
      <c r="W50" s="526"/>
      <c r="X50" s="526"/>
      <c r="Y50" s="526"/>
      <c r="Z50" s="526"/>
      <c r="AA50" s="526"/>
      <c r="AB50" s="526"/>
      <c r="AC50" s="526"/>
      <c r="AD50" s="526"/>
      <c r="AE50" s="526"/>
      <c r="AF50" s="785"/>
      <c r="AG50" s="526"/>
      <c r="AH50" s="526"/>
      <c r="AI50" s="526"/>
      <c r="AJ50" s="526"/>
      <c r="AK50" s="526"/>
      <c r="AL50" s="526"/>
      <c r="AM50" s="526"/>
      <c r="AN50" s="526"/>
      <c r="AO50" s="526"/>
      <c r="AP50" s="526"/>
      <c r="AQ50" s="1122"/>
    </row>
    <row r="51" spans="1:43" ht="14.1" customHeight="1">
      <c r="A51" s="782">
        <f>+日程!A78</f>
        <v>5</v>
      </c>
      <c r="B51" s="641">
        <f>+日程!B78</f>
        <v>12</v>
      </c>
      <c r="C51" s="641" t="str">
        <f>+日程!C78</f>
        <v>木</v>
      </c>
      <c r="D51" s="641" t="str">
        <f>+日程!D78</f>
        <v>阪神</v>
      </c>
      <c r="E51" s="1367" t="str">
        <f>+日程!G78</f>
        <v/>
      </c>
      <c r="F51" s="783" t="str">
        <f>+日程!H78</f>
        <v/>
      </c>
      <c r="G51" s="526"/>
      <c r="H51" s="526"/>
      <c r="I51" s="526"/>
      <c r="J51" s="526"/>
      <c r="K51" s="526"/>
      <c r="L51" s="526"/>
      <c r="M51" s="526"/>
      <c r="N51" s="526"/>
      <c r="O51" s="526"/>
      <c r="P51" s="785"/>
      <c r="Q51" s="526"/>
      <c r="R51" s="526"/>
      <c r="S51" s="526"/>
      <c r="T51" s="526"/>
      <c r="U51" s="526"/>
      <c r="V51" s="526"/>
      <c r="W51" s="526"/>
      <c r="X51" s="526"/>
      <c r="Y51" s="526"/>
      <c r="Z51" s="526"/>
      <c r="AA51" s="526"/>
      <c r="AB51" s="526"/>
      <c r="AC51" s="526"/>
      <c r="AD51" s="526"/>
      <c r="AE51" s="526"/>
      <c r="AF51" s="785"/>
      <c r="AG51" s="526"/>
      <c r="AH51" s="526"/>
      <c r="AI51" s="526"/>
      <c r="AJ51" s="526"/>
      <c r="AK51" s="526"/>
      <c r="AL51" s="526"/>
      <c r="AM51" s="526"/>
      <c r="AN51" s="526"/>
      <c r="AO51" s="526"/>
      <c r="AP51" s="526"/>
      <c r="AQ51" s="1122"/>
    </row>
    <row r="52" spans="1:43" ht="14.1" customHeight="1">
      <c r="A52" s="782">
        <f>+日程!A79</f>
        <v>5</v>
      </c>
      <c r="B52" s="641">
        <f>+日程!B79</f>
        <v>13</v>
      </c>
      <c r="C52" s="641" t="str">
        <f>+日程!C79</f>
        <v>金</v>
      </c>
      <c r="D52" s="641" t="str">
        <f>+日程!D79</f>
        <v>ﾔｸﾙﾄ</v>
      </c>
      <c r="E52" s="1367" t="str">
        <f>+日程!G79</f>
        <v/>
      </c>
      <c r="F52" s="783" t="str">
        <f>+日程!H79</f>
        <v/>
      </c>
      <c r="G52" s="526"/>
      <c r="H52" s="526"/>
      <c r="I52" s="526"/>
      <c r="J52" s="526"/>
      <c r="K52" s="526"/>
      <c r="L52" s="526"/>
      <c r="M52" s="526"/>
      <c r="N52" s="526"/>
      <c r="O52" s="526"/>
      <c r="P52" s="785"/>
      <c r="Q52" s="526"/>
      <c r="R52" s="526"/>
      <c r="S52" s="526"/>
      <c r="T52" s="526"/>
      <c r="U52" s="526"/>
      <c r="V52" s="526"/>
      <c r="W52" s="526"/>
      <c r="X52" s="526"/>
      <c r="Y52" s="526"/>
      <c r="Z52" s="526"/>
      <c r="AA52" s="526"/>
      <c r="AB52" s="526"/>
      <c r="AC52" s="526"/>
      <c r="AD52" s="526"/>
      <c r="AE52" s="526"/>
      <c r="AF52" s="785"/>
      <c r="AG52" s="526"/>
      <c r="AH52" s="526"/>
      <c r="AI52" s="526"/>
      <c r="AJ52" s="526"/>
      <c r="AK52" s="526"/>
      <c r="AL52" s="526"/>
      <c r="AM52" s="526"/>
      <c r="AN52" s="526"/>
      <c r="AO52" s="526"/>
      <c r="AP52" s="526"/>
      <c r="AQ52" s="1122"/>
    </row>
    <row r="53" spans="1:43" ht="14.1" customHeight="1">
      <c r="A53" s="782">
        <f>+日程!A80</f>
        <v>5</v>
      </c>
      <c r="B53" s="641">
        <f>+日程!B80</f>
        <v>14</v>
      </c>
      <c r="C53" s="641" t="str">
        <f>+日程!C80</f>
        <v>土</v>
      </c>
      <c r="D53" s="641" t="str">
        <f>+日程!D80</f>
        <v>ﾔｸﾙﾄ</v>
      </c>
      <c r="E53" s="1367" t="str">
        <f>+日程!G80</f>
        <v/>
      </c>
      <c r="F53" s="783" t="str">
        <f>+日程!H80</f>
        <v/>
      </c>
      <c r="G53" s="526"/>
      <c r="H53" s="526"/>
      <c r="I53" s="526"/>
      <c r="J53" s="526"/>
      <c r="K53" s="526"/>
      <c r="L53" s="526"/>
      <c r="M53" s="526"/>
      <c r="N53" s="526"/>
      <c r="O53" s="526"/>
      <c r="P53" s="785"/>
      <c r="Q53" s="526"/>
      <c r="R53" s="526"/>
      <c r="S53" s="526"/>
      <c r="T53" s="526"/>
      <c r="U53" s="526"/>
      <c r="V53" s="526"/>
      <c r="W53" s="526"/>
      <c r="X53" s="526"/>
      <c r="Y53" s="526"/>
      <c r="Z53" s="526"/>
      <c r="AA53" s="526"/>
      <c r="AB53" s="526"/>
      <c r="AC53" s="526"/>
      <c r="AD53" s="526"/>
      <c r="AE53" s="526"/>
      <c r="AF53" s="785"/>
      <c r="AG53" s="526"/>
      <c r="AH53" s="526"/>
      <c r="AI53" s="526"/>
      <c r="AJ53" s="526"/>
      <c r="AK53" s="526"/>
      <c r="AL53" s="526"/>
      <c r="AM53" s="526"/>
      <c r="AN53" s="526"/>
      <c r="AO53" s="526"/>
      <c r="AP53" s="526"/>
      <c r="AQ53" s="1122"/>
    </row>
    <row r="54" spans="1:43" ht="14.1" customHeight="1">
      <c r="A54" s="782">
        <f>+日程!A81</f>
        <v>5</v>
      </c>
      <c r="B54" s="641">
        <f>+日程!B81</f>
        <v>15</v>
      </c>
      <c r="C54" s="641" t="str">
        <f>+日程!C81</f>
        <v>日</v>
      </c>
      <c r="D54" s="641" t="str">
        <f>+日程!D81</f>
        <v>ﾔｸﾙﾄ</v>
      </c>
      <c r="E54" s="1367" t="str">
        <f>+日程!G81</f>
        <v/>
      </c>
      <c r="F54" s="783" t="str">
        <f>+日程!H81</f>
        <v/>
      </c>
      <c r="G54" s="526"/>
      <c r="H54" s="526"/>
      <c r="I54" s="526"/>
      <c r="J54" s="526"/>
      <c r="K54" s="526"/>
      <c r="L54" s="526"/>
      <c r="M54" s="526"/>
      <c r="N54" s="526"/>
      <c r="O54" s="526"/>
      <c r="P54" s="785"/>
      <c r="Q54" s="526"/>
      <c r="R54" s="526"/>
      <c r="S54" s="526"/>
      <c r="T54" s="526"/>
      <c r="U54" s="526"/>
      <c r="V54" s="526"/>
      <c r="W54" s="526"/>
      <c r="X54" s="526"/>
      <c r="Y54" s="526"/>
      <c r="Z54" s="526"/>
      <c r="AA54" s="526"/>
      <c r="AB54" s="526"/>
      <c r="AC54" s="526"/>
      <c r="AD54" s="526"/>
      <c r="AE54" s="526"/>
      <c r="AF54" s="785"/>
      <c r="AG54" s="526"/>
      <c r="AH54" s="526"/>
      <c r="AI54" s="526"/>
      <c r="AJ54" s="526"/>
      <c r="AK54" s="526"/>
      <c r="AL54" s="526"/>
      <c r="AM54" s="526"/>
      <c r="AN54" s="526"/>
      <c r="AO54" s="526"/>
      <c r="AP54" s="526"/>
      <c r="AQ54" s="1122"/>
    </row>
    <row r="55" spans="1:43" ht="14.1" customHeight="1">
      <c r="A55" s="837">
        <f>+日程!A82</f>
        <v>5</v>
      </c>
      <c r="B55" s="897">
        <f>+日程!B82</f>
        <v>16</v>
      </c>
      <c r="C55" s="897" t="str">
        <f>+日程!C82</f>
        <v>月</v>
      </c>
      <c r="D55" s="897"/>
      <c r="E55" s="897"/>
      <c r="F55" s="897"/>
      <c r="G55" s="785"/>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1121"/>
    </row>
    <row r="56" spans="1:43" ht="14.1" customHeight="1">
      <c r="A56" s="782">
        <f>+日程!A83</f>
        <v>5</v>
      </c>
      <c r="B56" s="641">
        <f>+日程!B83</f>
        <v>17</v>
      </c>
      <c r="C56" s="641" t="str">
        <f>+日程!C83</f>
        <v>火</v>
      </c>
      <c r="D56" s="641" t="str">
        <f>+日程!D83</f>
        <v>巨人</v>
      </c>
      <c r="E56" s="1367" t="str">
        <f>+日程!G83</f>
        <v/>
      </c>
      <c r="F56" s="783" t="str">
        <f>+日程!H83</f>
        <v/>
      </c>
      <c r="G56" s="526"/>
      <c r="H56" s="526"/>
      <c r="I56" s="526"/>
      <c r="J56" s="526"/>
      <c r="K56" s="526"/>
      <c r="L56" s="526"/>
      <c r="M56" s="526"/>
      <c r="N56" s="526"/>
      <c r="O56" s="526"/>
      <c r="P56" s="785"/>
      <c r="Q56" s="526"/>
      <c r="R56" s="526"/>
      <c r="S56" s="526"/>
      <c r="T56" s="526"/>
      <c r="U56" s="526"/>
      <c r="V56" s="526"/>
      <c r="W56" s="526"/>
      <c r="X56" s="526"/>
      <c r="Y56" s="526"/>
      <c r="Z56" s="526"/>
      <c r="AA56" s="526"/>
      <c r="AB56" s="526"/>
      <c r="AC56" s="526"/>
      <c r="AD56" s="526"/>
      <c r="AE56" s="526"/>
      <c r="AF56" s="785"/>
      <c r="AG56" s="526"/>
      <c r="AH56" s="526"/>
      <c r="AI56" s="526"/>
      <c r="AJ56" s="526"/>
      <c r="AK56" s="526"/>
      <c r="AL56" s="526"/>
      <c r="AM56" s="526"/>
      <c r="AN56" s="526"/>
      <c r="AO56" s="526"/>
      <c r="AP56" s="526"/>
      <c r="AQ56" s="1122"/>
    </row>
    <row r="57" spans="1:43" ht="14.1" customHeight="1">
      <c r="A57" s="782">
        <f>+日程!A84</f>
        <v>5</v>
      </c>
      <c r="B57" s="641">
        <f>+日程!B84</f>
        <v>18</v>
      </c>
      <c r="C57" s="641" t="str">
        <f>+日程!C84</f>
        <v>水</v>
      </c>
      <c r="D57" s="641" t="str">
        <f>+日程!D84</f>
        <v>巨人</v>
      </c>
      <c r="E57" s="1367" t="str">
        <f>+日程!G84</f>
        <v/>
      </c>
      <c r="F57" s="783" t="str">
        <f>+日程!H84</f>
        <v/>
      </c>
      <c r="G57" s="526"/>
      <c r="H57" s="526"/>
      <c r="I57" s="526"/>
      <c r="J57" s="526"/>
      <c r="K57" s="526"/>
      <c r="L57" s="526"/>
      <c r="M57" s="526"/>
      <c r="N57" s="526"/>
      <c r="O57" s="526"/>
      <c r="P57" s="785"/>
      <c r="Q57" s="526"/>
      <c r="R57" s="526"/>
      <c r="S57" s="526"/>
      <c r="T57" s="526"/>
      <c r="U57" s="526"/>
      <c r="V57" s="526"/>
      <c r="W57" s="526"/>
      <c r="X57" s="526"/>
      <c r="Y57" s="526"/>
      <c r="Z57" s="526"/>
      <c r="AA57" s="526"/>
      <c r="AB57" s="526"/>
      <c r="AC57" s="526"/>
      <c r="AD57" s="526"/>
      <c r="AE57" s="526"/>
      <c r="AF57" s="785"/>
      <c r="AG57" s="526"/>
      <c r="AH57" s="526"/>
      <c r="AI57" s="526"/>
      <c r="AJ57" s="526"/>
      <c r="AK57" s="526"/>
      <c r="AL57" s="526"/>
      <c r="AM57" s="526"/>
      <c r="AN57" s="526"/>
      <c r="AO57" s="526"/>
      <c r="AP57" s="526"/>
      <c r="AQ57" s="1122"/>
    </row>
    <row r="58" spans="1:43" ht="14.1" customHeight="1">
      <c r="A58" s="782">
        <f>+日程!A85</f>
        <v>5</v>
      </c>
      <c r="B58" s="641">
        <f>+日程!B85</f>
        <v>19</v>
      </c>
      <c r="C58" s="641" t="str">
        <f>+日程!C85</f>
        <v>木</v>
      </c>
      <c r="D58" s="641" t="str">
        <f>+日程!D85</f>
        <v>巨人</v>
      </c>
      <c r="E58" s="1367" t="str">
        <f>+日程!G85</f>
        <v/>
      </c>
      <c r="F58" s="783" t="str">
        <f>+日程!H85</f>
        <v/>
      </c>
      <c r="G58" s="526"/>
      <c r="H58" s="526"/>
      <c r="I58" s="526"/>
      <c r="J58" s="526"/>
      <c r="K58" s="526"/>
      <c r="L58" s="526"/>
      <c r="M58" s="526"/>
      <c r="N58" s="526"/>
      <c r="O58" s="526"/>
      <c r="P58" s="785"/>
      <c r="Q58" s="526"/>
      <c r="R58" s="526"/>
      <c r="S58" s="526"/>
      <c r="T58" s="526"/>
      <c r="U58" s="526"/>
      <c r="V58" s="526"/>
      <c r="W58" s="526"/>
      <c r="X58" s="526"/>
      <c r="Y58" s="526"/>
      <c r="Z58" s="526"/>
      <c r="AA58" s="526"/>
      <c r="AB58" s="526"/>
      <c r="AC58" s="526"/>
      <c r="AD58" s="526"/>
      <c r="AE58" s="526"/>
      <c r="AF58" s="785"/>
      <c r="AG58" s="526"/>
      <c r="AH58" s="526"/>
      <c r="AI58" s="526"/>
      <c r="AJ58" s="526"/>
      <c r="AK58" s="526"/>
      <c r="AL58" s="526"/>
      <c r="AM58" s="526"/>
      <c r="AN58" s="526"/>
      <c r="AO58" s="526"/>
      <c r="AP58" s="526"/>
      <c r="AQ58" s="1122"/>
    </row>
    <row r="59" spans="1:43" ht="14.1" customHeight="1">
      <c r="A59" s="782">
        <f>+日程!A86</f>
        <v>5</v>
      </c>
      <c r="B59" s="641">
        <f>+日程!B86</f>
        <v>20</v>
      </c>
      <c r="C59" s="641" t="str">
        <f>+日程!C86</f>
        <v>金</v>
      </c>
      <c r="D59" s="641" t="str">
        <f>+日程!D86</f>
        <v>中日</v>
      </c>
      <c r="E59" s="1367" t="str">
        <f>+日程!G86</f>
        <v/>
      </c>
      <c r="F59" s="783" t="str">
        <f>+日程!H86</f>
        <v/>
      </c>
      <c r="G59" s="526"/>
      <c r="H59" s="526"/>
      <c r="I59" s="526"/>
      <c r="J59" s="526"/>
      <c r="K59" s="526"/>
      <c r="L59" s="526"/>
      <c r="M59" s="526"/>
      <c r="N59" s="526"/>
      <c r="O59" s="526"/>
      <c r="P59" s="785"/>
      <c r="Q59" s="526"/>
      <c r="R59" s="526"/>
      <c r="S59" s="526"/>
      <c r="T59" s="526"/>
      <c r="U59" s="526"/>
      <c r="V59" s="526"/>
      <c r="W59" s="526"/>
      <c r="X59" s="526"/>
      <c r="Y59" s="526"/>
      <c r="Z59" s="526"/>
      <c r="AA59" s="526"/>
      <c r="AB59" s="526"/>
      <c r="AC59" s="526"/>
      <c r="AD59" s="526"/>
      <c r="AE59" s="526"/>
      <c r="AF59" s="785"/>
      <c r="AG59" s="526"/>
      <c r="AH59" s="526"/>
      <c r="AI59" s="526"/>
      <c r="AJ59" s="526"/>
      <c r="AK59" s="526"/>
      <c r="AL59" s="526"/>
      <c r="AM59" s="526"/>
      <c r="AN59" s="526"/>
      <c r="AO59" s="526"/>
      <c r="AP59" s="526"/>
      <c r="AQ59" s="1122"/>
    </row>
    <row r="60" spans="1:43" ht="14.1" customHeight="1">
      <c r="A60" s="782">
        <f>+日程!A87</f>
        <v>5</v>
      </c>
      <c r="B60" s="641">
        <f>+日程!B87</f>
        <v>21</v>
      </c>
      <c r="C60" s="641" t="str">
        <f>+日程!C87</f>
        <v>土</v>
      </c>
      <c r="D60" s="641" t="str">
        <f>+日程!D87</f>
        <v>中日</v>
      </c>
      <c r="E60" s="1367" t="str">
        <f>+日程!G87</f>
        <v/>
      </c>
      <c r="F60" s="783" t="str">
        <f>+日程!H87</f>
        <v/>
      </c>
      <c r="G60" s="526"/>
      <c r="H60" s="526"/>
      <c r="I60" s="526"/>
      <c r="J60" s="526"/>
      <c r="K60" s="526"/>
      <c r="L60" s="526"/>
      <c r="M60" s="526"/>
      <c r="N60" s="526"/>
      <c r="O60" s="526"/>
      <c r="P60" s="785"/>
      <c r="Q60" s="526"/>
      <c r="R60" s="526"/>
      <c r="S60" s="526"/>
      <c r="T60" s="526"/>
      <c r="U60" s="526"/>
      <c r="V60" s="526"/>
      <c r="W60" s="526"/>
      <c r="X60" s="526"/>
      <c r="Y60" s="526"/>
      <c r="Z60" s="526"/>
      <c r="AA60" s="526"/>
      <c r="AB60" s="526"/>
      <c r="AC60" s="526"/>
      <c r="AD60" s="526"/>
      <c r="AE60" s="526"/>
      <c r="AF60" s="785"/>
      <c r="AG60" s="526"/>
      <c r="AH60" s="526"/>
      <c r="AI60" s="526"/>
      <c r="AJ60" s="526"/>
      <c r="AK60" s="526"/>
      <c r="AL60" s="526"/>
      <c r="AM60" s="526"/>
      <c r="AN60" s="526"/>
      <c r="AO60" s="526"/>
      <c r="AP60" s="526"/>
      <c r="AQ60" s="1122"/>
    </row>
    <row r="61" spans="1:43" ht="14.1" customHeight="1">
      <c r="A61" s="782">
        <f>+日程!A88</f>
        <v>5</v>
      </c>
      <c r="B61" s="641">
        <f>+日程!B88</f>
        <v>22</v>
      </c>
      <c r="C61" s="641" t="str">
        <f>+日程!C88</f>
        <v>日</v>
      </c>
      <c r="D61" s="641" t="str">
        <f>+日程!D88</f>
        <v>中日</v>
      </c>
      <c r="E61" s="1367" t="str">
        <f>+日程!G88</f>
        <v/>
      </c>
      <c r="F61" s="783" t="str">
        <f>+日程!H88</f>
        <v/>
      </c>
      <c r="G61" s="526"/>
      <c r="H61" s="526"/>
      <c r="I61" s="526"/>
      <c r="J61" s="526"/>
      <c r="K61" s="526"/>
      <c r="L61" s="526"/>
      <c r="M61" s="526"/>
      <c r="N61" s="526"/>
      <c r="O61" s="526"/>
      <c r="P61" s="785"/>
      <c r="Q61" s="526"/>
      <c r="R61" s="526"/>
      <c r="S61" s="526"/>
      <c r="T61" s="526"/>
      <c r="U61" s="526"/>
      <c r="V61" s="526"/>
      <c r="W61" s="526"/>
      <c r="X61" s="526"/>
      <c r="Y61" s="526"/>
      <c r="Z61" s="526"/>
      <c r="AA61" s="526"/>
      <c r="AB61" s="526"/>
      <c r="AC61" s="526"/>
      <c r="AD61" s="526"/>
      <c r="AE61" s="526"/>
      <c r="AF61" s="785"/>
      <c r="AG61" s="526"/>
      <c r="AH61" s="526"/>
      <c r="AI61" s="526"/>
      <c r="AJ61" s="526"/>
      <c r="AK61" s="526"/>
      <c r="AL61" s="526"/>
      <c r="AM61" s="526"/>
      <c r="AN61" s="526"/>
      <c r="AO61" s="526"/>
      <c r="AP61" s="526"/>
      <c r="AQ61" s="1122"/>
    </row>
    <row r="62" spans="1:43" ht="14.1" customHeight="1">
      <c r="A62" s="837">
        <f>+日程!A89</f>
        <v>5</v>
      </c>
      <c r="B62" s="897">
        <f>+日程!B89</f>
        <v>23</v>
      </c>
      <c r="C62" s="897" t="str">
        <f>+日程!C89</f>
        <v>月</v>
      </c>
      <c r="D62" s="897"/>
      <c r="E62" s="897"/>
      <c r="F62" s="897"/>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1121"/>
    </row>
    <row r="63" spans="1:43" ht="14.1" customHeight="1">
      <c r="A63" s="782">
        <f>+日程!A90</f>
        <v>5</v>
      </c>
      <c r="B63" s="641">
        <f>+日程!B90</f>
        <v>24</v>
      </c>
      <c r="C63" s="641" t="str">
        <f>+日程!C90</f>
        <v>火</v>
      </c>
      <c r="D63" s="641" t="str">
        <f>+日程!D90</f>
        <v>ﾛｯﾃ</v>
      </c>
      <c r="E63" s="1367" t="str">
        <f>+日程!G90</f>
        <v/>
      </c>
      <c r="F63" s="783" t="str">
        <f>+日程!H90</f>
        <v/>
      </c>
      <c r="G63" s="526"/>
      <c r="H63" s="526"/>
      <c r="I63" s="526"/>
      <c r="J63" s="526"/>
      <c r="K63" s="526"/>
      <c r="L63" s="526"/>
      <c r="M63" s="526"/>
      <c r="N63" s="526"/>
      <c r="O63" s="526"/>
      <c r="P63" s="785"/>
      <c r="Q63" s="526"/>
      <c r="R63" s="526"/>
      <c r="S63" s="526"/>
      <c r="T63" s="526"/>
      <c r="U63" s="526"/>
      <c r="V63" s="526"/>
      <c r="W63" s="526"/>
      <c r="X63" s="526"/>
      <c r="Y63" s="526"/>
      <c r="Z63" s="526"/>
      <c r="AA63" s="526"/>
      <c r="AB63" s="526"/>
      <c r="AC63" s="526"/>
      <c r="AD63" s="526"/>
      <c r="AE63" s="526"/>
      <c r="AF63" s="785"/>
      <c r="AG63" s="526"/>
      <c r="AH63" s="526"/>
      <c r="AI63" s="526"/>
      <c r="AJ63" s="526"/>
      <c r="AK63" s="526"/>
      <c r="AL63" s="526"/>
      <c r="AM63" s="526"/>
      <c r="AN63" s="526"/>
      <c r="AO63" s="526"/>
      <c r="AP63" s="526"/>
      <c r="AQ63" s="1122"/>
    </row>
    <row r="64" spans="1:43" ht="14.1" customHeight="1">
      <c r="A64" s="782">
        <f>+日程!A91</f>
        <v>5</v>
      </c>
      <c r="B64" s="641">
        <f>+日程!B91</f>
        <v>25</v>
      </c>
      <c r="C64" s="641" t="str">
        <f>+日程!C91</f>
        <v>水</v>
      </c>
      <c r="D64" s="641" t="str">
        <f>+日程!D91</f>
        <v>ﾛｯﾃ</v>
      </c>
      <c r="E64" s="1367" t="str">
        <f>+日程!G91</f>
        <v/>
      </c>
      <c r="F64" s="783" t="str">
        <f>+日程!H91</f>
        <v/>
      </c>
      <c r="G64" s="526"/>
      <c r="H64" s="526"/>
      <c r="I64" s="526"/>
      <c r="J64" s="526"/>
      <c r="K64" s="526"/>
      <c r="L64" s="526"/>
      <c r="M64" s="526"/>
      <c r="N64" s="526"/>
      <c r="O64" s="526"/>
      <c r="P64" s="785"/>
      <c r="Q64" s="526"/>
      <c r="R64" s="526"/>
      <c r="S64" s="526"/>
      <c r="T64" s="526"/>
      <c r="U64" s="526"/>
      <c r="V64" s="526"/>
      <c r="W64" s="526"/>
      <c r="X64" s="526"/>
      <c r="Y64" s="526"/>
      <c r="Z64" s="526"/>
      <c r="AA64" s="526"/>
      <c r="AB64" s="526"/>
      <c r="AC64" s="526"/>
      <c r="AD64" s="526"/>
      <c r="AE64" s="526"/>
      <c r="AF64" s="785"/>
      <c r="AG64" s="526"/>
      <c r="AH64" s="526"/>
      <c r="AI64" s="526"/>
      <c r="AJ64" s="526"/>
      <c r="AK64" s="526"/>
      <c r="AL64" s="526"/>
      <c r="AM64" s="526"/>
      <c r="AN64" s="526"/>
      <c r="AO64" s="526"/>
      <c r="AP64" s="526"/>
      <c r="AQ64" s="1122"/>
    </row>
    <row r="65" spans="1:43" ht="14.1" customHeight="1">
      <c r="A65" s="782">
        <f>+日程!A92</f>
        <v>5</v>
      </c>
      <c r="B65" s="641">
        <f>+日程!B92</f>
        <v>26</v>
      </c>
      <c r="C65" s="641" t="str">
        <f>+日程!C92</f>
        <v>木</v>
      </c>
      <c r="D65" s="641" t="str">
        <f>+日程!D92</f>
        <v>ﾛｯﾃ</v>
      </c>
      <c r="E65" s="1367" t="str">
        <f>+日程!G92</f>
        <v/>
      </c>
      <c r="F65" s="783" t="str">
        <f>+日程!H92</f>
        <v/>
      </c>
      <c r="G65" s="526"/>
      <c r="H65" s="526"/>
      <c r="I65" s="526"/>
      <c r="J65" s="526"/>
      <c r="K65" s="526"/>
      <c r="L65" s="526"/>
      <c r="M65" s="526"/>
      <c r="N65" s="526"/>
      <c r="O65" s="526"/>
      <c r="P65" s="785"/>
      <c r="Q65" s="526"/>
      <c r="R65" s="526"/>
      <c r="S65" s="526"/>
      <c r="T65" s="526"/>
      <c r="U65" s="526"/>
      <c r="V65" s="526"/>
      <c r="W65" s="526"/>
      <c r="X65" s="526"/>
      <c r="Y65" s="526"/>
      <c r="Z65" s="526"/>
      <c r="AA65" s="526"/>
      <c r="AB65" s="526"/>
      <c r="AC65" s="526"/>
      <c r="AD65" s="526"/>
      <c r="AE65" s="526"/>
      <c r="AF65" s="785"/>
      <c r="AG65" s="526"/>
      <c r="AH65" s="526"/>
      <c r="AI65" s="526"/>
      <c r="AJ65" s="526"/>
      <c r="AK65" s="526"/>
      <c r="AL65" s="526"/>
      <c r="AM65" s="526"/>
      <c r="AN65" s="526"/>
      <c r="AO65" s="526"/>
      <c r="AP65" s="526"/>
      <c r="AQ65" s="1122"/>
    </row>
    <row r="66" spans="1:43" ht="14.1" customHeight="1">
      <c r="A66" s="782">
        <f>+日程!A93</f>
        <v>5</v>
      </c>
      <c r="B66" s="641">
        <f>+日程!B93</f>
        <v>27</v>
      </c>
      <c r="C66" s="641" t="str">
        <f>+日程!C93</f>
        <v>金</v>
      </c>
      <c r="D66" s="641" t="str">
        <f>+日程!D93</f>
        <v>ｿﾌﾄ</v>
      </c>
      <c r="E66" s="1367" t="str">
        <f>+日程!G93</f>
        <v/>
      </c>
      <c r="F66" s="783" t="str">
        <f>+日程!H93</f>
        <v/>
      </c>
      <c r="G66" s="526"/>
      <c r="H66" s="526"/>
      <c r="I66" s="526"/>
      <c r="J66" s="526"/>
      <c r="K66" s="526"/>
      <c r="L66" s="526"/>
      <c r="M66" s="526"/>
      <c r="N66" s="526"/>
      <c r="O66" s="526"/>
      <c r="P66" s="785"/>
      <c r="Q66" s="526"/>
      <c r="R66" s="526"/>
      <c r="S66" s="526"/>
      <c r="T66" s="526"/>
      <c r="U66" s="526"/>
      <c r="V66" s="526"/>
      <c r="W66" s="526"/>
      <c r="X66" s="526"/>
      <c r="Y66" s="526"/>
      <c r="Z66" s="526"/>
      <c r="AA66" s="526"/>
      <c r="AB66" s="526"/>
      <c r="AC66" s="526"/>
      <c r="AD66" s="526"/>
      <c r="AE66" s="526"/>
      <c r="AF66" s="785"/>
      <c r="AG66" s="526"/>
      <c r="AH66" s="526"/>
      <c r="AI66" s="526"/>
      <c r="AJ66" s="526"/>
      <c r="AK66" s="526"/>
      <c r="AL66" s="526"/>
      <c r="AM66" s="526"/>
      <c r="AN66" s="526"/>
      <c r="AO66" s="526"/>
      <c r="AP66" s="526"/>
      <c r="AQ66" s="1122"/>
    </row>
    <row r="67" spans="1:43" ht="14.1" customHeight="1">
      <c r="A67" s="782">
        <f>+日程!A94</f>
        <v>5</v>
      </c>
      <c r="B67" s="641">
        <f>+日程!B94</f>
        <v>28</v>
      </c>
      <c r="C67" s="641" t="str">
        <f>+日程!C94</f>
        <v>土</v>
      </c>
      <c r="D67" s="641" t="str">
        <f>+日程!D94</f>
        <v>ｿﾌﾄ</v>
      </c>
      <c r="E67" s="1367" t="str">
        <f>+日程!G94</f>
        <v/>
      </c>
      <c r="F67" s="783" t="str">
        <f>+日程!H94</f>
        <v/>
      </c>
      <c r="G67" s="526"/>
      <c r="H67" s="526"/>
      <c r="I67" s="526"/>
      <c r="J67" s="526"/>
      <c r="K67" s="526"/>
      <c r="L67" s="526"/>
      <c r="M67" s="526"/>
      <c r="N67" s="526"/>
      <c r="O67" s="526"/>
      <c r="P67" s="785"/>
      <c r="Q67" s="526"/>
      <c r="R67" s="526"/>
      <c r="S67" s="526"/>
      <c r="T67" s="526"/>
      <c r="U67" s="526"/>
      <c r="V67" s="526"/>
      <c r="W67" s="526"/>
      <c r="X67" s="526"/>
      <c r="Y67" s="526"/>
      <c r="Z67" s="526"/>
      <c r="AA67" s="526"/>
      <c r="AB67" s="526"/>
      <c r="AC67" s="526"/>
      <c r="AD67" s="526"/>
      <c r="AE67" s="526"/>
      <c r="AF67" s="785"/>
      <c r="AG67" s="526"/>
      <c r="AH67" s="526"/>
      <c r="AI67" s="526"/>
      <c r="AJ67" s="526"/>
      <c r="AK67" s="526"/>
      <c r="AL67" s="526"/>
      <c r="AM67" s="526"/>
      <c r="AN67" s="526"/>
      <c r="AO67" s="526"/>
      <c r="AP67" s="526"/>
      <c r="AQ67" s="1122"/>
    </row>
    <row r="68" spans="1:43" ht="14.1" customHeight="1">
      <c r="A68" s="782">
        <f>+日程!A95</f>
        <v>5</v>
      </c>
      <c r="B68" s="641">
        <f>+日程!B95</f>
        <v>29</v>
      </c>
      <c r="C68" s="641" t="str">
        <f>+日程!C95</f>
        <v>日</v>
      </c>
      <c r="D68" s="641" t="str">
        <f>+日程!D95</f>
        <v>ｿﾌﾄ</v>
      </c>
      <c r="E68" s="1367" t="str">
        <f>+日程!G95</f>
        <v/>
      </c>
      <c r="F68" s="783" t="str">
        <f>+日程!H95</f>
        <v/>
      </c>
      <c r="G68" s="526"/>
      <c r="H68" s="526"/>
      <c r="I68" s="526"/>
      <c r="J68" s="526"/>
      <c r="K68" s="526"/>
      <c r="L68" s="526"/>
      <c r="M68" s="526"/>
      <c r="N68" s="526"/>
      <c r="O68" s="526"/>
      <c r="P68" s="785"/>
      <c r="Q68" s="526"/>
      <c r="R68" s="526"/>
      <c r="S68" s="526"/>
      <c r="T68" s="526"/>
      <c r="U68" s="526"/>
      <c r="V68" s="526"/>
      <c r="W68" s="526"/>
      <c r="X68" s="526"/>
      <c r="Y68" s="526"/>
      <c r="Z68" s="526"/>
      <c r="AA68" s="526"/>
      <c r="AB68" s="526"/>
      <c r="AC68" s="526"/>
      <c r="AD68" s="526"/>
      <c r="AE68" s="526"/>
      <c r="AF68" s="785"/>
      <c r="AG68" s="526"/>
      <c r="AH68" s="526"/>
      <c r="AI68" s="526"/>
      <c r="AJ68" s="526"/>
      <c r="AK68" s="526"/>
      <c r="AL68" s="526"/>
      <c r="AM68" s="526"/>
      <c r="AN68" s="526"/>
      <c r="AO68" s="526"/>
      <c r="AP68" s="526"/>
      <c r="AQ68" s="1122"/>
    </row>
    <row r="69" spans="1:43" ht="14.1" customHeight="1">
      <c r="A69" s="837">
        <f>+日程!A96</f>
        <v>5</v>
      </c>
      <c r="B69" s="897">
        <f>+日程!B96</f>
        <v>30</v>
      </c>
      <c r="C69" s="897" t="str">
        <f>+日程!C96</f>
        <v>月</v>
      </c>
      <c r="D69" s="897"/>
      <c r="E69" s="897"/>
      <c r="F69" s="897"/>
      <c r="G69" s="785"/>
      <c r="H69" s="785"/>
      <c r="I69" s="785"/>
      <c r="J69" s="785"/>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1121"/>
    </row>
    <row r="70" spans="1:43" ht="14.1" customHeight="1">
      <c r="A70" s="782">
        <f>+日程!A97</f>
        <v>5</v>
      </c>
      <c r="B70" s="641">
        <f>+日程!B97</f>
        <v>31</v>
      </c>
      <c r="C70" s="641" t="str">
        <f>+日程!C97</f>
        <v>火</v>
      </c>
      <c r="D70" s="641" t="str">
        <f>+日程!D97</f>
        <v>日ﾊﾑ</v>
      </c>
      <c r="E70" s="1367" t="str">
        <f>+日程!G97</f>
        <v/>
      </c>
      <c r="F70" s="783" t="str">
        <f>+日程!H97</f>
        <v/>
      </c>
      <c r="G70" s="526"/>
      <c r="H70" s="526"/>
      <c r="I70" s="526"/>
      <c r="J70" s="526"/>
      <c r="K70" s="526"/>
      <c r="L70" s="526"/>
      <c r="M70" s="526"/>
      <c r="N70" s="526"/>
      <c r="O70" s="526"/>
      <c r="P70" s="785"/>
      <c r="Q70" s="526"/>
      <c r="R70" s="526"/>
      <c r="S70" s="526"/>
      <c r="T70" s="526"/>
      <c r="U70" s="526"/>
      <c r="V70" s="526"/>
      <c r="W70" s="526"/>
      <c r="X70" s="526"/>
      <c r="Y70" s="526"/>
      <c r="Z70" s="526"/>
      <c r="AA70" s="526"/>
      <c r="AB70" s="526"/>
      <c r="AC70" s="526"/>
      <c r="AD70" s="526"/>
      <c r="AE70" s="526"/>
      <c r="AF70" s="785"/>
      <c r="AG70" s="526"/>
      <c r="AH70" s="526"/>
      <c r="AI70" s="526"/>
      <c r="AJ70" s="526"/>
      <c r="AK70" s="526"/>
      <c r="AL70" s="526"/>
      <c r="AM70" s="526"/>
      <c r="AN70" s="526"/>
      <c r="AO70" s="526"/>
      <c r="AP70" s="526"/>
      <c r="AQ70" s="1122"/>
    </row>
    <row r="71" spans="1:43" ht="14.1" customHeight="1">
      <c r="A71" s="782">
        <f>+日程!A98</f>
        <v>6</v>
      </c>
      <c r="B71" s="641">
        <f>+日程!B98</f>
        <v>1</v>
      </c>
      <c r="C71" s="641" t="str">
        <f>+日程!C98</f>
        <v>水</v>
      </c>
      <c r="D71" s="641" t="str">
        <f>+日程!D98</f>
        <v>日ﾊﾑ</v>
      </c>
      <c r="E71" s="1367" t="str">
        <f>+日程!G98</f>
        <v/>
      </c>
      <c r="F71" s="783" t="str">
        <f>+日程!H98</f>
        <v/>
      </c>
      <c r="G71" s="526"/>
      <c r="H71" s="526"/>
      <c r="I71" s="526"/>
      <c r="J71" s="526"/>
      <c r="K71" s="526"/>
      <c r="L71" s="526"/>
      <c r="M71" s="526"/>
      <c r="N71" s="526"/>
      <c r="O71" s="526"/>
      <c r="P71" s="785"/>
      <c r="Q71" s="526"/>
      <c r="R71" s="526"/>
      <c r="S71" s="526"/>
      <c r="T71" s="526"/>
      <c r="U71" s="526"/>
      <c r="V71" s="526"/>
      <c r="W71" s="526"/>
      <c r="X71" s="526"/>
      <c r="Y71" s="526"/>
      <c r="Z71" s="526"/>
      <c r="AA71" s="526"/>
      <c r="AB71" s="526"/>
      <c r="AC71" s="526"/>
      <c r="AD71" s="526"/>
      <c r="AE71" s="526"/>
      <c r="AF71" s="785"/>
      <c r="AG71" s="526"/>
      <c r="AH71" s="526"/>
      <c r="AI71" s="526"/>
      <c r="AJ71" s="526"/>
      <c r="AK71" s="526"/>
      <c r="AL71" s="526"/>
      <c r="AM71" s="526"/>
      <c r="AN71" s="526"/>
      <c r="AO71" s="526"/>
      <c r="AP71" s="526"/>
      <c r="AQ71" s="1122"/>
    </row>
    <row r="72" spans="1:43" ht="14.1" customHeight="1">
      <c r="A72" s="782">
        <f>+日程!A99</f>
        <v>6</v>
      </c>
      <c r="B72" s="641">
        <f>+日程!B99</f>
        <v>2</v>
      </c>
      <c r="C72" s="641" t="str">
        <f>+日程!C99</f>
        <v>木</v>
      </c>
      <c r="D72" s="641" t="str">
        <f>+日程!D99</f>
        <v>日ﾊﾑ</v>
      </c>
      <c r="E72" s="1367" t="str">
        <f>+日程!G99</f>
        <v/>
      </c>
      <c r="F72" s="783" t="str">
        <f>+日程!H99</f>
        <v/>
      </c>
      <c r="G72" s="526"/>
      <c r="H72" s="526"/>
      <c r="I72" s="526"/>
      <c r="J72" s="526"/>
      <c r="K72" s="526"/>
      <c r="L72" s="526"/>
      <c r="M72" s="526"/>
      <c r="N72" s="526"/>
      <c r="O72" s="526"/>
      <c r="P72" s="785"/>
      <c r="Q72" s="526"/>
      <c r="R72" s="526"/>
      <c r="S72" s="526"/>
      <c r="T72" s="526"/>
      <c r="U72" s="526"/>
      <c r="V72" s="526"/>
      <c r="W72" s="526"/>
      <c r="X72" s="526"/>
      <c r="Y72" s="526"/>
      <c r="Z72" s="526"/>
      <c r="AA72" s="526"/>
      <c r="AB72" s="526"/>
      <c r="AC72" s="526"/>
      <c r="AD72" s="526"/>
      <c r="AE72" s="526"/>
      <c r="AF72" s="785"/>
      <c r="AG72" s="526"/>
      <c r="AH72" s="526"/>
      <c r="AI72" s="526"/>
      <c r="AJ72" s="526"/>
      <c r="AK72" s="526"/>
      <c r="AL72" s="526"/>
      <c r="AM72" s="526"/>
      <c r="AN72" s="526"/>
      <c r="AO72" s="526"/>
      <c r="AP72" s="526"/>
      <c r="AQ72" s="1122"/>
    </row>
    <row r="73" spans="1:43" ht="14.1" customHeight="1">
      <c r="A73" s="782">
        <f>+日程!A100</f>
        <v>6</v>
      </c>
      <c r="B73" s="641">
        <f>+日程!B100</f>
        <v>3</v>
      </c>
      <c r="C73" s="641" t="str">
        <f>+日程!C100</f>
        <v>金</v>
      </c>
      <c r="D73" s="641" t="str">
        <f>+日程!D100</f>
        <v>ｵﾘｯｸｽ</v>
      </c>
      <c r="E73" s="1367" t="str">
        <f>+日程!G100</f>
        <v/>
      </c>
      <c r="F73" s="783" t="str">
        <f>+日程!H100</f>
        <v/>
      </c>
      <c r="G73" s="526"/>
      <c r="H73" s="526"/>
      <c r="I73" s="526"/>
      <c r="J73" s="526"/>
      <c r="K73" s="526"/>
      <c r="L73" s="526"/>
      <c r="M73" s="526"/>
      <c r="N73" s="526"/>
      <c r="O73" s="526"/>
      <c r="P73" s="785"/>
      <c r="Q73" s="526"/>
      <c r="R73" s="526"/>
      <c r="S73" s="526"/>
      <c r="T73" s="526"/>
      <c r="U73" s="526"/>
      <c r="V73" s="526"/>
      <c r="W73" s="526"/>
      <c r="X73" s="526"/>
      <c r="Y73" s="526"/>
      <c r="Z73" s="526"/>
      <c r="AA73" s="526"/>
      <c r="AB73" s="526"/>
      <c r="AC73" s="526"/>
      <c r="AD73" s="526"/>
      <c r="AE73" s="526"/>
      <c r="AF73" s="785"/>
      <c r="AG73" s="526"/>
      <c r="AH73" s="526"/>
      <c r="AI73" s="526"/>
      <c r="AJ73" s="526"/>
      <c r="AK73" s="526"/>
      <c r="AL73" s="526"/>
      <c r="AM73" s="526"/>
      <c r="AN73" s="526"/>
      <c r="AO73" s="526"/>
      <c r="AP73" s="526"/>
      <c r="AQ73" s="1122"/>
    </row>
    <row r="74" spans="1:43" ht="14.1" customHeight="1">
      <c r="A74" s="782">
        <f>+日程!A101</f>
        <v>6</v>
      </c>
      <c r="B74" s="641">
        <f>+日程!B101</f>
        <v>4</v>
      </c>
      <c r="C74" s="641" t="str">
        <f>+日程!C101</f>
        <v>土</v>
      </c>
      <c r="D74" s="641" t="str">
        <f>+日程!D101</f>
        <v>ｵﾘｯｸｽ</v>
      </c>
      <c r="E74" s="1367" t="str">
        <f>+日程!G101</f>
        <v/>
      </c>
      <c r="F74" s="783" t="str">
        <f>+日程!H101</f>
        <v/>
      </c>
      <c r="G74" s="526"/>
      <c r="H74" s="526"/>
      <c r="I74" s="526"/>
      <c r="J74" s="526"/>
      <c r="K74" s="526"/>
      <c r="L74" s="526"/>
      <c r="M74" s="526"/>
      <c r="N74" s="526"/>
      <c r="O74" s="526"/>
      <c r="P74" s="785"/>
      <c r="Q74" s="526"/>
      <c r="R74" s="526"/>
      <c r="S74" s="526"/>
      <c r="T74" s="526"/>
      <c r="U74" s="526"/>
      <c r="V74" s="526"/>
      <c r="W74" s="526"/>
      <c r="X74" s="526"/>
      <c r="Y74" s="526"/>
      <c r="Z74" s="526"/>
      <c r="AA74" s="526"/>
      <c r="AB74" s="526"/>
      <c r="AC74" s="526"/>
      <c r="AD74" s="526"/>
      <c r="AE74" s="526"/>
      <c r="AF74" s="785"/>
      <c r="AG74" s="526"/>
      <c r="AH74" s="526"/>
      <c r="AI74" s="526"/>
      <c r="AJ74" s="526"/>
      <c r="AK74" s="526"/>
      <c r="AL74" s="526"/>
      <c r="AM74" s="526"/>
      <c r="AN74" s="526"/>
      <c r="AO74" s="526"/>
      <c r="AP74" s="526"/>
      <c r="AQ74" s="1122"/>
    </row>
    <row r="75" spans="1:43" ht="14.1" customHeight="1">
      <c r="A75" s="782">
        <f>+日程!A102</f>
        <v>6</v>
      </c>
      <c r="B75" s="641">
        <f>+日程!B102</f>
        <v>5</v>
      </c>
      <c r="C75" s="641" t="str">
        <f>+日程!C102</f>
        <v>日</v>
      </c>
      <c r="D75" s="641" t="str">
        <f>+日程!D102</f>
        <v>ｵﾘｯｸｽ</v>
      </c>
      <c r="E75" s="1367" t="str">
        <f>+日程!G102</f>
        <v/>
      </c>
      <c r="F75" s="783" t="str">
        <f>+日程!H102</f>
        <v/>
      </c>
      <c r="G75" s="526"/>
      <c r="H75" s="526"/>
      <c r="I75" s="526"/>
      <c r="J75" s="526"/>
      <c r="K75" s="526"/>
      <c r="L75" s="526"/>
      <c r="M75" s="526"/>
      <c r="N75" s="526"/>
      <c r="O75" s="526"/>
      <c r="P75" s="785"/>
      <c r="Q75" s="526"/>
      <c r="R75" s="526"/>
      <c r="S75" s="526"/>
      <c r="T75" s="526"/>
      <c r="U75" s="526"/>
      <c r="V75" s="526"/>
      <c r="W75" s="526"/>
      <c r="X75" s="526"/>
      <c r="Y75" s="526"/>
      <c r="Z75" s="526"/>
      <c r="AA75" s="526"/>
      <c r="AB75" s="526"/>
      <c r="AC75" s="526"/>
      <c r="AD75" s="526"/>
      <c r="AE75" s="526"/>
      <c r="AF75" s="785"/>
      <c r="AG75" s="526"/>
      <c r="AH75" s="526"/>
      <c r="AI75" s="526"/>
      <c r="AJ75" s="526"/>
      <c r="AK75" s="526"/>
      <c r="AL75" s="526"/>
      <c r="AM75" s="526"/>
      <c r="AN75" s="526"/>
      <c r="AO75" s="526"/>
      <c r="AP75" s="526"/>
      <c r="AQ75" s="1122"/>
    </row>
    <row r="76" spans="1:43" ht="14.1" customHeight="1">
      <c r="A76" s="837">
        <f>+日程!A103</f>
        <v>6</v>
      </c>
      <c r="B76" s="897">
        <f>+日程!B103</f>
        <v>6</v>
      </c>
      <c r="C76" s="897" t="str">
        <f>+日程!C103</f>
        <v>月</v>
      </c>
      <c r="D76" s="897"/>
      <c r="E76" s="897"/>
      <c r="F76" s="897"/>
      <c r="G76" s="785"/>
      <c r="H76" s="785"/>
      <c r="I76" s="785"/>
      <c r="J76" s="785"/>
      <c r="K76" s="785"/>
      <c r="L76" s="785"/>
      <c r="M76" s="785"/>
      <c r="N76" s="785"/>
      <c r="O76" s="785"/>
      <c r="P76" s="785"/>
      <c r="Q76" s="785"/>
      <c r="R76" s="785"/>
      <c r="S76" s="785"/>
      <c r="T76" s="785"/>
      <c r="U76" s="785"/>
      <c r="V76" s="785"/>
      <c r="W76" s="785"/>
      <c r="X76" s="785"/>
      <c r="Y76" s="785"/>
      <c r="Z76" s="785"/>
      <c r="AA76" s="785"/>
      <c r="AB76" s="785"/>
      <c r="AC76" s="785"/>
      <c r="AD76" s="785"/>
      <c r="AE76" s="785"/>
      <c r="AF76" s="785"/>
      <c r="AG76" s="785"/>
      <c r="AH76" s="785"/>
      <c r="AI76" s="785"/>
      <c r="AJ76" s="785"/>
      <c r="AK76" s="785"/>
      <c r="AL76" s="785"/>
      <c r="AM76" s="785"/>
      <c r="AN76" s="785"/>
      <c r="AO76" s="785"/>
      <c r="AP76" s="785"/>
      <c r="AQ76" s="1121"/>
    </row>
    <row r="77" spans="1:43" ht="14.1" customHeight="1">
      <c r="A77" s="782">
        <f>+日程!A104</f>
        <v>6</v>
      </c>
      <c r="B77" s="641">
        <f>+日程!B104</f>
        <v>7</v>
      </c>
      <c r="C77" s="641" t="str">
        <f>+日程!C104</f>
        <v>火</v>
      </c>
      <c r="D77" s="641" t="str">
        <f>+日程!D104</f>
        <v>楽天</v>
      </c>
      <c r="E77" s="1367" t="str">
        <f>+日程!G104</f>
        <v/>
      </c>
      <c r="F77" s="783" t="str">
        <f>+日程!H104</f>
        <v/>
      </c>
      <c r="G77" s="526"/>
      <c r="H77" s="526"/>
      <c r="I77" s="526"/>
      <c r="J77" s="526"/>
      <c r="K77" s="526"/>
      <c r="L77" s="526"/>
      <c r="M77" s="526"/>
      <c r="N77" s="526"/>
      <c r="O77" s="526"/>
      <c r="P77" s="785"/>
      <c r="Q77" s="526"/>
      <c r="R77" s="526"/>
      <c r="S77" s="526"/>
      <c r="T77" s="526"/>
      <c r="U77" s="526"/>
      <c r="V77" s="526"/>
      <c r="W77" s="526"/>
      <c r="X77" s="526"/>
      <c r="Y77" s="526"/>
      <c r="Z77" s="526"/>
      <c r="AA77" s="526"/>
      <c r="AB77" s="526"/>
      <c r="AC77" s="526"/>
      <c r="AD77" s="526"/>
      <c r="AE77" s="526"/>
      <c r="AF77" s="785"/>
      <c r="AG77" s="526"/>
      <c r="AH77" s="526"/>
      <c r="AI77" s="526"/>
      <c r="AJ77" s="526"/>
      <c r="AK77" s="526"/>
      <c r="AL77" s="526"/>
      <c r="AM77" s="526"/>
      <c r="AN77" s="526"/>
      <c r="AO77" s="526"/>
      <c r="AP77" s="526"/>
      <c r="AQ77" s="1122"/>
    </row>
    <row r="78" spans="1:43" ht="14.1" customHeight="1">
      <c r="A78" s="782">
        <f>+日程!A105</f>
        <v>6</v>
      </c>
      <c r="B78" s="641">
        <f>+日程!B105</f>
        <v>8</v>
      </c>
      <c r="C78" s="641" t="str">
        <f>+日程!C105</f>
        <v>水</v>
      </c>
      <c r="D78" s="641" t="str">
        <f>+日程!D105</f>
        <v>楽天</v>
      </c>
      <c r="E78" s="1367" t="str">
        <f>+日程!G105</f>
        <v/>
      </c>
      <c r="F78" s="783" t="str">
        <f>+日程!H105</f>
        <v/>
      </c>
      <c r="G78" s="526"/>
      <c r="H78" s="526"/>
      <c r="I78" s="526"/>
      <c r="J78" s="526"/>
      <c r="K78" s="526"/>
      <c r="L78" s="526"/>
      <c r="M78" s="526"/>
      <c r="N78" s="526"/>
      <c r="O78" s="526"/>
      <c r="P78" s="785"/>
      <c r="Q78" s="526"/>
      <c r="R78" s="526"/>
      <c r="S78" s="526"/>
      <c r="T78" s="526"/>
      <c r="U78" s="526"/>
      <c r="V78" s="526"/>
      <c r="W78" s="526"/>
      <c r="X78" s="526"/>
      <c r="Y78" s="526"/>
      <c r="Z78" s="526"/>
      <c r="AA78" s="526"/>
      <c r="AB78" s="526"/>
      <c r="AC78" s="526"/>
      <c r="AD78" s="526"/>
      <c r="AE78" s="526"/>
      <c r="AF78" s="785"/>
      <c r="AG78" s="526"/>
      <c r="AH78" s="526"/>
      <c r="AI78" s="526"/>
      <c r="AJ78" s="526"/>
      <c r="AK78" s="526"/>
      <c r="AL78" s="526"/>
      <c r="AM78" s="526"/>
      <c r="AN78" s="526"/>
      <c r="AO78" s="526"/>
      <c r="AP78" s="526"/>
      <c r="AQ78" s="1122"/>
    </row>
    <row r="79" spans="1:43" ht="14.1" customHeight="1">
      <c r="A79" s="782">
        <f>+日程!A106</f>
        <v>6</v>
      </c>
      <c r="B79" s="641">
        <f>+日程!B106</f>
        <v>9</v>
      </c>
      <c r="C79" s="641" t="str">
        <f>+日程!C106</f>
        <v>木</v>
      </c>
      <c r="D79" s="641" t="str">
        <f>+日程!D106</f>
        <v>楽天</v>
      </c>
      <c r="E79" s="1367" t="str">
        <f>+日程!G106</f>
        <v/>
      </c>
      <c r="F79" s="783" t="str">
        <f>+日程!H106</f>
        <v/>
      </c>
      <c r="G79" s="526"/>
      <c r="H79" s="526"/>
      <c r="I79" s="526"/>
      <c r="J79" s="526"/>
      <c r="K79" s="526"/>
      <c r="L79" s="526"/>
      <c r="M79" s="526"/>
      <c r="N79" s="526"/>
      <c r="O79" s="526"/>
      <c r="P79" s="785"/>
      <c r="Q79" s="526"/>
      <c r="R79" s="526"/>
      <c r="S79" s="526"/>
      <c r="T79" s="526"/>
      <c r="U79" s="526"/>
      <c r="V79" s="526"/>
      <c r="W79" s="526"/>
      <c r="X79" s="526"/>
      <c r="Y79" s="526"/>
      <c r="Z79" s="526"/>
      <c r="AA79" s="526"/>
      <c r="AB79" s="526"/>
      <c r="AC79" s="526"/>
      <c r="AD79" s="526"/>
      <c r="AE79" s="526"/>
      <c r="AF79" s="785"/>
      <c r="AG79" s="526"/>
      <c r="AH79" s="526"/>
      <c r="AI79" s="526"/>
      <c r="AJ79" s="526"/>
      <c r="AK79" s="526"/>
      <c r="AL79" s="526"/>
      <c r="AM79" s="526"/>
      <c r="AN79" s="526"/>
      <c r="AO79" s="526"/>
      <c r="AP79" s="526"/>
      <c r="AQ79" s="1122"/>
    </row>
    <row r="80" spans="1:43" ht="14.1" customHeight="1">
      <c r="A80" s="782">
        <f>+日程!A107</f>
        <v>6</v>
      </c>
      <c r="B80" s="641">
        <f>+日程!B107</f>
        <v>10</v>
      </c>
      <c r="C80" s="641" t="str">
        <f>+日程!C107</f>
        <v>金</v>
      </c>
      <c r="D80" s="641" t="str">
        <f>+日程!D107</f>
        <v>西武</v>
      </c>
      <c r="E80" s="1367" t="str">
        <f>+日程!G107</f>
        <v/>
      </c>
      <c r="F80" s="783" t="str">
        <f>+日程!H107</f>
        <v/>
      </c>
      <c r="G80" s="526"/>
      <c r="H80" s="526"/>
      <c r="I80" s="526"/>
      <c r="J80" s="526"/>
      <c r="K80" s="526"/>
      <c r="L80" s="526"/>
      <c r="M80" s="526"/>
      <c r="N80" s="526"/>
      <c r="O80" s="526"/>
      <c r="P80" s="785"/>
      <c r="Q80" s="526"/>
      <c r="R80" s="526"/>
      <c r="S80" s="526"/>
      <c r="T80" s="526"/>
      <c r="U80" s="526"/>
      <c r="V80" s="526"/>
      <c r="W80" s="526"/>
      <c r="X80" s="526"/>
      <c r="Y80" s="526"/>
      <c r="Z80" s="526"/>
      <c r="AA80" s="526"/>
      <c r="AB80" s="526"/>
      <c r="AC80" s="526"/>
      <c r="AD80" s="526"/>
      <c r="AE80" s="526"/>
      <c r="AF80" s="785"/>
      <c r="AG80" s="526"/>
      <c r="AH80" s="526"/>
      <c r="AI80" s="526"/>
      <c r="AJ80" s="526"/>
      <c r="AK80" s="526"/>
      <c r="AL80" s="526"/>
      <c r="AM80" s="526"/>
      <c r="AN80" s="526"/>
      <c r="AO80" s="526"/>
      <c r="AP80" s="526"/>
      <c r="AQ80" s="1122"/>
    </row>
    <row r="81" spans="1:43" ht="14.1" customHeight="1">
      <c r="A81" s="782">
        <f>+日程!A108</f>
        <v>6</v>
      </c>
      <c r="B81" s="641">
        <f>+日程!B108</f>
        <v>11</v>
      </c>
      <c r="C81" s="641" t="str">
        <f>+日程!C108</f>
        <v>土</v>
      </c>
      <c r="D81" s="641" t="str">
        <f>+日程!D108</f>
        <v>西武</v>
      </c>
      <c r="E81" s="1367" t="str">
        <f>+日程!G108</f>
        <v/>
      </c>
      <c r="F81" s="783" t="str">
        <f>+日程!H108</f>
        <v/>
      </c>
      <c r="G81" s="526"/>
      <c r="H81" s="526"/>
      <c r="I81" s="526"/>
      <c r="J81" s="526"/>
      <c r="K81" s="526"/>
      <c r="L81" s="526"/>
      <c r="M81" s="526"/>
      <c r="N81" s="526"/>
      <c r="O81" s="526"/>
      <c r="P81" s="785"/>
      <c r="Q81" s="526"/>
      <c r="R81" s="526"/>
      <c r="S81" s="526"/>
      <c r="T81" s="526"/>
      <c r="U81" s="526"/>
      <c r="V81" s="526"/>
      <c r="W81" s="526"/>
      <c r="X81" s="526"/>
      <c r="Y81" s="526"/>
      <c r="Z81" s="526"/>
      <c r="AA81" s="526"/>
      <c r="AB81" s="526"/>
      <c r="AC81" s="526"/>
      <c r="AD81" s="526"/>
      <c r="AE81" s="526"/>
      <c r="AF81" s="785"/>
      <c r="AG81" s="526"/>
      <c r="AH81" s="526"/>
      <c r="AI81" s="526"/>
      <c r="AJ81" s="526"/>
      <c r="AK81" s="526"/>
      <c r="AL81" s="526"/>
      <c r="AM81" s="526"/>
      <c r="AN81" s="526"/>
      <c r="AO81" s="526"/>
      <c r="AP81" s="526"/>
      <c r="AQ81" s="1122"/>
    </row>
    <row r="82" spans="1:43" ht="14.1" customHeight="1">
      <c r="A82" s="782">
        <f>+日程!A109</f>
        <v>6</v>
      </c>
      <c r="B82" s="641">
        <f>+日程!B109</f>
        <v>12</v>
      </c>
      <c r="C82" s="641" t="str">
        <f>+日程!C109</f>
        <v>日</v>
      </c>
      <c r="D82" s="641" t="str">
        <f>+日程!D109</f>
        <v>西武</v>
      </c>
      <c r="E82" s="1367" t="str">
        <f>+日程!G109</f>
        <v/>
      </c>
      <c r="F82" s="783" t="str">
        <f>+日程!H109</f>
        <v/>
      </c>
      <c r="G82" s="526"/>
      <c r="H82" s="526"/>
      <c r="I82" s="526"/>
      <c r="J82" s="526"/>
      <c r="K82" s="526"/>
      <c r="L82" s="526"/>
      <c r="M82" s="526"/>
      <c r="N82" s="526"/>
      <c r="O82" s="526"/>
      <c r="P82" s="785"/>
      <c r="Q82" s="526"/>
      <c r="R82" s="526"/>
      <c r="S82" s="526"/>
      <c r="T82" s="526"/>
      <c r="U82" s="526"/>
      <c r="V82" s="526"/>
      <c r="W82" s="526"/>
      <c r="X82" s="526"/>
      <c r="Y82" s="526"/>
      <c r="Z82" s="526"/>
      <c r="AA82" s="526"/>
      <c r="AB82" s="526"/>
      <c r="AC82" s="526"/>
      <c r="AD82" s="526"/>
      <c r="AE82" s="526"/>
      <c r="AF82" s="785"/>
      <c r="AG82" s="526"/>
      <c r="AH82" s="526"/>
      <c r="AI82" s="526"/>
      <c r="AJ82" s="526"/>
      <c r="AK82" s="526"/>
      <c r="AL82" s="526"/>
      <c r="AM82" s="526"/>
      <c r="AN82" s="526"/>
      <c r="AO82" s="526"/>
      <c r="AP82" s="526"/>
      <c r="AQ82" s="1122"/>
    </row>
    <row r="83" spans="1:43" ht="14.1" customHeight="1">
      <c r="A83" s="837">
        <f>+日程!A110</f>
        <v>6</v>
      </c>
      <c r="B83" s="897">
        <f>+日程!B110</f>
        <v>13</v>
      </c>
      <c r="C83" s="897" t="str">
        <f>+日程!C110</f>
        <v>月</v>
      </c>
      <c r="D83" s="897"/>
      <c r="E83" s="897"/>
      <c r="F83" s="897"/>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1121"/>
    </row>
    <row r="84" spans="1:43" ht="14.1" customHeight="1">
      <c r="A84" s="837">
        <f>+日程!A111</f>
        <v>6</v>
      </c>
      <c r="B84" s="897">
        <f>+日程!B111</f>
        <v>14</v>
      </c>
      <c r="C84" s="897" t="str">
        <f>+日程!C111</f>
        <v>火</v>
      </c>
      <c r="D84" s="897"/>
      <c r="E84" s="897"/>
      <c r="F84" s="897"/>
      <c r="G84" s="785"/>
      <c r="H84" s="785"/>
      <c r="I84" s="785"/>
      <c r="J84" s="785"/>
      <c r="K84" s="785"/>
      <c r="L84" s="785"/>
      <c r="M84" s="785"/>
      <c r="N84" s="785"/>
      <c r="O84" s="785"/>
      <c r="P84" s="785"/>
      <c r="Q84" s="785"/>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1121"/>
    </row>
    <row r="85" spans="1:43" ht="14.1" customHeight="1">
      <c r="A85" s="837">
        <f>+日程!A112</f>
        <v>6</v>
      </c>
      <c r="B85" s="897">
        <f>+日程!B112</f>
        <v>15</v>
      </c>
      <c r="C85" s="897" t="str">
        <f>+日程!C112</f>
        <v>水</v>
      </c>
      <c r="D85" s="897"/>
      <c r="E85" s="897"/>
      <c r="F85" s="897"/>
      <c r="G85" s="785"/>
      <c r="H85" s="785"/>
      <c r="I85" s="785"/>
      <c r="J85" s="785"/>
      <c r="K85" s="785"/>
      <c r="L85" s="785"/>
      <c r="M85" s="785"/>
      <c r="N85" s="785"/>
      <c r="O85" s="785"/>
      <c r="P85" s="785"/>
      <c r="Q85" s="785"/>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1121"/>
    </row>
    <row r="86" spans="1:43" ht="14.1" customHeight="1">
      <c r="A86" s="837">
        <f>+日程!A113</f>
        <v>6</v>
      </c>
      <c r="B86" s="897">
        <f>+日程!B113</f>
        <v>16</v>
      </c>
      <c r="C86" s="897" t="str">
        <f>+日程!C113</f>
        <v>木</v>
      </c>
      <c r="D86" s="897"/>
      <c r="E86" s="897"/>
      <c r="F86" s="897"/>
      <c r="G86" s="785"/>
      <c r="H86" s="785"/>
      <c r="I86" s="785"/>
      <c r="J86" s="785"/>
      <c r="K86" s="785"/>
      <c r="L86" s="785"/>
      <c r="M86" s="785"/>
      <c r="N86" s="785"/>
      <c r="O86" s="785"/>
      <c r="P86" s="785"/>
      <c r="Q86" s="785"/>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1121"/>
    </row>
    <row r="87" spans="1:43" ht="14.1" customHeight="1">
      <c r="A87" s="782">
        <f>+日程!A114</f>
        <v>6</v>
      </c>
      <c r="B87" s="641">
        <f>+日程!B114</f>
        <v>17</v>
      </c>
      <c r="C87" s="641" t="str">
        <f>+日程!C114</f>
        <v>金</v>
      </c>
      <c r="D87" s="641" t="str">
        <f>+日程!D114</f>
        <v>ﾔｸﾙﾄ</v>
      </c>
      <c r="E87" s="1367" t="str">
        <f>+日程!G114</f>
        <v/>
      </c>
      <c r="F87" s="783" t="str">
        <f>+日程!H114</f>
        <v/>
      </c>
      <c r="G87" s="526"/>
      <c r="H87" s="526"/>
      <c r="I87" s="526"/>
      <c r="J87" s="526"/>
      <c r="K87" s="526"/>
      <c r="L87" s="526"/>
      <c r="M87" s="526"/>
      <c r="N87" s="526"/>
      <c r="O87" s="526"/>
      <c r="P87" s="785"/>
      <c r="Q87" s="526"/>
      <c r="R87" s="526"/>
      <c r="S87" s="526"/>
      <c r="T87" s="526"/>
      <c r="U87" s="526"/>
      <c r="V87" s="526"/>
      <c r="W87" s="526"/>
      <c r="X87" s="526"/>
      <c r="Y87" s="526"/>
      <c r="Z87" s="526"/>
      <c r="AA87" s="526"/>
      <c r="AB87" s="526"/>
      <c r="AC87" s="526"/>
      <c r="AD87" s="526"/>
      <c r="AE87" s="526"/>
      <c r="AF87" s="785"/>
      <c r="AG87" s="526"/>
      <c r="AH87" s="526"/>
      <c r="AI87" s="526"/>
      <c r="AJ87" s="526"/>
      <c r="AK87" s="526"/>
      <c r="AL87" s="526"/>
      <c r="AM87" s="526"/>
      <c r="AN87" s="526"/>
      <c r="AO87" s="526"/>
      <c r="AP87" s="526"/>
      <c r="AQ87" s="1122"/>
    </row>
    <row r="88" spans="1:43" ht="14.1" customHeight="1">
      <c r="A88" s="782">
        <f>+日程!A115</f>
        <v>6</v>
      </c>
      <c r="B88" s="641">
        <f>+日程!B115</f>
        <v>18</v>
      </c>
      <c r="C88" s="641" t="str">
        <f>+日程!C115</f>
        <v>土</v>
      </c>
      <c r="D88" s="641" t="str">
        <f>+日程!D115</f>
        <v>ﾔｸﾙﾄ</v>
      </c>
      <c r="E88" s="1367" t="str">
        <f>+日程!G115</f>
        <v/>
      </c>
      <c r="F88" s="783" t="str">
        <f>+日程!H115</f>
        <v/>
      </c>
      <c r="G88" s="526"/>
      <c r="H88" s="526"/>
      <c r="I88" s="526"/>
      <c r="J88" s="526"/>
      <c r="K88" s="526"/>
      <c r="L88" s="526"/>
      <c r="M88" s="526"/>
      <c r="N88" s="526"/>
      <c r="O88" s="526"/>
      <c r="P88" s="785"/>
      <c r="Q88" s="526"/>
      <c r="R88" s="526"/>
      <c r="S88" s="526"/>
      <c r="T88" s="526"/>
      <c r="U88" s="526"/>
      <c r="V88" s="526"/>
      <c r="W88" s="526"/>
      <c r="X88" s="526"/>
      <c r="Y88" s="526"/>
      <c r="Z88" s="526"/>
      <c r="AA88" s="526"/>
      <c r="AB88" s="526"/>
      <c r="AC88" s="526"/>
      <c r="AD88" s="526"/>
      <c r="AE88" s="526"/>
      <c r="AF88" s="785"/>
      <c r="AG88" s="526"/>
      <c r="AH88" s="526"/>
      <c r="AI88" s="526"/>
      <c r="AJ88" s="526"/>
      <c r="AK88" s="526"/>
      <c r="AL88" s="526"/>
      <c r="AM88" s="526"/>
      <c r="AN88" s="526"/>
      <c r="AO88" s="526"/>
      <c r="AP88" s="526"/>
      <c r="AQ88" s="1122"/>
    </row>
    <row r="89" spans="1:43" ht="14.1" customHeight="1">
      <c r="A89" s="782">
        <f>+日程!A116</f>
        <v>6</v>
      </c>
      <c r="B89" s="641">
        <f>+日程!B116</f>
        <v>19</v>
      </c>
      <c r="C89" s="641" t="str">
        <f>+日程!C116</f>
        <v>日</v>
      </c>
      <c r="D89" s="641" t="str">
        <f>+日程!D116</f>
        <v>ﾔｸﾙﾄ</v>
      </c>
      <c r="E89" s="1367" t="str">
        <f>+日程!G116</f>
        <v/>
      </c>
      <c r="F89" s="783" t="str">
        <f>+日程!H116</f>
        <v/>
      </c>
      <c r="G89" s="526"/>
      <c r="H89" s="526"/>
      <c r="I89" s="526"/>
      <c r="J89" s="526"/>
      <c r="K89" s="526"/>
      <c r="L89" s="526"/>
      <c r="M89" s="526"/>
      <c r="N89" s="526"/>
      <c r="O89" s="526"/>
      <c r="P89" s="785"/>
      <c r="Q89" s="526"/>
      <c r="R89" s="526"/>
      <c r="S89" s="526"/>
      <c r="T89" s="526"/>
      <c r="U89" s="526"/>
      <c r="V89" s="526"/>
      <c r="W89" s="526"/>
      <c r="X89" s="526"/>
      <c r="Y89" s="526"/>
      <c r="Z89" s="526"/>
      <c r="AA89" s="526"/>
      <c r="AB89" s="526"/>
      <c r="AC89" s="526"/>
      <c r="AD89" s="526"/>
      <c r="AE89" s="526"/>
      <c r="AF89" s="785"/>
      <c r="AG89" s="526"/>
      <c r="AH89" s="526"/>
      <c r="AI89" s="526"/>
      <c r="AJ89" s="526"/>
      <c r="AK89" s="526"/>
      <c r="AL89" s="526"/>
      <c r="AM89" s="526"/>
      <c r="AN89" s="526"/>
      <c r="AO89" s="526"/>
      <c r="AP89" s="526"/>
      <c r="AQ89" s="1122"/>
    </row>
    <row r="90" spans="1:43" ht="14.1" customHeight="1">
      <c r="A90" s="837">
        <f>+日程!A117</f>
        <v>6</v>
      </c>
      <c r="B90" s="897">
        <f>+日程!B117</f>
        <v>20</v>
      </c>
      <c r="C90" s="897" t="str">
        <f>+日程!C117</f>
        <v>月</v>
      </c>
      <c r="D90" s="897"/>
      <c r="E90" s="897"/>
      <c r="F90" s="897"/>
      <c r="G90" s="785"/>
      <c r="H90" s="785"/>
      <c r="I90" s="785"/>
      <c r="J90" s="785"/>
      <c r="K90" s="785"/>
      <c r="L90" s="785"/>
      <c r="M90" s="785"/>
      <c r="N90" s="785"/>
      <c r="O90" s="785"/>
      <c r="P90" s="785"/>
      <c r="Q90" s="785"/>
      <c r="R90" s="785"/>
      <c r="S90" s="785"/>
      <c r="T90" s="785"/>
      <c r="U90" s="785"/>
      <c r="V90" s="785"/>
      <c r="W90" s="785"/>
      <c r="X90" s="785"/>
      <c r="Y90" s="785"/>
      <c r="Z90" s="785"/>
      <c r="AA90" s="785"/>
      <c r="AB90" s="785"/>
      <c r="AC90" s="785"/>
      <c r="AD90" s="785"/>
      <c r="AE90" s="785"/>
      <c r="AF90" s="785"/>
      <c r="AG90" s="785"/>
      <c r="AH90" s="785"/>
      <c r="AI90" s="785"/>
      <c r="AJ90" s="785"/>
      <c r="AK90" s="785"/>
      <c r="AL90" s="785"/>
      <c r="AM90" s="785"/>
      <c r="AN90" s="785"/>
      <c r="AO90" s="785"/>
      <c r="AP90" s="785"/>
      <c r="AQ90" s="1121"/>
    </row>
    <row r="91" spans="1:43" ht="14.1" customHeight="1">
      <c r="A91" s="782">
        <f>+日程!A118</f>
        <v>6</v>
      </c>
      <c r="B91" s="641">
        <f>+日程!B118</f>
        <v>21</v>
      </c>
      <c r="C91" s="641" t="str">
        <f>+日程!C118</f>
        <v>火</v>
      </c>
      <c r="D91" s="641" t="str">
        <f>+日程!D118</f>
        <v>阪神</v>
      </c>
      <c r="E91" s="1367" t="str">
        <f>+日程!G118</f>
        <v/>
      </c>
      <c r="F91" s="783" t="str">
        <f>+日程!H118</f>
        <v/>
      </c>
      <c r="G91" s="526"/>
      <c r="H91" s="526"/>
      <c r="I91" s="526"/>
      <c r="J91" s="526"/>
      <c r="K91" s="526"/>
      <c r="L91" s="526"/>
      <c r="M91" s="526"/>
      <c r="N91" s="526"/>
      <c r="O91" s="526"/>
      <c r="P91" s="785"/>
      <c r="Q91" s="526"/>
      <c r="R91" s="526"/>
      <c r="S91" s="526"/>
      <c r="T91" s="526"/>
      <c r="U91" s="526"/>
      <c r="V91" s="526"/>
      <c r="W91" s="526"/>
      <c r="X91" s="526"/>
      <c r="Y91" s="526"/>
      <c r="Z91" s="526"/>
      <c r="AA91" s="526"/>
      <c r="AB91" s="526"/>
      <c r="AC91" s="526"/>
      <c r="AD91" s="526"/>
      <c r="AE91" s="526"/>
      <c r="AF91" s="785"/>
      <c r="AG91" s="526"/>
      <c r="AH91" s="526"/>
      <c r="AI91" s="526"/>
      <c r="AJ91" s="526"/>
      <c r="AK91" s="526"/>
      <c r="AL91" s="526"/>
      <c r="AM91" s="526"/>
      <c r="AN91" s="526"/>
      <c r="AO91" s="526"/>
      <c r="AP91" s="526"/>
      <c r="AQ91" s="1122"/>
    </row>
    <row r="92" spans="1:43" ht="14.1" customHeight="1">
      <c r="A92" s="782">
        <f>+日程!A119</f>
        <v>6</v>
      </c>
      <c r="B92" s="641">
        <f>+日程!B119</f>
        <v>22</v>
      </c>
      <c r="C92" s="641" t="str">
        <f>+日程!C119</f>
        <v>水</v>
      </c>
      <c r="D92" s="641" t="str">
        <f>+日程!D119</f>
        <v>阪神</v>
      </c>
      <c r="E92" s="1367" t="str">
        <f>+日程!G119</f>
        <v/>
      </c>
      <c r="F92" s="783" t="str">
        <f>+日程!H119</f>
        <v/>
      </c>
      <c r="G92" s="526"/>
      <c r="H92" s="526"/>
      <c r="I92" s="526"/>
      <c r="J92" s="526"/>
      <c r="K92" s="526"/>
      <c r="L92" s="526"/>
      <c r="M92" s="526"/>
      <c r="N92" s="526"/>
      <c r="O92" s="526"/>
      <c r="P92" s="785"/>
      <c r="Q92" s="526"/>
      <c r="R92" s="526"/>
      <c r="S92" s="526"/>
      <c r="T92" s="526"/>
      <c r="U92" s="526"/>
      <c r="V92" s="526"/>
      <c r="W92" s="526"/>
      <c r="X92" s="526"/>
      <c r="Y92" s="526"/>
      <c r="Z92" s="526"/>
      <c r="AA92" s="526"/>
      <c r="AB92" s="526"/>
      <c r="AC92" s="526"/>
      <c r="AD92" s="526"/>
      <c r="AE92" s="526"/>
      <c r="AF92" s="785"/>
      <c r="AG92" s="526"/>
      <c r="AH92" s="526"/>
      <c r="AI92" s="526"/>
      <c r="AJ92" s="526"/>
      <c r="AK92" s="526"/>
      <c r="AL92" s="526"/>
      <c r="AM92" s="526"/>
      <c r="AN92" s="526"/>
      <c r="AO92" s="526"/>
      <c r="AP92" s="526"/>
      <c r="AQ92" s="1122"/>
    </row>
    <row r="93" spans="1:43" ht="14.1" customHeight="1">
      <c r="A93" s="782">
        <f>+日程!A120</f>
        <v>6</v>
      </c>
      <c r="B93" s="641">
        <f>+日程!B120</f>
        <v>23</v>
      </c>
      <c r="C93" s="641" t="str">
        <f>+日程!C120</f>
        <v>木</v>
      </c>
      <c r="D93" s="641" t="str">
        <f>+日程!D120</f>
        <v>阪神</v>
      </c>
      <c r="E93" s="1367" t="str">
        <f>+日程!G120</f>
        <v/>
      </c>
      <c r="F93" s="783" t="str">
        <f>+日程!H120</f>
        <v/>
      </c>
      <c r="G93" s="526"/>
      <c r="H93" s="526"/>
      <c r="I93" s="526"/>
      <c r="J93" s="526"/>
      <c r="K93" s="526"/>
      <c r="L93" s="526"/>
      <c r="M93" s="526"/>
      <c r="N93" s="526"/>
      <c r="O93" s="526"/>
      <c r="P93" s="785"/>
      <c r="Q93" s="526"/>
      <c r="R93" s="526"/>
      <c r="S93" s="526"/>
      <c r="T93" s="526"/>
      <c r="U93" s="526"/>
      <c r="V93" s="526"/>
      <c r="W93" s="526"/>
      <c r="X93" s="526"/>
      <c r="Y93" s="526"/>
      <c r="Z93" s="526"/>
      <c r="AA93" s="526"/>
      <c r="AB93" s="526"/>
      <c r="AC93" s="526"/>
      <c r="AD93" s="526"/>
      <c r="AE93" s="526"/>
      <c r="AF93" s="785"/>
      <c r="AG93" s="526"/>
      <c r="AH93" s="526"/>
      <c r="AI93" s="526"/>
      <c r="AJ93" s="526"/>
      <c r="AK93" s="526"/>
      <c r="AL93" s="526"/>
      <c r="AM93" s="526"/>
      <c r="AN93" s="526"/>
      <c r="AO93" s="526"/>
      <c r="AP93" s="526"/>
      <c r="AQ93" s="1122"/>
    </row>
    <row r="94" spans="1:43" ht="14.1" customHeight="1">
      <c r="A94" s="782">
        <f>+日程!A121</f>
        <v>6</v>
      </c>
      <c r="B94" s="641">
        <f>+日程!B121</f>
        <v>24</v>
      </c>
      <c r="C94" s="641" t="str">
        <f>+日程!C121</f>
        <v>金</v>
      </c>
      <c r="D94" s="641" t="str">
        <f>+日程!D121</f>
        <v>DeNA</v>
      </c>
      <c r="E94" s="1367" t="str">
        <f>+日程!G121</f>
        <v/>
      </c>
      <c r="F94" s="783" t="str">
        <f>+日程!H121</f>
        <v/>
      </c>
      <c r="G94" s="526"/>
      <c r="H94" s="526"/>
      <c r="I94" s="526"/>
      <c r="J94" s="526"/>
      <c r="K94" s="526"/>
      <c r="L94" s="526"/>
      <c r="M94" s="526"/>
      <c r="N94" s="526"/>
      <c r="O94" s="526"/>
      <c r="P94" s="785"/>
      <c r="Q94" s="526"/>
      <c r="R94" s="526"/>
      <c r="S94" s="526"/>
      <c r="T94" s="526"/>
      <c r="U94" s="526"/>
      <c r="V94" s="526"/>
      <c r="W94" s="526"/>
      <c r="X94" s="526"/>
      <c r="Y94" s="526"/>
      <c r="Z94" s="526"/>
      <c r="AA94" s="526"/>
      <c r="AB94" s="526"/>
      <c r="AC94" s="526"/>
      <c r="AD94" s="526"/>
      <c r="AE94" s="526"/>
      <c r="AF94" s="785"/>
      <c r="AG94" s="526"/>
      <c r="AH94" s="526"/>
      <c r="AI94" s="526"/>
      <c r="AJ94" s="526"/>
      <c r="AK94" s="526"/>
      <c r="AL94" s="526"/>
      <c r="AM94" s="526"/>
      <c r="AN94" s="526"/>
      <c r="AO94" s="526"/>
      <c r="AP94" s="526"/>
      <c r="AQ94" s="1122"/>
    </row>
    <row r="95" spans="1:43" ht="14.1" customHeight="1">
      <c r="A95" s="782">
        <f>+日程!A122</f>
        <v>6</v>
      </c>
      <c r="B95" s="641">
        <f>+日程!B122</f>
        <v>25</v>
      </c>
      <c r="C95" s="641" t="str">
        <f>+日程!C122</f>
        <v>土</v>
      </c>
      <c r="D95" s="641" t="str">
        <f>+日程!D122</f>
        <v>DeNA</v>
      </c>
      <c r="E95" s="1367" t="str">
        <f>+日程!G122</f>
        <v/>
      </c>
      <c r="F95" s="783" t="str">
        <f>+日程!H122</f>
        <v/>
      </c>
      <c r="G95" s="526"/>
      <c r="H95" s="526"/>
      <c r="I95" s="526"/>
      <c r="J95" s="526"/>
      <c r="K95" s="526"/>
      <c r="L95" s="526"/>
      <c r="M95" s="526"/>
      <c r="N95" s="526"/>
      <c r="O95" s="526"/>
      <c r="P95" s="785"/>
      <c r="Q95" s="526"/>
      <c r="R95" s="526"/>
      <c r="S95" s="526"/>
      <c r="T95" s="526"/>
      <c r="U95" s="526"/>
      <c r="V95" s="526"/>
      <c r="W95" s="526"/>
      <c r="X95" s="526"/>
      <c r="Y95" s="526"/>
      <c r="Z95" s="526"/>
      <c r="AA95" s="526"/>
      <c r="AB95" s="526"/>
      <c r="AC95" s="526"/>
      <c r="AD95" s="526"/>
      <c r="AE95" s="526"/>
      <c r="AF95" s="785"/>
      <c r="AG95" s="526"/>
      <c r="AH95" s="526"/>
      <c r="AI95" s="526"/>
      <c r="AJ95" s="526"/>
      <c r="AK95" s="526"/>
      <c r="AL95" s="526"/>
      <c r="AM95" s="526"/>
      <c r="AN95" s="526"/>
      <c r="AO95" s="526"/>
      <c r="AP95" s="526"/>
      <c r="AQ95" s="1122"/>
    </row>
    <row r="96" spans="1:43" ht="14.1" customHeight="1">
      <c r="A96" s="782">
        <f>+日程!A123</f>
        <v>6</v>
      </c>
      <c r="B96" s="641">
        <f>+日程!B123</f>
        <v>26</v>
      </c>
      <c r="C96" s="641" t="str">
        <f>+日程!C123</f>
        <v>日</v>
      </c>
      <c r="D96" s="641" t="str">
        <f>+日程!D123</f>
        <v>DeNA</v>
      </c>
      <c r="E96" s="1367" t="str">
        <f>+日程!G123</f>
        <v/>
      </c>
      <c r="F96" s="783" t="str">
        <f>+日程!H123</f>
        <v/>
      </c>
      <c r="G96" s="526"/>
      <c r="H96" s="526"/>
      <c r="I96" s="526"/>
      <c r="J96" s="526"/>
      <c r="K96" s="526"/>
      <c r="L96" s="526"/>
      <c r="M96" s="526"/>
      <c r="N96" s="526"/>
      <c r="O96" s="526"/>
      <c r="P96" s="785"/>
      <c r="Q96" s="526"/>
      <c r="R96" s="526"/>
      <c r="S96" s="526"/>
      <c r="T96" s="526"/>
      <c r="U96" s="526"/>
      <c r="V96" s="526"/>
      <c r="W96" s="526"/>
      <c r="X96" s="526"/>
      <c r="Y96" s="526"/>
      <c r="Z96" s="526"/>
      <c r="AA96" s="526"/>
      <c r="AB96" s="526"/>
      <c r="AC96" s="526"/>
      <c r="AD96" s="526"/>
      <c r="AE96" s="526"/>
      <c r="AF96" s="785"/>
      <c r="AG96" s="526"/>
      <c r="AH96" s="526"/>
      <c r="AI96" s="526"/>
      <c r="AJ96" s="526"/>
      <c r="AK96" s="526"/>
      <c r="AL96" s="526"/>
      <c r="AM96" s="526"/>
      <c r="AN96" s="526"/>
      <c r="AO96" s="526"/>
      <c r="AP96" s="526"/>
      <c r="AQ96" s="1122"/>
    </row>
    <row r="97" spans="1:43" ht="14.1" customHeight="1">
      <c r="A97" s="837">
        <f>+日程!A124</f>
        <v>6</v>
      </c>
      <c r="B97" s="897">
        <f>+日程!B124</f>
        <v>27</v>
      </c>
      <c r="C97" s="897" t="str">
        <f>+日程!C124</f>
        <v>月</v>
      </c>
      <c r="D97" s="897"/>
      <c r="E97" s="897"/>
      <c r="F97" s="897"/>
      <c r="G97" s="785"/>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1121"/>
    </row>
    <row r="98" spans="1:43" ht="14.1" customHeight="1">
      <c r="A98" s="782">
        <f>+日程!A125</f>
        <v>6</v>
      </c>
      <c r="B98" s="641">
        <f>+日程!B125</f>
        <v>28</v>
      </c>
      <c r="C98" s="641" t="str">
        <f>+日程!C125</f>
        <v>火</v>
      </c>
      <c r="D98" s="641" t="str">
        <f>+日程!D125</f>
        <v>ﾔｸﾙﾄ</v>
      </c>
      <c r="E98" s="1367" t="str">
        <f>+日程!G125</f>
        <v/>
      </c>
      <c r="F98" s="783" t="str">
        <f>+日程!H125</f>
        <v/>
      </c>
      <c r="G98" s="526"/>
      <c r="H98" s="526"/>
      <c r="I98" s="526"/>
      <c r="J98" s="526"/>
      <c r="K98" s="526"/>
      <c r="L98" s="526"/>
      <c r="M98" s="526"/>
      <c r="N98" s="526"/>
      <c r="O98" s="526"/>
      <c r="P98" s="785"/>
      <c r="Q98" s="526"/>
      <c r="R98" s="526"/>
      <c r="S98" s="526"/>
      <c r="T98" s="526"/>
      <c r="U98" s="526"/>
      <c r="V98" s="526"/>
      <c r="W98" s="526"/>
      <c r="X98" s="526"/>
      <c r="Y98" s="526"/>
      <c r="Z98" s="526"/>
      <c r="AA98" s="526"/>
      <c r="AB98" s="526"/>
      <c r="AC98" s="526"/>
      <c r="AD98" s="526"/>
      <c r="AE98" s="526"/>
      <c r="AF98" s="785"/>
      <c r="AG98" s="526"/>
      <c r="AH98" s="526"/>
      <c r="AI98" s="526"/>
      <c r="AJ98" s="526"/>
      <c r="AK98" s="526"/>
      <c r="AL98" s="526"/>
      <c r="AM98" s="526"/>
      <c r="AN98" s="526"/>
      <c r="AO98" s="526"/>
      <c r="AP98" s="526"/>
      <c r="AQ98" s="1122"/>
    </row>
    <row r="99" spans="1:43" ht="14.1" customHeight="1">
      <c r="A99" s="782">
        <f>+日程!A126</f>
        <v>6</v>
      </c>
      <c r="B99" s="641">
        <f>+日程!B126</f>
        <v>29</v>
      </c>
      <c r="C99" s="641" t="str">
        <f>+日程!C126</f>
        <v>水</v>
      </c>
      <c r="D99" s="641" t="str">
        <f>+日程!D126</f>
        <v>ﾔｸﾙﾄ</v>
      </c>
      <c r="E99" s="1367" t="str">
        <f>+日程!G126</f>
        <v/>
      </c>
      <c r="F99" s="783" t="str">
        <f>+日程!H126</f>
        <v/>
      </c>
      <c r="G99" s="526"/>
      <c r="H99" s="526"/>
      <c r="I99" s="526"/>
      <c r="J99" s="526"/>
      <c r="K99" s="526"/>
      <c r="L99" s="526"/>
      <c r="M99" s="526"/>
      <c r="N99" s="526"/>
      <c r="O99" s="526"/>
      <c r="P99" s="785"/>
      <c r="Q99" s="526"/>
      <c r="R99" s="526"/>
      <c r="S99" s="526"/>
      <c r="T99" s="526"/>
      <c r="U99" s="526"/>
      <c r="V99" s="526"/>
      <c r="W99" s="526"/>
      <c r="X99" s="526"/>
      <c r="Y99" s="526"/>
      <c r="Z99" s="526"/>
      <c r="AA99" s="526"/>
      <c r="AB99" s="526"/>
      <c r="AC99" s="526"/>
      <c r="AD99" s="526"/>
      <c r="AE99" s="526"/>
      <c r="AF99" s="785"/>
      <c r="AG99" s="526"/>
      <c r="AH99" s="526"/>
      <c r="AI99" s="526"/>
      <c r="AJ99" s="526"/>
      <c r="AK99" s="526"/>
      <c r="AL99" s="526"/>
      <c r="AM99" s="526"/>
      <c r="AN99" s="526"/>
      <c r="AO99" s="526"/>
      <c r="AP99" s="526"/>
      <c r="AQ99" s="1122"/>
    </row>
    <row r="100" spans="1:43" ht="14.1" customHeight="1">
      <c r="A100" s="782">
        <f>+日程!A127</f>
        <v>6</v>
      </c>
      <c r="B100" s="641">
        <f>+日程!B127</f>
        <v>30</v>
      </c>
      <c r="C100" s="641" t="str">
        <f>+日程!C127</f>
        <v>木</v>
      </c>
      <c r="D100" s="641" t="str">
        <f>+日程!D127</f>
        <v>ﾔｸﾙﾄ</v>
      </c>
      <c r="E100" s="1367" t="str">
        <f>+日程!G127</f>
        <v/>
      </c>
      <c r="F100" s="783" t="str">
        <f>+日程!H127</f>
        <v/>
      </c>
      <c r="G100" s="526"/>
      <c r="H100" s="526"/>
      <c r="I100" s="526"/>
      <c r="J100" s="526"/>
      <c r="K100" s="526"/>
      <c r="L100" s="526"/>
      <c r="M100" s="526"/>
      <c r="N100" s="526"/>
      <c r="O100" s="526"/>
      <c r="P100" s="785"/>
      <c r="Q100" s="526"/>
      <c r="R100" s="526"/>
      <c r="S100" s="526"/>
      <c r="T100" s="526"/>
      <c r="U100" s="526"/>
      <c r="V100" s="526"/>
      <c r="W100" s="526"/>
      <c r="X100" s="526"/>
      <c r="Y100" s="526"/>
      <c r="Z100" s="526"/>
      <c r="AA100" s="526"/>
      <c r="AB100" s="526"/>
      <c r="AC100" s="526"/>
      <c r="AD100" s="526"/>
      <c r="AE100" s="526"/>
      <c r="AF100" s="785"/>
      <c r="AG100" s="526"/>
      <c r="AH100" s="526"/>
      <c r="AI100" s="526"/>
      <c r="AJ100" s="526"/>
      <c r="AK100" s="526"/>
      <c r="AL100" s="526"/>
      <c r="AM100" s="526"/>
      <c r="AN100" s="526"/>
      <c r="AO100" s="526"/>
      <c r="AP100" s="526"/>
      <c r="AQ100" s="1122"/>
    </row>
    <row r="101" spans="1:43" ht="14.1" customHeight="1">
      <c r="A101" s="782">
        <f>+日程!A128</f>
        <v>7</v>
      </c>
      <c r="B101" s="641">
        <f>+日程!B128</f>
        <v>1</v>
      </c>
      <c r="C101" s="641" t="str">
        <f>+日程!C128</f>
        <v>金</v>
      </c>
      <c r="D101" s="641" t="str">
        <f>+日程!D128</f>
        <v>巨人</v>
      </c>
      <c r="E101" s="1367" t="str">
        <f>+日程!G128</f>
        <v/>
      </c>
      <c r="F101" s="783" t="str">
        <f>+日程!H128</f>
        <v/>
      </c>
      <c r="G101" s="526"/>
      <c r="H101" s="526"/>
      <c r="I101" s="526"/>
      <c r="J101" s="526"/>
      <c r="K101" s="526"/>
      <c r="L101" s="526"/>
      <c r="M101" s="526"/>
      <c r="N101" s="526"/>
      <c r="O101" s="526"/>
      <c r="P101" s="785"/>
      <c r="Q101" s="526"/>
      <c r="R101" s="526"/>
      <c r="S101" s="526"/>
      <c r="T101" s="526"/>
      <c r="U101" s="526"/>
      <c r="V101" s="526"/>
      <c r="W101" s="526"/>
      <c r="X101" s="526"/>
      <c r="Y101" s="526"/>
      <c r="Z101" s="526"/>
      <c r="AA101" s="526"/>
      <c r="AB101" s="526"/>
      <c r="AC101" s="526"/>
      <c r="AD101" s="526"/>
      <c r="AE101" s="526"/>
      <c r="AF101" s="785"/>
      <c r="AG101" s="526"/>
      <c r="AH101" s="526"/>
      <c r="AI101" s="526"/>
      <c r="AJ101" s="526"/>
      <c r="AK101" s="526"/>
      <c r="AL101" s="526"/>
      <c r="AM101" s="526"/>
      <c r="AN101" s="526"/>
      <c r="AO101" s="526"/>
      <c r="AP101" s="526"/>
      <c r="AQ101" s="1122"/>
    </row>
    <row r="102" spans="1:43" ht="14.1" customHeight="1">
      <c r="A102" s="782">
        <f>+日程!A129</f>
        <v>7</v>
      </c>
      <c r="B102" s="641">
        <f>+日程!B129</f>
        <v>2</v>
      </c>
      <c r="C102" s="641" t="str">
        <f>+日程!C129</f>
        <v>土</v>
      </c>
      <c r="D102" s="641" t="str">
        <f>+日程!D129</f>
        <v>巨人</v>
      </c>
      <c r="E102" s="1367" t="str">
        <f>+日程!G129</f>
        <v/>
      </c>
      <c r="F102" s="783" t="str">
        <f>+日程!H129</f>
        <v/>
      </c>
      <c r="G102" s="526"/>
      <c r="H102" s="526"/>
      <c r="I102" s="526"/>
      <c r="J102" s="526"/>
      <c r="K102" s="526"/>
      <c r="L102" s="526"/>
      <c r="M102" s="526"/>
      <c r="N102" s="526"/>
      <c r="O102" s="526"/>
      <c r="P102" s="785"/>
      <c r="Q102" s="526"/>
      <c r="R102" s="526"/>
      <c r="S102" s="526"/>
      <c r="T102" s="526"/>
      <c r="U102" s="526"/>
      <c r="V102" s="526"/>
      <c r="W102" s="526"/>
      <c r="X102" s="526"/>
      <c r="Y102" s="526"/>
      <c r="Z102" s="526"/>
      <c r="AA102" s="526"/>
      <c r="AB102" s="526"/>
      <c r="AC102" s="526"/>
      <c r="AD102" s="526"/>
      <c r="AE102" s="526"/>
      <c r="AF102" s="785"/>
      <c r="AG102" s="526"/>
      <c r="AH102" s="526"/>
      <c r="AI102" s="526"/>
      <c r="AJ102" s="526"/>
      <c r="AK102" s="526"/>
      <c r="AL102" s="526"/>
      <c r="AM102" s="526"/>
      <c r="AN102" s="526"/>
      <c r="AO102" s="526"/>
      <c r="AP102" s="526"/>
      <c r="AQ102" s="1122"/>
    </row>
    <row r="103" spans="1:43" ht="14.1" customHeight="1">
      <c r="A103" s="782">
        <f>+日程!A130</f>
        <v>7</v>
      </c>
      <c r="B103" s="641">
        <f>+日程!B130</f>
        <v>3</v>
      </c>
      <c r="C103" s="641" t="str">
        <f>+日程!C130</f>
        <v>日</v>
      </c>
      <c r="D103" s="641" t="str">
        <f>+日程!D130</f>
        <v>巨人</v>
      </c>
      <c r="E103" s="1367" t="str">
        <f>+日程!G130</f>
        <v/>
      </c>
      <c r="F103" s="783" t="str">
        <f>+日程!H130</f>
        <v/>
      </c>
      <c r="G103" s="526"/>
      <c r="H103" s="526"/>
      <c r="I103" s="526"/>
      <c r="J103" s="526"/>
      <c r="K103" s="526"/>
      <c r="L103" s="526"/>
      <c r="M103" s="526"/>
      <c r="N103" s="526"/>
      <c r="O103" s="526"/>
      <c r="P103" s="785"/>
      <c r="Q103" s="526"/>
      <c r="R103" s="526"/>
      <c r="S103" s="526"/>
      <c r="T103" s="526"/>
      <c r="U103" s="526"/>
      <c r="V103" s="526"/>
      <c r="W103" s="526"/>
      <c r="X103" s="526"/>
      <c r="Y103" s="526"/>
      <c r="Z103" s="526"/>
      <c r="AA103" s="526"/>
      <c r="AB103" s="526"/>
      <c r="AC103" s="526"/>
      <c r="AD103" s="526"/>
      <c r="AE103" s="526"/>
      <c r="AF103" s="785"/>
      <c r="AG103" s="526"/>
      <c r="AH103" s="526"/>
      <c r="AI103" s="526"/>
      <c r="AJ103" s="526"/>
      <c r="AK103" s="526"/>
      <c r="AL103" s="526"/>
      <c r="AM103" s="526"/>
      <c r="AN103" s="526"/>
      <c r="AO103" s="526"/>
      <c r="AP103" s="526"/>
      <c r="AQ103" s="1122"/>
    </row>
    <row r="104" spans="1:43" ht="14.1" customHeight="1">
      <c r="A104" s="837">
        <f>+日程!A131</f>
        <v>7</v>
      </c>
      <c r="B104" s="897">
        <f>+日程!B131</f>
        <v>4</v>
      </c>
      <c r="C104" s="897" t="str">
        <f>+日程!C131</f>
        <v>月</v>
      </c>
      <c r="D104" s="897"/>
      <c r="E104" s="897"/>
      <c r="F104" s="897"/>
      <c r="G104" s="785"/>
      <c r="H104" s="785"/>
      <c r="I104" s="785"/>
      <c r="J104" s="785"/>
      <c r="K104" s="785"/>
      <c r="L104" s="785"/>
      <c r="M104" s="785"/>
      <c r="N104" s="785"/>
      <c r="O104" s="785"/>
      <c r="P104" s="785"/>
      <c r="Q104" s="785"/>
      <c r="R104" s="785"/>
      <c r="S104" s="785"/>
      <c r="T104" s="785"/>
      <c r="U104" s="785"/>
      <c r="V104" s="785"/>
      <c r="W104" s="785"/>
      <c r="X104" s="785"/>
      <c r="Y104" s="785"/>
      <c r="Z104" s="785"/>
      <c r="AA104" s="785"/>
      <c r="AB104" s="785"/>
      <c r="AC104" s="785"/>
      <c r="AD104" s="785"/>
      <c r="AE104" s="785"/>
      <c r="AF104" s="785"/>
      <c r="AG104" s="785"/>
      <c r="AH104" s="785"/>
      <c r="AI104" s="785"/>
      <c r="AJ104" s="785"/>
      <c r="AK104" s="785"/>
      <c r="AL104" s="785"/>
      <c r="AM104" s="785"/>
      <c r="AN104" s="785"/>
      <c r="AO104" s="785"/>
      <c r="AP104" s="785"/>
      <c r="AQ104" s="1121"/>
    </row>
    <row r="105" spans="1:43" ht="14.1" customHeight="1">
      <c r="A105" s="782">
        <f>+日程!A132</f>
        <v>7</v>
      </c>
      <c r="B105" s="641">
        <f>+日程!B132</f>
        <v>5</v>
      </c>
      <c r="C105" s="641" t="str">
        <f>+日程!C132</f>
        <v>火</v>
      </c>
      <c r="D105" s="641" t="str">
        <f>+日程!D132</f>
        <v>阪神</v>
      </c>
      <c r="E105" s="1367" t="str">
        <f>+日程!G132</f>
        <v/>
      </c>
      <c r="F105" s="783" t="str">
        <f>+日程!H132</f>
        <v/>
      </c>
      <c r="G105" s="526"/>
      <c r="H105" s="526"/>
      <c r="I105" s="526"/>
      <c r="J105" s="526"/>
      <c r="K105" s="526"/>
      <c r="L105" s="526"/>
      <c r="M105" s="526"/>
      <c r="N105" s="526"/>
      <c r="O105" s="526"/>
      <c r="P105" s="785"/>
      <c r="Q105" s="526"/>
      <c r="R105" s="526"/>
      <c r="S105" s="526"/>
      <c r="T105" s="526"/>
      <c r="U105" s="526"/>
      <c r="V105" s="526"/>
      <c r="W105" s="526"/>
      <c r="X105" s="526"/>
      <c r="Y105" s="526"/>
      <c r="Z105" s="526"/>
      <c r="AA105" s="526"/>
      <c r="AB105" s="526"/>
      <c r="AC105" s="526"/>
      <c r="AD105" s="526"/>
      <c r="AE105" s="526"/>
      <c r="AF105" s="785"/>
      <c r="AG105" s="526"/>
      <c r="AH105" s="526"/>
      <c r="AI105" s="526"/>
      <c r="AJ105" s="526"/>
      <c r="AK105" s="526"/>
      <c r="AL105" s="526"/>
      <c r="AM105" s="526"/>
      <c r="AN105" s="526"/>
      <c r="AO105" s="526"/>
      <c r="AP105" s="526"/>
      <c r="AQ105" s="1122"/>
    </row>
    <row r="106" spans="1:43" ht="14.1" customHeight="1">
      <c r="A106" s="782">
        <f>+日程!A133</f>
        <v>7</v>
      </c>
      <c r="B106" s="641">
        <f>+日程!B133</f>
        <v>6</v>
      </c>
      <c r="C106" s="641" t="str">
        <f>+日程!C133</f>
        <v>水</v>
      </c>
      <c r="D106" s="641" t="str">
        <f>+日程!D133</f>
        <v>阪神</v>
      </c>
      <c r="E106" s="1367" t="str">
        <f>+日程!G133</f>
        <v/>
      </c>
      <c r="F106" s="783" t="str">
        <f>+日程!H133</f>
        <v/>
      </c>
      <c r="G106" s="526"/>
      <c r="H106" s="526"/>
      <c r="I106" s="526"/>
      <c r="J106" s="526"/>
      <c r="K106" s="526"/>
      <c r="L106" s="526"/>
      <c r="M106" s="526"/>
      <c r="N106" s="526"/>
      <c r="O106" s="526"/>
      <c r="P106" s="785"/>
      <c r="Q106" s="526"/>
      <c r="R106" s="526"/>
      <c r="S106" s="526"/>
      <c r="T106" s="526"/>
      <c r="U106" s="526"/>
      <c r="V106" s="526"/>
      <c r="W106" s="526"/>
      <c r="X106" s="526"/>
      <c r="Y106" s="526"/>
      <c r="Z106" s="526"/>
      <c r="AA106" s="526"/>
      <c r="AB106" s="526"/>
      <c r="AC106" s="526"/>
      <c r="AD106" s="526"/>
      <c r="AE106" s="526"/>
      <c r="AF106" s="785"/>
      <c r="AG106" s="526"/>
      <c r="AH106" s="526"/>
      <c r="AI106" s="526"/>
      <c r="AJ106" s="526"/>
      <c r="AK106" s="526"/>
      <c r="AL106" s="526"/>
      <c r="AM106" s="526"/>
      <c r="AN106" s="526"/>
      <c r="AO106" s="526"/>
      <c r="AP106" s="526"/>
      <c r="AQ106" s="1122"/>
    </row>
    <row r="107" spans="1:43" ht="14.1" customHeight="1">
      <c r="A107" s="782">
        <f>+日程!A134</f>
        <v>7</v>
      </c>
      <c r="B107" s="641">
        <f>+日程!B134</f>
        <v>7</v>
      </c>
      <c r="C107" s="641" t="str">
        <f>+日程!C134</f>
        <v>木</v>
      </c>
      <c r="D107" s="641" t="str">
        <f>+日程!D134</f>
        <v>阪神</v>
      </c>
      <c r="E107" s="1367" t="str">
        <f>+日程!G134</f>
        <v/>
      </c>
      <c r="F107" s="783" t="str">
        <f>+日程!H134</f>
        <v/>
      </c>
      <c r="G107" s="526"/>
      <c r="H107" s="526"/>
      <c r="I107" s="526"/>
      <c r="J107" s="526"/>
      <c r="K107" s="526"/>
      <c r="L107" s="526"/>
      <c r="M107" s="526"/>
      <c r="N107" s="526"/>
      <c r="O107" s="526"/>
      <c r="P107" s="785"/>
      <c r="Q107" s="526"/>
      <c r="R107" s="526"/>
      <c r="S107" s="526"/>
      <c r="T107" s="526"/>
      <c r="U107" s="526"/>
      <c r="V107" s="526"/>
      <c r="W107" s="526"/>
      <c r="X107" s="526"/>
      <c r="Y107" s="526"/>
      <c r="Z107" s="526"/>
      <c r="AA107" s="526"/>
      <c r="AB107" s="526"/>
      <c r="AC107" s="526"/>
      <c r="AD107" s="526"/>
      <c r="AE107" s="526"/>
      <c r="AF107" s="785"/>
      <c r="AG107" s="526"/>
      <c r="AH107" s="526"/>
      <c r="AI107" s="526"/>
      <c r="AJ107" s="526"/>
      <c r="AK107" s="526"/>
      <c r="AL107" s="526"/>
      <c r="AM107" s="526"/>
      <c r="AN107" s="526"/>
      <c r="AO107" s="526"/>
      <c r="AP107" s="526"/>
      <c r="AQ107" s="1122"/>
    </row>
    <row r="108" spans="1:43" ht="14.1" customHeight="1">
      <c r="A108" s="782">
        <f>+日程!A135</f>
        <v>7</v>
      </c>
      <c r="B108" s="641">
        <f>+日程!B135</f>
        <v>8</v>
      </c>
      <c r="C108" s="641" t="str">
        <f>+日程!C135</f>
        <v>金</v>
      </c>
      <c r="D108" s="641" t="str">
        <f>+日程!D135</f>
        <v>中日</v>
      </c>
      <c r="E108" s="1367" t="str">
        <f>+日程!G135</f>
        <v/>
      </c>
      <c r="F108" s="783" t="str">
        <f>+日程!H135</f>
        <v/>
      </c>
      <c r="G108" s="526"/>
      <c r="H108" s="526"/>
      <c r="I108" s="526"/>
      <c r="J108" s="526"/>
      <c r="K108" s="526"/>
      <c r="L108" s="526"/>
      <c r="M108" s="526"/>
      <c r="N108" s="526"/>
      <c r="O108" s="526"/>
      <c r="P108" s="785"/>
      <c r="Q108" s="526"/>
      <c r="R108" s="526"/>
      <c r="S108" s="526"/>
      <c r="T108" s="526"/>
      <c r="U108" s="526"/>
      <c r="V108" s="526"/>
      <c r="W108" s="526"/>
      <c r="X108" s="526"/>
      <c r="Y108" s="526"/>
      <c r="Z108" s="526"/>
      <c r="AA108" s="526"/>
      <c r="AB108" s="526"/>
      <c r="AC108" s="526"/>
      <c r="AD108" s="526"/>
      <c r="AE108" s="526"/>
      <c r="AF108" s="785"/>
      <c r="AG108" s="526"/>
      <c r="AH108" s="526"/>
      <c r="AI108" s="526"/>
      <c r="AJ108" s="526"/>
      <c r="AK108" s="526"/>
      <c r="AL108" s="526"/>
      <c r="AM108" s="526"/>
      <c r="AN108" s="526"/>
      <c r="AO108" s="526"/>
      <c r="AP108" s="526"/>
      <c r="AQ108" s="1122"/>
    </row>
    <row r="109" spans="1:43" ht="14.1" customHeight="1">
      <c r="A109" s="782">
        <f>+日程!A136</f>
        <v>7</v>
      </c>
      <c r="B109" s="641">
        <f>+日程!B136</f>
        <v>9</v>
      </c>
      <c r="C109" s="641" t="str">
        <f>+日程!C136</f>
        <v>土</v>
      </c>
      <c r="D109" s="641" t="str">
        <f>+日程!D136</f>
        <v>中日</v>
      </c>
      <c r="E109" s="1367" t="str">
        <f>+日程!G136</f>
        <v/>
      </c>
      <c r="F109" s="783" t="str">
        <f>+日程!H136</f>
        <v/>
      </c>
      <c r="G109" s="526"/>
      <c r="H109" s="526"/>
      <c r="I109" s="526"/>
      <c r="J109" s="526"/>
      <c r="K109" s="526"/>
      <c r="L109" s="526"/>
      <c r="M109" s="526"/>
      <c r="N109" s="526"/>
      <c r="O109" s="526"/>
      <c r="P109" s="785"/>
      <c r="Q109" s="526"/>
      <c r="R109" s="526"/>
      <c r="S109" s="526"/>
      <c r="T109" s="526"/>
      <c r="U109" s="526"/>
      <c r="V109" s="526"/>
      <c r="W109" s="526"/>
      <c r="X109" s="526"/>
      <c r="Y109" s="526"/>
      <c r="Z109" s="526"/>
      <c r="AA109" s="526"/>
      <c r="AB109" s="526"/>
      <c r="AC109" s="526"/>
      <c r="AD109" s="526"/>
      <c r="AE109" s="526"/>
      <c r="AF109" s="785"/>
      <c r="AG109" s="526"/>
      <c r="AH109" s="526"/>
      <c r="AI109" s="526"/>
      <c r="AJ109" s="526"/>
      <c r="AK109" s="526"/>
      <c r="AL109" s="526"/>
      <c r="AM109" s="526"/>
      <c r="AN109" s="526"/>
      <c r="AO109" s="526"/>
      <c r="AP109" s="526"/>
      <c r="AQ109" s="1122"/>
    </row>
    <row r="110" spans="1:43" ht="14.1" customHeight="1">
      <c r="A110" s="782">
        <f>+日程!A137</f>
        <v>7</v>
      </c>
      <c r="B110" s="641">
        <f>+日程!B137</f>
        <v>10</v>
      </c>
      <c r="C110" s="641" t="str">
        <f>+日程!C137</f>
        <v>日</v>
      </c>
      <c r="D110" s="641" t="str">
        <f>+日程!D137</f>
        <v>中日</v>
      </c>
      <c r="E110" s="1367" t="str">
        <f>+日程!G137</f>
        <v/>
      </c>
      <c r="F110" s="783" t="str">
        <f>+日程!H137</f>
        <v/>
      </c>
      <c r="G110" s="526"/>
      <c r="H110" s="526"/>
      <c r="I110" s="526"/>
      <c r="J110" s="526"/>
      <c r="K110" s="526"/>
      <c r="L110" s="526"/>
      <c r="M110" s="526"/>
      <c r="N110" s="526"/>
      <c r="O110" s="526"/>
      <c r="P110" s="785"/>
      <c r="Q110" s="526"/>
      <c r="R110" s="526"/>
      <c r="S110" s="526"/>
      <c r="T110" s="526"/>
      <c r="U110" s="526"/>
      <c r="V110" s="526"/>
      <c r="W110" s="526"/>
      <c r="X110" s="526"/>
      <c r="Y110" s="526"/>
      <c r="Z110" s="526"/>
      <c r="AA110" s="526"/>
      <c r="AB110" s="526"/>
      <c r="AC110" s="526"/>
      <c r="AD110" s="526"/>
      <c r="AE110" s="526"/>
      <c r="AF110" s="785"/>
      <c r="AG110" s="526"/>
      <c r="AH110" s="526"/>
      <c r="AI110" s="526"/>
      <c r="AJ110" s="526"/>
      <c r="AK110" s="526"/>
      <c r="AL110" s="526"/>
      <c r="AM110" s="526"/>
      <c r="AN110" s="526"/>
      <c r="AO110" s="526"/>
      <c r="AP110" s="526"/>
      <c r="AQ110" s="1122"/>
    </row>
    <row r="111" spans="1:43" ht="14.1" customHeight="1">
      <c r="A111" s="837">
        <f>+日程!A138</f>
        <v>7</v>
      </c>
      <c r="B111" s="897">
        <f>+日程!B138</f>
        <v>11</v>
      </c>
      <c r="C111" s="897" t="str">
        <f>+日程!C138</f>
        <v>月</v>
      </c>
      <c r="D111" s="897"/>
      <c r="E111" s="897"/>
      <c r="F111" s="897"/>
      <c r="G111" s="785"/>
      <c r="H111" s="785"/>
      <c r="I111" s="785"/>
      <c r="J111" s="785"/>
      <c r="K111" s="785"/>
      <c r="L111" s="785"/>
      <c r="M111" s="785"/>
      <c r="N111" s="785"/>
      <c r="O111" s="785"/>
      <c r="P111" s="785"/>
      <c r="Q111" s="785"/>
      <c r="R111" s="785"/>
      <c r="S111" s="785"/>
      <c r="T111" s="785"/>
      <c r="U111" s="785"/>
      <c r="V111" s="785"/>
      <c r="W111" s="785"/>
      <c r="X111" s="785"/>
      <c r="Y111" s="785"/>
      <c r="Z111" s="785"/>
      <c r="AA111" s="785"/>
      <c r="AB111" s="785"/>
      <c r="AC111" s="785"/>
      <c r="AD111" s="785"/>
      <c r="AE111" s="785"/>
      <c r="AF111" s="785"/>
      <c r="AG111" s="785"/>
      <c r="AH111" s="785"/>
      <c r="AI111" s="785"/>
      <c r="AJ111" s="785"/>
      <c r="AK111" s="785"/>
      <c r="AL111" s="785"/>
      <c r="AM111" s="785"/>
      <c r="AN111" s="785"/>
      <c r="AO111" s="785"/>
      <c r="AP111" s="785"/>
      <c r="AQ111" s="1121"/>
    </row>
    <row r="112" spans="1:43" ht="14.1" customHeight="1">
      <c r="A112" s="782">
        <f>+日程!A139</f>
        <v>7</v>
      </c>
      <c r="B112" s="641">
        <f>+日程!B139</f>
        <v>12</v>
      </c>
      <c r="C112" s="641" t="str">
        <f>+日程!C139</f>
        <v>火</v>
      </c>
      <c r="D112" s="641" t="str">
        <f>+日程!D139</f>
        <v>DeNA</v>
      </c>
      <c r="E112" s="1367" t="str">
        <f>+日程!G139</f>
        <v/>
      </c>
      <c r="F112" s="783" t="str">
        <f>+日程!H139</f>
        <v/>
      </c>
      <c r="G112" s="526"/>
      <c r="H112" s="526"/>
      <c r="I112" s="526"/>
      <c r="J112" s="526"/>
      <c r="K112" s="526"/>
      <c r="L112" s="526"/>
      <c r="M112" s="526"/>
      <c r="N112" s="526"/>
      <c r="O112" s="526"/>
      <c r="P112" s="785"/>
      <c r="Q112" s="526"/>
      <c r="R112" s="526"/>
      <c r="S112" s="526"/>
      <c r="T112" s="526"/>
      <c r="U112" s="526"/>
      <c r="V112" s="526"/>
      <c r="W112" s="526"/>
      <c r="X112" s="526"/>
      <c r="Y112" s="526"/>
      <c r="Z112" s="526"/>
      <c r="AA112" s="526"/>
      <c r="AB112" s="526"/>
      <c r="AC112" s="526"/>
      <c r="AD112" s="526"/>
      <c r="AE112" s="526"/>
      <c r="AF112" s="785"/>
      <c r="AG112" s="526"/>
      <c r="AH112" s="526"/>
      <c r="AI112" s="526"/>
      <c r="AJ112" s="526"/>
      <c r="AK112" s="526"/>
      <c r="AL112" s="526"/>
      <c r="AM112" s="526"/>
      <c r="AN112" s="526"/>
      <c r="AO112" s="526"/>
      <c r="AP112" s="526"/>
      <c r="AQ112" s="1122"/>
    </row>
    <row r="113" spans="1:43" ht="14.1" customHeight="1">
      <c r="A113" s="782">
        <f>+日程!A140</f>
        <v>7</v>
      </c>
      <c r="B113" s="641">
        <f>+日程!B140</f>
        <v>13</v>
      </c>
      <c r="C113" s="641" t="str">
        <f>+日程!C140</f>
        <v>水</v>
      </c>
      <c r="D113" s="641" t="str">
        <f>+日程!D140</f>
        <v>DeNA</v>
      </c>
      <c r="E113" s="1367" t="str">
        <f>+日程!G140</f>
        <v/>
      </c>
      <c r="F113" s="783" t="str">
        <f>+日程!H140</f>
        <v/>
      </c>
      <c r="G113" s="526"/>
      <c r="H113" s="526"/>
      <c r="I113" s="526"/>
      <c r="J113" s="526"/>
      <c r="K113" s="526"/>
      <c r="L113" s="526"/>
      <c r="M113" s="526"/>
      <c r="N113" s="526"/>
      <c r="O113" s="526"/>
      <c r="P113" s="785"/>
      <c r="Q113" s="526"/>
      <c r="R113" s="526"/>
      <c r="S113" s="526"/>
      <c r="T113" s="526"/>
      <c r="U113" s="526"/>
      <c r="V113" s="526"/>
      <c r="W113" s="526"/>
      <c r="X113" s="526"/>
      <c r="Y113" s="526"/>
      <c r="Z113" s="526"/>
      <c r="AA113" s="526"/>
      <c r="AB113" s="526"/>
      <c r="AC113" s="526"/>
      <c r="AD113" s="526"/>
      <c r="AE113" s="526"/>
      <c r="AF113" s="785"/>
      <c r="AG113" s="526"/>
      <c r="AH113" s="526"/>
      <c r="AI113" s="526"/>
      <c r="AJ113" s="526"/>
      <c r="AK113" s="526"/>
      <c r="AL113" s="526"/>
      <c r="AM113" s="526"/>
      <c r="AN113" s="526"/>
      <c r="AO113" s="526"/>
      <c r="AP113" s="526"/>
      <c r="AQ113" s="1122"/>
    </row>
    <row r="114" spans="1:43" ht="14.1" customHeight="1">
      <c r="A114" s="782">
        <f>+日程!A141</f>
        <v>7</v>
      </c>
      <c r="B114" s="641">
        <f>+日程!B141</f>
        <v>14</v>
      </c>
      <c r="C114" s="641" t="str">
        <f>+日程!C141</f>
        <v>木</v>
      </c>
      <c r="D114" s="641" t="str">
        <f>+日程!D141</f>
        <v>DeNA</v>
      </c>
      <c r="E114" s="1367" t="str">
        <f>+日程!G141</f>
        <v/>
      </c>
      <c r="F114" s="783" t="str">
        <f>+日程!H141</f>
        <v/>
      </c>
      <c r="G114" s="526"/>
      <c r="H114" s="526"/>
      <c r="I114" s="526"/>
      <c r="J114" s="526"/>
      <c r="K114" s="526"/>
      <c r="L114" s="526"/>
      <c r="M114" s="526"/>
      <c r="N114" s="526"/>
      <c r="O114" s="526"/>
      <c r="P114" s="785"/>
      <c r="Q114" s="526"/>
      <c r="R114" s="526"/>
      <c r="S114" s="526"/>
      <c r="T114" s="526"/>
      <c r="U114" s="526"/>
      <c r="V114" s="526"/>
      <c r="W114" s="526"/>
      <c r="X114" s="526"/>
      <c r="Y114" s="526"/>
      <c r="Z114" s="526"/>
      <c r="AA114" s="526"/>
      <c r="AB114" s="526"/>
      <c r="AC114" s="526"/>
      <c r="AD114" s="526"/>
      <c r="AE114" s="526"/>
      <c r="AF114" s="785"/>
      <c r="AG114" s="526"/>
      <c r="AH114" s="526"/>
      <c r="AI114" s="526"/>
      <c r="AJ114" s="526"/>
      <c r="AK114" s="526"/>
      <c r="AL114" s="526"/>
      <c r="AM114" s="526"/>
      <c r="AN114" s="526"/>
      <c r="AO114" s="526"/>
      <c r="AP114" s="526"/>
      <c r="AQ114" s="1122"/>
    </row>
    <row r="115" spans="1:43" ht="14.1" customHeight="1">
      <c r="A115" s="782">
        <f>+日程!A142</f>
        <v>7</v>
      </c>
      <c r="B115" s="641">
        <f>+日程!B142</f>
        <v>15</v>
      </c>
      <c r="C115" s="641" t="str">
        <f>+日程!C142</f>
        <v>金</v>
      </c>
      <c r="D115" s="641" t="str">
        <f>+日程!D142</f>
        <v>巨人</v>
      </c>
      <c r="E115" s="1367" t="str">
        <f>+日程!G142</f>
        <v/>
      </c>
      <c r="F115" s="783" t="str">
        <f>+日程!H142</f>
        <v/>
      </c>
      <c r="G115" s="526"/>
      <c r="H115" s="526"/>
      <c r="I115" s="526"/>
      <c r="J115" s="526"/>
      <c r="K115" s="526"/>
      <c r="L115" s="526"/>
      <c r="M115" s="526"/>
      <c r="N115" s="526"/>
      <c r="O115" s="526"/>
      <c r="P115" s="785"/>
      <c r="Q115" s="526"/>
      <c r="R115" s="526"/>
      <c r="S115" s="526"/>
      <c r="T115" s="526"/>
      <c r="U115" s="526"/>
      <c r="V115" s="526"/>
      <c r="W115" s="526"/>
      <c r="X115" s="526"/>
      <c r="Y115" s="526"/>
      <c r="Z115" s="526"/>
      <c r="AA115" s="526"/>
      <c r="AB115" s="526"/>
      <c r="AC115" s="526"/>
      <c r="AD115" s="526"/>
      <c r="AE115" s="526"/>
      <c r="AF115" s="785"/>
      <c r="AG115" s="526"/>
      <c r="AH115" s="526"/>
      <c r="AI115" s="526"/>
      <c r="AJ115" s="526"/>
      <c r="AK115" s="526"/>
      <c r="AL115" s="526"/>
      <c r="AM115" s="526"/>
      <c r="AN115" s="526"/>
      <c r="AO115" s="526"/>
      <c r="AP115" s="526"/>
      <c r="AQ115" s="1122"/>
    </row>
    <row r="116" spans="1:43" ht="14.1" customHeight="1">
      <c r="A116" s="782">
        <f>+日程!A143</f>
        <v>7</v>
      </c>
      <c r="B116" s="641">
        <f>+日程!B143</f>
        <v>16</v>
      </c>
      <c r="C116" s="641" t="str">
        <f>+日程!C143</f>
        <v>土</v>
      </c>
      <c r="D116" s="641" t="str">
        <f>+日程!D143</f>
        <v>巨人</v>
      </c>
      <c r="E116" s="1367" t="str">
        <f>+日程!G143</f>
        <v/>
      </c>
      <c r="F116" s="783" t="str">
        <f>+日程!H143</f>
        <v/>
      </c>
      <c r="G116" s="526"/>
      <c r="H116" s="526"/>
      <c r="I116" s="526"/>
      <c r="J116" s="526"/>
      <c r="K116" s="526"/>
      <c r="L116" s="526"/>
      <c r="M116" s="526"/>
      <c r="N116" s="526"/>
      <c r="O116" s="526"/>
      <c r="P116" s="785"/>
      <c r="Q116" s="526"/>
      <c r="R116" s="526"/>
      <c r="S116" s="526"/>
      <c r="T116" s="526"/>
      <c r="U116" s="526"/>
      <c r="V116" s="526"/>
      <c r="W116" s="526"/>
      <c r="X116" s="526"/>
      <c r="Y116" s="526"/>
      <c r="Z116" s="526"/>
      <c r="AA116" s="526"/>
      <c r="AB116" s="526"/>
      <c r="AC116" s="526"/>
      <c r="AD116" s="526"/>
      <c r="AE116" s="526"/>
      <c r="AF116" s="785"/>
      <c r="AG116" s="526"/>
      <c r="AH116" s="526"/>
      <c r="AI116" s="526"/>
      <c r="AJ116" s="526"/>
      <c r="AK116" s="526"/>
      <c r="AL116" s="526"/>
      <c r="AM116" s="526"/>
      <c r="AN116" s="526"/>
      <c r="AO116" s="526"/>
      <c r="AP116" s="526"/>
      <c r="AQ116" s="1122"/>
    </row>
    <row r="117" spans="1:43" ht="14.1" customHeight="1">
      <c r="A117" s="782">
        <f>+日程!A144</f>
        <v>7</v>
      </c>
      <c r="B117" s="641">
        <f>+日程!B144</f>
        <v>17</v>
      </c>
      <c r="C117" s="641" t="str">
        <f>+日程!C144</f>
        <v>日</v>
      </c>
      <c r="D117" s="641" t="str">
        <f>+日程!D144</f>
        <v>巨人</v>
      </c>
      <c r="E117" s="1367" t="str">
        <f>+日程!G144</f>
        <v/>
      </c>
      <c r="F117" s="783" t="str">
        <f>+日程!H144</f>
        <v/>
      </c>
      <c r="G117" s="526"/>
      <c r="H117" s="526"/>
      <c r="I117" s="526"/>
      <c r="J117" s="526"/>
      <c r="K117" s="526"/>
      <c r="L117" s="526"/>
      <c r="M117" s="526"/>
      <c r="N117" s="526"/>
      <c r="O117" s="526"/>
      <c r="P117" s="785"/>
      <c r="Q117" s="526"/>
      <c r="R117" s="526"/>
      <c r="S117" s="526"/>
      <c r="T117" s="526"/>
      <c r="U117" s="526"/>
      <c r="V117" s="526"/>
      <c r="W117" s="526"/>
      <c r="X117" s="526"/>
      <c r="Y117" s="526"/>
      <c r="Z117" s="526"/>
      <c r="AA117" s="526"/>
      <c r="AB117" s="526"/>
      <c r="AC117" s="526"/>
      <c r="AD117" s="526"/>
      <c r="AE117" s="526"/>
      <c r="AF117" s="785"/>
      <c r="AG117" s="526"/>
      <c r="AH117" s="526"/>
      <c r="AI117" s="526"/>
      <c r="AJ117" s="526"/>
      <c r="AK117" s="526"/>
      <c r="AL117" s="526"/>
      <c r="AM117" s="526"/>
      <c r="AN117" s="526"/>
      <c r="AO117" s="526"/>
      <c r="AP117" s="526"/>
      <c r="AQ117" s="1122"/>
    </row>
    <row r="118" spans="1:43" ht="14.1" customHeight="1">
      <c r="A118" s="782">
        <f>+日程!A145</f>
        <v>7</v>
      </c>
      <c r="B118" s="641">
        <f>+日程!B145</f>
        <v>18</v>
      </c>
      <c r="C118" s="641" t="str">
        <f>+日程!C145</f>
        <v>火</v>
      </c>
      <c r="D118" s="641" t="str">
        <f>+日程!D145</f>
        <v>阪神</v>
      </c>
      <c r="E118" s="1367" t="str">
        <f>+日程!G145</f>
        <v/>
      </c>
      <c r="F118" s="783" t="str">
        <f>+日程!H145</f>
        <v/>
      </c>
      <c r="G118" s="526"/>
      <c r="H118" s="526"/>
      <c r="I118" s="526"/>
      <c r="J118" s="526"/>
      <c r="K118" s="526"/>
      <c r="L118" s="526"/>
      <c r="M118" s="526"/>
      <c r="N118" s="526"/>
      <c r="O118" s="526"/>
      <c r="P118" s="785"/>
      <c r="Q118" s="526"/>
      <c r="R118" s="526"/>
      <c r="S118" s="526"/>
      <c r="T118" s="526"/>
      <c r="U118" s="526"/>
      <c r="V118" s="526"/>
      <c r="W118" s="526"/>
      <c r="X118" s="526"/>
      <c r="Y118" s="526"/>
      <c r="Z118" s="526"/>
      <c r="AA118" s="526"/>
      <c r="AB118" s="526"/>
      <c r="AC118" s="526"/>
      <c r="AD118" s="526"/>
      <c r="AE118" s="526"/>
      <c r="AF118" s="785"/>
      <c r="AG118" s="526"/>
      <c r="AH118" s="526"/>
      <c r="AI118" s="526"/>
      <c r="AJ118" s="526"/>
      <c r="AK118" s="526"/>
      <c r="AL118" s="526"/>
      <c r="AM118" s="526"/>
      <c r="AN118" s="526"/>
      <c r="AO118" s="526"/>
      <c r="AP118" s="526"/>
      <c r="AQ118" s="1122"/>
    </row>
    <row r="119" spans="1:43" ht="14.1" customHeight="1">
      <c r="A119" s="782">
        <f>+日程!A146</f>
        <v>7</v>
      </c>
      <c r="B119" s="641">
        <f>+日程!B146</f>
        <v>19</v>
      </c>
      <c r="C119" s="641" t="str">
        <f>+日程!C146</f>
        <v>月</v>
      </c>
      <c r="D119" s="641" t="str">
        <f>+日程!D146</f>
        <v>阪神</v>
      </c>
      <c r="E119" s="1367" t="str">
        <f>+日程!G146</f>
        <v/>
      </c>
      <c r="F119" s="783" t="str">
        <f>+日程!H146</f>
        <v/>
      </c>
      <c r="G119" s="526"/>
      <c r="H119" s="526"/>
      <c r="I119" s="526"/>
      <c r="J119" s="526"/>
      <c r="K119" s="526"/>
      <c r="L119" s="526"/>
      <c r="M119" s="526"/>
      <c r="N119" s="526"/>
      <c r="O119" s="526"/>
      <c r="P119" s="785"/>
      <c r="Q119" s="526"/>
      <c r="R119" s="526"/>
      <c r="S119" s="526"/>
      <c r="T119" s="526"/>
      <c r="U119" s="526"/>
      <c r="V119" s="526"/>
      <c r="W119" s="526"/>
      <c r="X119" s="526"/>
      <c r="Y119" s="526"/>
      <c r="Z119" s="526"/>
      <c r="AA119" s="526"/>
      <c r="AB119" s="526"/>
      <c r="AC119" s="526"/>
      <c r="AD119" s="526"/>
      <c r="AE119" s="526"/>
      <c r="AF119" s="785"/>
      <c r="AG119" s="526"/>
      <c r="AH119" s="526"/>
      <c r="AI119" s="526"/>
      <c r="AJ119" s="526"/>
      <c r="AK119" s="526"/>
      <c r="AL119" s="526"/>
      <c r="AM119" s="526"/>
      <c r="AN119" s="526"/>
      <c r="AO119" s="526"/>
      <c r="AP119" s="526"/>
      <c r="AQ119" s="1122"/>
    </row>
    <row r="120" spans="1:43" ht="14.1" customHeight="1">
      <c r="A120" s="782">
        <f>+日程!A147</f>
        <v>7</v>
      </c>
      <c r="B120" s="641">
        <f>+日程!B147</f>
        <v>20</v>
      </c>
      <c r="C120" s="641" t="str">
        <f>+日程!C147</f>
        <v>水</v>
      </c>
      <c r="D120" s="641" t="str">
        <f>+日程!D147</f>
        <v>阪神</v>
      </c>
      <c r="E120" s="1367" t="str">
        <f>+日程!G147</f>
        <v/>
      </c>
      <c r="F120" s="783" t="str">
        <f>+日程!H147</f>
        <v/>
      </c>
      <c r="G120" s="526"/>
      <c r="H120" s="526"/>
      <c r="I120" s="526"/>
      <c r="J120" s="526"/>
      <c r="K120" s="526"/>
      <c r="L120" s="526"/>
      <c r="M120" s="526"/>
      <c r="N120" s="526"/>
      <c r="O120" s="526"/>
      <c r="P120" s="785"/>
      <c r="Q120" s="526"/>
      <c r="R120" s="526"/>
      <c r="S120" s="526"/>
      <c r="T120" s="526"/>
      <c r="U120" s="526"/>
      <c r="V120" s="526"/>
      <c r="W120" s="526"/>
      <c r="X120" s="526"/>
      <c r="Y120" s="526"/>
      <c r="Z120" s="526"/>
      <c r="AA120" s="526"/>
      <c r="AB120" s="526"/>
      <c r="AC120" s="526"/>
      <c r="AD120" s="526"/>
      <c r="AE120" s="526"/>
      <c r="AF120" s="785"/>
      <c r="AG120" s="526"/>
      <c r="AH120" s="526"/>
      <c r="AI120" s="526"/>
      <c r="AJ120" s="526"/>
      <c r="AK120" s="526"/>
      <c r="AL120" s="526"/>
      <c r="AM120" s="526"/>
      <c r="AN120" s="526"/>
      <c r="AO120" s="526"/>
      <c r="AP120" s="526"/>
      <c r="AQ120" s="1122"/>
    </row>
    <row r="121" spans="1:43" ht="14.1" customHeight="1">
      <c r="A121" s="837">
        <f>+日程!A148</f>
        <v>7</v>
      </c>
      <c r="B121" s="897">
        <f>+日程!B148</f>
        <v>21</v>
      </c>
      <c r="C121" s="897" t="str">
        <f>+日程!C148</f>
        <v>木</v>
      </c>
      <c r="D121" s="897"/>
      <c r="E121" s="897"/>
      <c r="F121" s="897"/>
      <c r="G121" s="785"/>
      <c r="H121" s="785"/>
      <c r="I121" s="785"/>
      <c r="J121" s="785"/>
      <c r="K121" s="785"/>
      <c r="L121" s="785"/>
      <c r="M121" s="785"/>
      <c r="N121" s="785"/>
      <c r="O121" s="785"/>
      <c r="P121" s="785"/>
      <c r="Q121" s="785"/>
      <c r="R121" s="785"/>
      <c r="S121" s="785"/>
      <c r="T121" s="785"/>
      <c r="U121" s="785"/>
      <c r="V121" s="785"/>
      <c r="W121" s="785"/>
      <c r="X121" s="785"/>
      <c r="Y121" s="785"/>
      <c r="Z121" s="785"/>
      <c r="AA121" s="785"/>
      <c r="AB121" s="785"/>
      <c r="AC121" s="785"/>
      <c r="AD121" s="785"/>
      <c r="AE121" s="785"/>
      <c r="AF121" s="785"/>
      <c r="AG121" s="785"/>
      <c r="AH121" s="785"/>
      <c r="AI121" s="785"/>
      <c r="AJ121" s="785"/>
      <c r="AK121" s="785"/>
      <c r="AL121" s="785"/>
      <c r="AM121" s="785"/>
      <c r="AN121" s="785"/>
      <c r="AO121" s="785"/>
      <c r="AP121" s="785"/>
      <c r="AQ121" s="1121"/>
    </row>
    <row r="122" spans="1:43" ht="14.1" customHeight="1">
      <c r="A122" s="782">
        <f>+日程!A149</f>
        <v>7</v>
      </c>
      <c r="B122" s="641">
        <f>+日程!B149</f>
        <v>22</v>
      </c>
      <c r="C122" s="641" t="str">
        <f>+日程!C149</f>
        <v>金</v>
      </c>
      <c r="D122" s="641" t="str">
        <f>+日程!D149</f>
        <v>ﾔｸﾙﾄ</v>
      </c>
      <c r="E122" s="1367" t="str">
        <f>+日程!G149</f>
        <v/>
      </c>
      <c r="F122" s="783" t="str">
        <f>+日程!H149</f>
        <v/>
      </c>
      <c r="G122" s="526"/>
      <c r="H122" s="526"/>
      <c r="I122" s="526"/>
      <c r="J122" s="526"/>
      <c r="K122" s="526"/>
      <c r="L122" s="526"/>
      <c r="M122" s="526"/>
      <c r="N122" s="526"/>
      <c r="O122" s="526"/>
      <c r="P122" s="785"/>
      <c r="Q122" s="526"/>
      <c r="R122" s="526"/>
      <c r="S122" s="526"/>
      <c r="T122" s="526"/>
      <c r="U122" s="526"/>
      <c r="V122" s="526"/>
      <c r="W122" s="526"/>
      <c r="X122" s="526"/>
      <c r="Y122" s="526"/>
      <c r="Z122" s="526"/>
      <c r="AA122" s="526"/>
      <c r="AB122" s="526"/>
      <c r="AC122" s="526"/>
      <c r="AD122" s="526"/>
      <c r="AE122" s="526"/>
      <c r="AF122" s="785"/>
      <c r="AG122" s="526"/>
      <c r="AH122" s="526"/>
      <c r="AI122" s="526"/>
      <c r="AJ122" s="526"/>
      <c r="AK122" s="526"/>
      <c r="AL122" s="526"/>
      <c r="AM122" s="526"/>
      <c r="AN122" s="526"/>
      <c r="AO122" s="526"/>
      <c r="AP122" s="526"/>
      <c r="AQ122" s="1122"/>
    </row>
    <row r="123" spans="1:43" ht="14.1" customHeight="1">
      <c r="A123" s="782">
        <f>+日程!A150</f>
        <v>7</v>
      </c>
      <c r="B123" s="641">
        <f>+日程!B150</f>
        <v>23</v>
      </c>
      <c r="C123" s="641" t="str">
        <f>+日程!C150</f>
        <v>土</v>
      </c>
      <c r="D123" s="641" t="str">
        <f>+日程!D150</f>
        <v>ﾔｸﾙﾄ</v>
      </c>
      <c r="E123" s="1367" t="str">
        <f>+日程!G150</f>
        <v/>
      </c>
      <c r="F123" s="783" t="str">
        <f>+日程!H150</f>
        <v/>
      </c>
      <c r="G123" s="526"/>
      <c r="H123" s="526"/>
      <c r="I123" s="526"/>
      <c r="J123" s="526"/>
      <c r="K123" s="526"/>
      <c r="L123" s="526"/>
      <c r="M123" s="526"/>
      <c r="N123" s="526"/>
      <c r="O123" s="526"/>
      <c r="P123" s="785"/>
      <c r="Q123" s="526"/>
      <c r="R123" s="526"/>
      <c r="S123" s="526"/>
      <c r="T123" s="526"/>
      <c r="U123" s="526"/>
      <c r="V123" s="526"/>
      <c r="W123" s="526"/>
      <c r="X123" s="526"/>
      <c r="Y123" s="526"/>
      <c r="Z123" s="526"/>
      <c r="AA123" s="526"/>
      <c r="AB123" s="526"/>
      <c r="AC123" s="526"/>
      <c r="AD123" s="526"/>
      <c r="AE123" s="526"/>
      <c r="AF123" s="785"/>
      <c r="AG123" s="526"/>
      <c r="AH123" s="526"/>
      <c r="AI123" s="526"/>
      <c r="AJ123" s="526"/>
      <c r="AK123" s="526"/>
      <c r="AL123" s="526"/>
      <c r="AM123" s="526"/>
      <c r="AN123" s="526"/>
      <c r="AO123" s="526"/>
      <c r="AP123" s="526"/>
      <c r="AQ123" s="1122"/>
    </row>
    <row r="124" spans="1:43" ht="14.1" customHeight="1">
      <c r="A124" s="782">
        <f>+日程!A151</f>
        <v>7</v>
      </c>
      <c r="B124" s="641">
        <f>+日程!B151</f>
        <v>24</v>
      </c>
      <c r="C124" s="641" t="str">
        <f>+日程!C151</f>
        <v>日</v>
      </c>
      <c r="D124" s="641" t="str">
        <f>+日程!D151</f>
        <v>ﾔｸﾙﾄ</v>
      </c>
      <c r="E124" s="1367" t="str">
        <f>+日程!G151</f>
        <v/>
      </c>
      <c r="F124" s="783" t="str">
        <f>+日程!H151</f>
        <v/>
      </c>
      <c r="G124" s="526"/>
      <c r="H124" s="526"/>
      <c r="I124" s="526"/>
      <c r="J124" s="526"/>
      <c r="K124" s="526"/>
      <c r="L124" s="526"/>
      <c r="M124" s="526"/>
      <c r="N124" s="526"/>
      <c r="O124" s="526"/>
      <c r="P124" s="785"/>
      <c r="Q124" s="526"/>
      <c r="R124" s="526"/>
      <c r="S124" s="526"/>
      <c r="T124" s="526"/>
      <c r="U124" s="526"/>
      <c r="V124" s="526"/>
      <c r="W124" s="526"/>
      <c r="X124" s="526"/>
      <c r="Y124" s="526"/>
      <c r="Z124" s="526"/>
      <c r="AA124" s="526"/>
      <c r="AB124" s="526"/>
      <c r="AC124" s="526"/>
      <c r="AD124" s="526"/>
      <c r="AE124" s="526"/>
      <c r="AF124" s="785"/>
      <c r="AG124" s="526"/>
      <c r="AH124" s="526"/>
      <c r="AI124" s="526"/>
      <c r="AJ124" s="526"/>
      <c r="AK124" s="526"/>
      <c r="AL124" s="526"/>
      <c r="AM124" s="526"/>
      <c r="AN124" s="526"/>
      <c r="AO124" s="526"/>
      <c r="AP124" s="526"/>
      <c r="AQ124" s="1122"/>
    </row>
    <row r="125" spans="1:43" ht="14.1" customHeight="1">
      <c r="A125" s="837">
        <f>+日程!A152</f>
        <v>7</v>
      </c>
      <c r="B125" s="897">
        <f>+日程!B152</f>
        <v>25</v>
      </c>
      <c r="C125" s="897" t="str">
        <f>+日程!C152</f>
        <v>月</v>
      </c>
      <c r="D125" s="897"/>
      <c r="E125" s="897"/>
      <c r="F125" s="897"/>
      <c r="G125" s="785"/>
      <c r="H125" s="785"/>
      <c r="I125" s="785"/>
      <c r="J125" s="785"/>
      <c r="K125" s="785"/>
      <c r="L125" s="785"/>
      <c r="M125" s="785"/>
      <c r="N125" s="785"/>
      <c r="O125" s="785"/>
      <c r="P125" s="785"/>
      <c r="Q125" s="785"/>
      <c r="R125" s="785"/>
      <c r="S125" s="785"/>
      <c r="T125" s="785"/>
      <c r="U125" s="785"/>
      <c r="V125" s="785"/>
      <c r="W125" s="785"/>
      <c r="X125" s="785"/>
      <c r="Y125" s="785"/>
      <c r="Z125" s="785"/>
      <c r="AA125" s="785"/>
      <c r="AB125" s="785"/>
      <c r="AC125" s="785"/>
      <c r="AD125" s="785"/>
      <c r="AE125" s="785"/>
      <c r="AF125" s="785"/>
      <c r="AG125" s="785"/>
      <c r="AH125" s="785"/>
      <c r="AI125" s="785"/>
      <c r="AJ125" s="785"/>
      <c r="AK125" s="785"/>
      <c r="AL125" s="785"/>
      <c r="AM125" s="785"/>
      <c r="AN125" s="785"/>
      <c r="AO125" s="785"/>
      <c r="AP125" s="785"/>
      <c r="AQ125" s="1121"/>
    </row>
    <row r="126" spans="1:43" ht="14.1" customHeight="1">
      <c r="A126" s="782">
        <f>+日程!A153</f>
        <v>7</v>
      </c>
      <c r="B126" s="641">
        <f>+日程!B153</f>
        <v>26</v>
      </c>
      <c r="C126" s="641" t="str">
        <f>+日程!C153</f>
        <v>火</v>
      </c>
      <c r="D126" s="641" t="str">
        <f>+日程!D153</f>
        <v>AS</v>
      </c>
      <c r="E126" s="1367"/>
      <c r="F126" s="783"/>
      <c r="G126" s="526"/>
      <c r="H126" s="526"/>
      <c r="I126" s="526"/>
      <c r="J126" s="526"/>
      <c r="K126" s="526"/>
      <c r="L126" s="526"/>
      <c r="M126" s="526"/>
      <c r="N126" s="526"/>
      <c r="O126" s="526"/>
      <c r="P126" s="785"/>
      <c r="Q126" s="526"/>
      <c r="R126" s="526"/>
      <c r="S126" s="526"/>
      <c r="T126" s="526"/>
      <c r="U126" s="526"/>
      <c r="V126" s="526"/>
      <c r="W126" s="526"/>
      <c r="X126" s="526"/>
      <c r="Y126" s="526"/>
      <c r="Z126" s="526"/>
      <c r="AA126" s="526"/>
      <c r="AB126" s="526"/>
      <c r="AC126" s="526"/>
      <c r="AD126" s="526"/>
      <c r="AE126" s="526"/>
      <c r="AF126" s="785"/>
      <c r="AG126" s="526"/>
      <c r="AH126" s="526"/>
      <c r="AI126" s="526"/>
      <c r="AJ126" s="526"/>
      <c r="AK126" s="526"/>
      <c r="AL126" s="526"/>
      <c r="AM126" s="526"/>
      <c r="AN126" s="526"/>
      <c r="AO126" s="526"/>
      <c r="AP126" s="526"/>
      <c r="AQ126" s="1122"/>
    </row>
    <row r="127" spans="1:43" ht="14.1" customHeight="1">
      <c r="A127" s="782">
        <f>+日程!A154</f>
        <v>7</v>
      </c>
      <c r="B127" s="641">
        <f>+日程!B154</f>
        <v>27</v>
      </c>
      <c r="C127" s="641" t="str">
        <f>+日程!C154</f>
        <v>水</v>
      </c>
      <c r="D127" s="641" t="str">
        <f>+日程!D154</f>
        <v>AS</v>
      </c>
      <c r="E127" s="1367"/>
      <c r="F127" s="783"/>
      <c r="G127" s="526"/>
      <c r="H127" s="526"/>
      <c r="I127" s="526"/>
      <c r="J127" s="526"/>
      <c r="K127" s="526"/>
      <c r="L127" s="526"/>
      <c r="M127" s="526"/>
      <c r="N127" s="526"/>
      <c r="O127" s="526"/>
      <c r="P127" s="785"/>
      <c r="Q127" s="526"/>
      <c r="R127" s="526"/>
      <c r="S127" s="526"/>
      <c r="T127" s="526"/>
      <c r="U127" s="526"/>
      <c r="V127" s="526"/>
      <c r="W127" s="526"/>
      <c r="X127" s="526"/>
      <c r="Y127" s="526"/>
      <c r="Z127" s="526"/>
      <c r="AA127" s="526"/>
      <c r="AB127" s="526"/>
      <c r="AC127" s="526"/>
      <c r="AD127" s="526"/>
      <c r="AE127" s="526"/>
      <c r="AF127" s="785"/>
      <c r="AG127" s="526"/>
      <c r="AH127" s="526"/>
      <c r="AI127" s="526"/>
      <c r="AJ127" s="526"/>
      <c r="AK127" s="526"/>
      <c r="AL127" s="526"/>
      <c r="AM127" s="526"/>
      <c r="AN127" s="526"/>
      <c r="AO127" s="526"/>
      <c r="AP127" s="526"/>
      <c r="AQ127" s="1122"/>
    </row>
    <row r="128" spans="1:43" ht="14.1" customHeight="1">
      <c r="A128" s="837">
        <f>+日程!A155</f>
        <v>7</v>
      </c>
      <c r="B128" s="897">
        <f>+日程!B155</f>
        <v>28</v>
      </c>
      <c r="C128" s="897" t="str">
        <f>+日程!C155</f>
        <v>木</v>
      </c>
      <c r="D128" s="897"/>
      <c r="E128" s="897"/>
      <c r="F128" s="897"/>
      <c r="G128" s="785"/>
      <c r="H128" s="785"/>
      <c r="I128" s="785"/>
      <c r="J128" s="785"/>
      <c r="K128" s="785"/>
      <c r="L128" s="785"/>
      <c r="M128" s="785"/>
      <c r="N128" s="785"/>
      <c r="O128" s="785"/>
      <c r="P128" s="785"/>
      <c r="Q128" s="785"/>
      <c r="R128" s="785"/>
      <c r="S128" s="785"/>
      <c r="T128" s="785"/>
      <c r="U128" s="785"/>
      <c r="V128" s="785"/>
      <c r="W128" s="785"/>
      <c r="X128" s="785"/>
      <c r="Y128" s="785"/>
      <c r="Z128" s="785"/>
      <c r="AA128" s="785"/>
      <c r="AB128" s="785"/>
      <c r="AC128" s="785"/>
      <c r="AD128" s="785"/>
      <c r="AE128" s="785"/>
      <c r="AF128" s="785"/>
      <c r="AG128" s="785"/>
      <c r="AH128" s="785"/>
      <c r="AI128" s="785"/>
      <c r="AJ128" s="785"/>
      <c r="AK128" s="785"/>
      <c r="AL128" s="785"/>
      <c r="AM128" s="785"/>
      <c r="AN128" s="785"/>
      <c r="AO128" s="785"/>
      <c r="AP128" s="785"/>
      <c r="AQ128" s="1121"/>
    </row>
    <row r="129" spans="1:43" ht="14.1" customHeight="1">
      <c r="A129" s="782">
        <f>+日程!A156</f>
        <v>7</v>
      </c>
      <c r="B129" s="641">
        <f>+日程!B156</f>
        <v>29</v>
      </c>
      <c r="C129" s="641" t="str">
        <f>+日程!C156</f>
        <v>金</v>
      </c>
      <c r="D129" s="641" t="str">
        <f>+日程!D156</f>
        <v>中日</v>
      </c>
      <c r="E129" s="1367" t="str">
        <f>+日程!G156</f>
        <v/>
      </c>
      <c r="F129" s="783" t="str">
        <f>+日程!H156</f>
        <v/>
      </c>
      <c r="G129" s="526"/>
      <c r="H129" s="526"/>
      <c r="I129" s="526"/>
      <c r="J129" s="526"/>
      <c r="K129" s="526"/>
      <c r="L129" s="526"/>
      <c r="M129" s="526"/>
      <c r="N129" s="526"/>
      <c r="O129" s="526"/>
      <c r="P129" s="785"/>
      <c r="Q129" s="526"/>
      <c r="R129" s="526"/>
      <c r="S129" s="526"/>
      <c r="T129" s="526"/>
      <c r="U129" s="526"/>
      <c r="V129" s="526"/>
      <c r="W129" s="526"/>
      <c r="X129" s="526"/>
      <c r="Y129" s="526"/>
      <c r="Z129" s="526"/>
      <c r="AA129" s="526"/>
      <c r="AB129" s="526"/>
      <c r="AC129" s="526"/>
      <c r="AD129" s="526"/>
      <c r="AE129" s="526"/>
      <c r="AF129" s="785"/>
      <c r="AG129" s="526"/>
      <c r="AH129" s="526"/>
      <c r="AI129" s="526"/>
      <c r="AJ129" s="526"/>
      <c r="AK129" s="526"/>
      <c r="AL129" s="526"/>
      <c r="AM129" s="526"/>
      <c r="AN129" s="526"/>
      <c r="AO129" s="526"/>
      <c r="AP129" s="526"/>
      <c r="AQ129" s="1122"/>
    </row>
    <row r="130" spans="1:43" ht="14.1" customHeight="1">
      <c r="A130" s="782">
        <f>+日程!A157</f>
        <v>7</v>
      </c>
      <c r="B130" s="641">
        <f>+日程!B157</f>
        <v>30</v>
      </c>
      <c r="C130" s="641" t="str">
        <f>+日程!C157</f>
        <v>土</v>
      </c>
      <c r="D130" s="641" t="str">
        <f>+日程!D157</f>
        <v>中日</v>
      </c>
      <c r="E130" s="1367" t="str">
        <f>+日程!G157</f>
        <v/>
      </c>
      <c r="F130" s="783" t="str">
        <f>+日程!H157</f>
        <v/>
      </c>
      <c r="G130" s="526"/>
      <c r="H130" s="526"/>
      <c r="I130" s="526"/>
      <c r="J130" s="526"/>
      <c r="K130" s="526"/>
      <c r="L130" s="526"/>
      <c r="M130" s="526"/>
      <c r="N130" s="526"/>
      <c r="O130" s="526"/>
      <c r="P130" s="785"/>
      <c r="Q130" s="526"/>
      <c r="R130" s="526"/>
      <c r="S130" s="526"/>
      <c r="T130" s="526"/>
      <c r="U130" s="526"/>
      <c r="V130" s="526"/>
      <c r="W130" s="526"/>
      <c r="X130" s="526"/>
      <c r="Y130" s="526"/>
      <c r="Z130" s="526"/>
      <c r="AA130" s="526"/>
      <c r="AB130" s="526"/>
      <c r="AC130" s="526"/>
      <c r="AD130" s="526"/>
      <c r="AE130" s="526"/>
      <c r="AF130" s="785"/>
      <c r="AG130" s="526"/>
      <c r="AH130" s="526"/>
      <c r="AI130" s="526"/>
      <c r="AJ130" s="526"/>
      <c r="AK130" s="526"/>
      <c r="AL130" s="526"/>
      <c r="AM130" s="526"/>
      <c r="AN130" s="526"/>
      <c r="AO130" s="526"/>
      <c r="AP130" s="526"/>
      <c r="AQ130" s="1122"/>
    </row>
    <row r="131" spans="1:43" ht="14.1" customHeight="1">
      <c r="A131" s="782">
        <f>+日程!A158</f>
        <v>7</v>
      </c>
      <c r="B131" s="641">
        <f>+日程!B158</f>
        <v>31</v>
      </c>
      <c r="C131" s="641" t="str">
        <f>+日程!C158</f>
        <v>日</v>
      </c>
      <c r="D131" s="641" t="str">
        <f>+日程!D158</f>
        <v>中日</v>
      </c>
      <c r="E131" s="1367" t="str">
        <f>+日程!G158</f>
        <v/>
      </c>
      <c r="F131" s="783" t="str">
        <f>+日程!H158</f>
        <v/>
      </c>
      <c r="G131" s="526"/>
      <c r="H131" s="526"/>
      <c r="I131" s="526"/>
      <c r="J131" s="526"/>
      <c r="K131" s="526"/>
      <c r="L131" s="526"/>
      <c r="M131" s="526"/>
      <c r="N131" s="526"/>
      <c r="O131" s="526"/>
      <c r="P131" s="785"/>
      <c r="Q131" s="526"/>
      <c r="R131" s="526"/>
      <c r="S131" s="526"/>
      <c r="T131" s="526"/>
      <c r="U131" s="526"/>
      <c r="V131" s="526"/>
      <c r="W131" s="526"/>
      <c r="X131" s="526"/>
      <c r="Y131" s="526"/>
      <c r="Z131" s="526"/>
      <c r="AA131" s="526"/>
      <c r="AB131" s="526"/>
      <c r="AC131" s="526"/>
      <c r="AD131" s="526"/>
      <c r="AE131" s="526"/>
      <c r="AF131" s="785"/>
      <c r="AG131" s="526"/>
      <c r="AH131" s="526"/>
      <c r="AI131" s="526"/>
      <c r="AJ131" s="526"/>
      <c r="AK131" s="526"/>
      <c r="AL131" s="526"/>
      <c r="AM131" s="526"/>
      <c r="AN131" s="526"/>
      <c r="AO131" s="526"/>
      <c r="AP131" s="526"/>
      <c r="AQ131" s="1122"/>
    </row>
    <row r="132" spans="1:43" ht="14.1" customHeight="1">
      <c r="A132" s="837">
        <f>+日程!A159</f>
        <v>8</v>
      </c>
      <c r="B132" s="897">
        <f>+日程!B159</f>
        <v>1</v>
      </c>
      <c r="C132" s="897" t="str">
        <f>+日程!C159</f>
        <v>月</v>
      </c>
      <c r="D132" s="897"/>
      <c r="E132" s="897"/>
      <c r="F132" s="897"/>
      <c r="G132" s="785"/>
      <c r="H132" s="785"/>
      <c r="I132" s="785"/>
      <c r="J132" s="785"/>
      <c r="K132" s="785"/>
      <c r="L132" s="785"/>
      <c r="M132" s="785"/>
      <c r="N132" s="785"/>
      <c r="O132" s="785"/>
      <c r="P132" s="785"/>
      <c r="Q132" s="785"/>
      <c r="R132" s="785"/>
      <c r="S132" s="785"/>
      <c r="T132" s="785"/>
      <c r="U132" s="785"/>
      <c r="V132" s="785"/>
      <c r="W132" s="785"/>
      <c r="X132" s="785"/>
      <c r="Y132" s="785"/>
      <c r="Z132" s="785"/>
      <c r="AA132" s="785"/>
      <c r="AB132" s="785"/>
      <c r="AC132" s="785"/>
      <c r="AD132" s="785"/>
      <c r="AE132" s="785"/>
      <c r="AF132" s="785"/>
      <c r="AG132" s="785"/>
      <c r="AH132" s="785"/>
      <c r="AI132" s="785"/>
      <c r="AJ132" s="785"/>
      <c r="AK132" s="785"/>
      <c r="AL132" s="785"/>
      <c r="AM132" s="785"/>
      <c r="AN132" s="785"/>
      <c r="AO132" s="785"/>
      <c r="AP132" s="785"/>
      <c r="AQ132" s="1121"/>
    </row>
    <row r="133" spans="1:43" ht="14.1" customHeight="1">
      <c r="A133" s="782">
        <f>+日程!A160</f>
        <v>8</v>
      </c>
      <c r="B133" s="641">
        <f>+日程!B160</f>
        <v>2</v>
      </c>
      <c r="C133" s="641" t="str">
        <f>+日程!C160</f>
        <v>火</v>
      </c>
      <c r="D133" s="641" t="str">
        <f>+日程!D160</f>
        <v>DeNA</v>
      </c>
      <c r="E133" s="1367" t="str">
        <f>+日程!G160</f>
        <v/>
      </c>
      <c r="F133" s="783" t="str">
        <f>+日程!H160</f>
        <v/>
      </c>
      <c r="G133" s="526"/>
      <c r="H133" s="526"/>
      <c r="I133" s="526"/>
      <c r="J133" s="526"/>
      <c r="K133" s="526"/>
      <c r="L133" s="526"/>
      <c r="M133" s="526"/>
      <c r="N133" s="526"/>
      <c r="O133" s="526"/>
      <c r="P133" s="785"/>
      <c r="Q133" s="526"/>
      <c r="R133" s="526"/>
      <c r="S133" s="526"/>
      <c r="T133" s="526"/>
      <c r="U133" s="526"/>
      <c r="V133" s="526"/>
      <c r="W133" s="526"/>
      <c r="X133" s="526"/>
      <c r="Y133" s="526"/>
      <c r="Z133" s="526"/>
      <c r="AA133" s="526"/>
      <c r="AB133" s="526"/>
      <c r="AC133" s="526"/>
      <c r="AD133" s="526"/>
      <c r="AE133" s="526"/>
      <c r="AF133" s="785"/>
      <c r="AG133" s="526"/>
      <c r="AH133" s="526"/>
      <c r="AI133" s="526"/>
      <c r="AJ133" s="526"/>
      <c r="AK133" s="526"/>
      <c r="AL133" s="526"/>
      <c r="AM133" s="526"/>
      <c r="AN133" s="526"/>
      <c r="AO133" s="526"/>
      <c r="AP133" s="526"/>
      <c r="AQ133" s="1122"/>
    </row>
    <row r="134" spans="1:43" ht="14.1" customHeight="1">
      <c r="A134" s="782">
        <f>+日程!A161</f>
        <v>8</v>
      </c>
      <c r="B134" s="641">
        <f>+日程!B161</f>
        <v>3</v>
      </c>
      <c r="C134" s="641" t="str">
        <f>+日程!C161</f>
        <v>水</v>
      </c>
      <c r="D134" s="641" t="str">
        <f>+日程!D161</f>
        <v>DeNA</v>
      </c>
      <c r="E134" s="1367" t="str">
        <f>+日程!G161</f>
        <v/>
      </c>
      <c r="F134" s="783" t="str">
        <f>+日程!H161</f>
        <v/>
      </c>
      <c r="G134" s="526"/>
      <c r="H134" s="526"/>
      <c r="I134" s="526"/>
      <c r="J134" s="526"/>
      <c r="K134" s="526"/>
      <c r="L134" s="526"/>
      <c r="M134" s="526"/>
      <c r="N134" s="526"/>
      <c r="O134" s="526"/>
      <c r="P134" s="785"/>
      <c r="Q134" s="526"/>
      <c r="R134" s="526"/>
      <c r="S134" s="526"/>
      <c r="T134" s="526"/>
      <c r="U134" s="526"/>
      <c r="V134" s="526"/>
      <c r="W134" s="526"/>
      <c r="X134" s="526"/>
      <c r="Y134" s="526"/>
      <c r="Z134" s="526"/>
      <c r="AA134" s="526"/>
      <c r="AB134" s="526"/>
      <c r="AC134" s="526"/>
      <c r="AD134" s="526"/>
      <c r="AE134" s="526"/>
      <c r="AF134" s="785"/>
      <c r="AG134" s="526"/>
      <c r="AH134" s="526"/>
      <c r="AI134" s="526"/>
      <c r="AJ134" s="526"/>
      <c r="AK134" s="526"/>
      <c r="AL134" s="526"/>
      <c r="AM134" s="526"/>
      <c r="AN134" s="526"/>
      <c r="AO134" s="526"/>
      <c r="AP134" s="526"/>
      <c r="AQ134" s="1122"/>
    </row>
    <row r="135" spans="1:43" ht="14.1" customHeight="1">
      <c r="A135" s="782">
        <f>+日程!A162</f>
        <v>8</v>
      </c>
      <c r="B135" s="641">
        <f>+日程!B162</f>
        <v>4</v>
      </c>
      <c r="C135" s="641" t="str">
        <f>+日程!C162</f>
        <v>木</v>
      </c>
      <c r="D135" s="641" t="str">
        <f>+日程!D162</f>
        <v>DeNA</v>
      </c>
      <c r="E135" s="1367" t="str">
        <f>+日程!G162</f>
        <v/>
      </c>
      <c r="F135" s="783" t="str">
        <f>+日程!H162</f>
        <v/>
      </c>
      <c r="G135" s="526"/>
      <c r="H135" s="526"/>
      <c r="I135" s="526"/>
      <c r="J135" s="526"/>
      <c r="K135" s="526"/>
      <c r="L135" s="526"/>
      <c r="M135" s="526"/>
      <c r="N135" s="526"/>
      <c r="O135" s="526"/>
      <c r="P135" s="785"/>
      <c r="Q135" s="526"/>
      <c r="R135" s="526"/>
      <c r="S135" s="526"/>
      <c r="T135" s="526"/>
      <c r="U135" s="526"/>
      <c r="V135" s="526"/>
      <c r="W135" s="526"/>
      <c r="X135" s="526"/>
      <c r="Y135" s="526"/>
      <c r="Z135" s="526"/>
      <c r="AA135" s="526"/>
      <c r="AB135" s="526"/>
      <c r="AC135" s="526"/>
      <c r="AD135" s="526"/>
      <c r="AE135" s="526"/>
      <c r="AF135" s="785"/>
      <c r="AG135" s="526"/>
      <c r="AH135" s="526"/>
      <c r="AI135" s="526"/>
      <c r="AJ135" s="526"/>
      <c r="AK135" s="526"/>
      <c r="AL135" s="526"/>
      <c r="AM135" s="526"/>
      <c r="AN135" s="526"/>
      <c r="AO135" s="526"/>
      <c r="AP135" s="526"/>
      <c r="AQ135" s="1122"/>
    </row>
    <row r="136" spans="1:43" ht="14.1" customHeight="1">
      <c r="A136" s="782">
        <f>+日程!A163</f>
        <v>8</v>
      </c>
      <c r="B136" s="641">
        <f>+日程!B163</f>
        <v>5</v>
      </c>
      <c r="C136" s="641" t="str">
        <f>+日程!C163</f>
        <v>金</v>
      </c>
      <c r="D136" s="641" t="str">
        <f>+日程!D163</f>
        <v>阪神</v>
      </c>
      <c r="E136" s="1367" t="str">
        <f>+日程!G163</f>
        <v/>
      </c>
      <c r="F136" s="783" t="str">
        <f>+日程!H163</f>
        <v/>
      </c>
      <c r="G136" s="526"/>
      <c r="H136" s="526"/>
      <c r="I136" s="526"/>
      <c r="J136" s="526"/>
      <c r="K136" s="526"/>
      <c r="L136" s="526"/>
      <c r="M136" s="526"/>
      <c r="N136" s="526"/>
      <c r="O136" s="526"/>
      <c r="P136" s="785"/>
      <c r="Q136" s="526"/>
      <c r="R136" s="526"/>
      <c r="S136" s="526"/>
      <c r="T136" s="526"/>
      <c r="U136" s="526"/>
      <c r="V136" s="526"/>
      <c r="W136" s="526"/>
      <c r="X136" s="526"/>
      <c r="Y136" s="526"/>
      <c r="Z136" s="526"/>
      <c r="AA136" s="526"/>
      <c r="AB136" s="526"/>
      <c r="AC136" s="526"/>
      <c r="AD136" s="526"/>
      <c r="AE136" s="526"/>
      <c r="AF136" s="785"/>
      <c r="AG136" s="526"/>
      <c r="AH136" s="526"/>
      <c r="AI136" s="526"/>
      <c r="AJ136" s="526"/>
      <c r="AK136" s="526"/>
      <c r="AL136" s="526"/>
      <c r="AM136" s="526"/>
      <c r="AN136" s="526"/>
      <c r="AO136" s="526"/>
      <c r="AP136" s="526"/>
      <c r="AQ136" s="1122"/>
    </row>
    <row r="137" spans="1:43" ht="14.1" customHeight="1">
      <c r="A137" s="782">
        <f>+日程!A164</f>
        <v>8</v>
      </c>
      <c r="B137" s="641">
        <f>+日程!B164</f>
        <v>6</v>
      </c>
      <c r="C137" s="641" t="str">
        <f>+日程!C164</f>
        <v>土</v>
      </c>
      <c r="D137" s="641" t="str">
        <f>+日程!D164</f>
        <v>阪神</v>
      </c>
      <c r="E137" s="1367" t="str">
        <f>+日程!G164</f>
        <v/>
      </c>
      <c r="F137" s="783" t="str">
        <f>+日程!H164</f>
        <v/>
      </c>
      <c r="G137" s="526"/>
      <c r="H137" s="526"/>
      <c r="I137" s="526"/>
      <c r="J137" s="526"/>
      <c r="K137" s="526"/>
      <c r="L137" s="526"/>
      <c r="M137" s="526"/>
      <c r="N137" s="526"/>
      <c r="O137" s="526"/>
      <c r="P137" s="785"/>
      <c r="Q137" s="526"/>
      <c r="R137" s="526"/>
      <c r="S137" s="526"/>
      <c r="T137" s="526"/>
      <c r="U137" s="526"/>
      <c r="V137" s="526"/>
      <c r="W137" s="526"/>
      <c r="X137" s="526"/>
      <c r="Y137" s="526"/>
      <c r="Z137" s="526"/>
      <c r="AA137" s="526"/>
      <c r="AB137" s="526"/>
      <c r="AC137" s="526"/>
      <c r="AD137" s="526"/>
      <c r="AE137" s="526"/>
      <c r="AF137" s="785"/>
      <c r="AG137" s="526"/>
      <c r="AH137" s="526"/>
      <c r="AI137" s="526"/>
      <c r="AJ137" s="526"/>
      <c r="AK137" s="526"/>
      <c r="AL137" s="526"/>
      <c r="AM137" s="526"/>
      <c r="AN137" s="526"/>
      <c r="AO137" s="526"/>
      <c r="AP137" s="526"/>
      <c r="AQ137" s="1122"/>
    </row>
    <row r="138" spans="1:43" ht="14.1" customHeight="1">
      <c r="A138" s="782">
        <f>+日程!A165</f>
        <v>8</v>
      </c>
      <c r="B138" s="641">
        <f>+日程!B165</f>
        <v>7</v>
      </c>
      <c r="C138" s="641" t="str">
        <f>+日程!C165</f>
        <v>日</v>
      </c>
      <c r="D138" s="641" t="str">
        <f>+日程!D165</f>
        <v>阪神</v>
      </c>
      <c r="E138" s="1367" t="str">
        <f>+日程!G165</f>
        <v/>
      </c>
      <c r="F138" s="783" t="str">
        <f>+日程!H165</f>
        <v/>
      </c>
      <c r="G138" s="526"/>
      <c r="H138" s="526"/>
      <c r="I138" s="526"/>
      <c r="J138" s="526"/>
      <c r="K138" s="526"/>
      <c r="L138" s="526"/>
      <c r="M138" s="526"/>
      <c r="N138" s="526"/>
      <c r="O138" s="526"/>
      <c r="P138" s="785"/>
      <c r="Q138" s="526"/>
      <c r="R138" s="526"/>
      <c r="S138" s="526"/>
      <c r="T138" s="526"/>
      <c r="U138" s="526"/>
      <c r="V138" s="526"/>
      <c r="W138" s="526"/>
      <c r="X138" s="526"/>
      <c r="Y138" s="526"/>
      <c r="Z138" s="526"/>
      <c r="AA138" s="526"/>
      <c r="AB138" s="526"/>
      <c r="AC138" s="526"/>
      <c r="AD138" s="526"/>
      <c r="AE138" s="526"/>
      <c r="AF138" s="785"/>
      <c r="AG138" s="526"/>
      <c r="AH138" s="526"/>
      <c r="AI138" s="526"/>
      <c r="AJ138" s="526"/>
      <c r="AK138" s="526"/>
      <c r="AL138" s="526"/>
      <c r="AM138" s="526"/>
      <c r="AN138" s="526"/>
      <c r="AO138" s="526"/>
      <c r="AP138" s="526"/>
      <c r="AQ138" s="1122"/>
    </row>
    <row r="139" spans="1:43" ht="14.1" customHeight="1">
      <c r="A139" s="837">
        <f>+日程!A166</f>
        <v>8</v>
      </c>
      <c r="B139" s="897">
        <f>+日程!B166</f>
        <v>8</v>
      </c>
      <c r="C139" s="897" t="str">
        <f>+日程!C166</f>
        <v>月</v>
      </c>
      <c r="D139" s="897"/>
      <c r="E139" s="897"/>
      <c r="F139" s="897"/>
      <c r="G139" s="785"/>
      <c r="H139" s="785"/>
      <c r="I139" s="785"/>
      <c r="J139" s="785"/>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5"/>
      <c r="AJ139" s="785"/>
      <c r="AK139" s="785"/>
      <c r="AL139" s="785"/>
      <c r="AM139" s="785"/>
      <c r="AN139" s="785"/>
      <c r="AO139" s="785"/>
      <c r="AP139" s="785"/>
      <c r="AQ139" s="1121"/>
    </row>
    <row r="140" spans="1:43" ht="14.1" customHeight="1">
      <c r="A140" s="782">
        <f>+日程!A167</f>
        <v>8</v>
      </c>
      <c r="B140" s="641">
        <f>+日程!B167</f>
        <v>9</v>
      </c>
      <c r="C140" s="641" t="str">
        <f>+日程!C167</f>
        <v>火</v>
      </c>
      <c r="D140" s="641" t="str">
        <f>+日程!D167</f>
        <v>ﾔｸﾙﾄ</v>
      </c>
      <c r="E140" s="1367" t="str">
        <f>+日程!G167</f>
        <v/>
      </c>
      <c r="F140" s="783" t="str">
        <f>+日程!H167</f>
        <v/>
      </c>
      <c r="G140" s="526"/>
      <c r="H140" s="526"/>
      <c r="I140" s="526"/>
      <c r="J140" s="526"/>
      <c r="K140" s="526"/>
      <c r="L140" s="526"/>
      <c r="M140" s="526"/>
      <c r="N140" s="526"/>
      <c r="O140" s="526"/>
      <c r="P140" s="785"/>
      <c r="Q140" s="526"/>
      <c r="R140" s="526"/>
      <c r="S140" s="526"/>
      <c r="T140" s="526"/>
      <c r="U140" s="526"/>
      <c r="V140" s="526"/>
      <c r="W140" s="526"/>
      <c r="X140" s="526"/>
      <c r="Y140" s="526"/>
      <c r="Z140" s="526"/>
      <c r="AA140" s="526"/>
      <c r="AB140" s="526"/>
      <c r="AC140" s="526"/>
      <c r="AD140" s="526"/>
      <c r="AE140" s="526"/>
      <c r="AF140" s="785"/>
      <c r="AG140" s="526"/>
      <c r="AH140" s="526"/>
      <c r="AI140" s="526"/>
      <c r="AJ140" s="526"/>
      <c r="AK140" s="526"/>
      <c r="AL140" s="526"/>
      <c r="AM140" s="526"/>
      <c r="AN140" s="526"/>
      <c r="AO140" s="526"/>
      <c r="AP140" s="526"/>
      <c r="AQ140" s="1122"/>
    </row>
    <row r="141" spans="1:43" ht="14.1" customHeight="1">
      <c r="A141" s="782">
        <f>+日程!A168</f>
        <v>8</v>
      </c>
      <c r="B141" s="641">
        <f>+日程!B168</f>
        <v>10</v>
      </c>
      <c r="C141" s="641" t="str">
        <f>+日程!C168</f>
        <v>水</v>
      </c>
      <c r="D141" s="641" t="str">
        <f>+日程!D168</f>
        <v>ﾔｸﾙﾄ</v>
      </c>
      <c r="E141" s="1367" t="str">
        <f>+日程!G168</f>
        <v/>
      </c>
      <c r="F141" s="783" t="str">
        <f>+日程!H168</f>
        <v/>
      </c>
      <c r="G141" s="526"/>
      <c r="H141" s="526"/>
      <c r="I141" s="526"/>
      <c r="J141" s="526"/>
      <c r="K141" s="526"/>
      <c r="L141" s="526"/>
      <c r="M141" s="526"/>
      <c r="N141" s="526"/>
      <c r="O141" s="526"/>
      <c r="P141" s="785"/>
      <c r="Q141" s="526"/>
      <c r="R141" s="526"/>
      <c r="S141" s="526"/>
      <c r="T141" s="526"/>
      <c r="U141" s="526"/>
      <c r="V141" s="526"/>
      <c r="W141" s="526"/>
      <c r="X141" s="526"/>
      <c r="Y141" s="526"/>
      <c r="Z141" s="526"/>
      <c r="AA141" s="526"/>
      <c r="AB141" s="526"/>
      <c r="AC141" s="526"/>
      <c r="AD141" s="526"/>
      <c r="AE141" s="526"/>
      <c r="AF141" s="785"/>
      <c r="AG141" s="526"/>
      <c r="AH141" s="526"/>
      <c r="AI141" s="526"/>
      <c r="AJ141" s="526"/>
      <c r="AK141" s="526"/>
      <c r="AL141" s="526"/>
      <c r="AM141" s="526"/>
      <c r="AN141" s="526"/>
      <c r="AO141" s="526"/>
      <c r="AP141" s="526"/>
      <c r="AQ141" s="1122"/>
    </row>
    <row r="142" spans="1:43" ht="14.1" customHeight="1">
      <c r="A142" s="782">
        <f>+日程!A169</f>
        <v>8</v>
      </c>
      <c r="B142" s="641">
        <f>+日程!B169</f>
        <v>11</v>
      </c>
      <c r="C142" s="641" t="str">
        <f>+日程!C169</f>
        <v>木</v>
      </c>
      <c r="D142" s="641" t="str">
        <f>+日程!D169</f>
        <v>ﾔｸﾙﾄ</v>
      </c>
      <c r="E142" s="1367" t="str">
        <f>+日程!G169</f>
        <v/>
      </c>
      <c r="F142" s="783" t="str">
        <f>+日程!H169</f>
        <v/>
      </c>
      <c r="G142" s="526"/>
      <c r="H142" s="526"/>
      <c r="I142" s="526"/>
      <c r="J142" s="526"/>
      <c r="K142" s="526"/>
      <c r="L142" s="526"/>
      <c r="M142" s="526"/>
      <c r="N142" s="526"/>
      <c r="O142" s="526"/>
      <c r="P142" s="785"/>
      <c r="Q142" s="526"/>
      <c r="R142" s="526"/>
      <c r="S142" s="526"/>
      <c r="T142" s="526"/>
      <c r="U142" s="526"/>
      <c r="V142" s="526"/>
      <c r="W142" s="526"/>
      <c r="X142" s="526"/>
      <c r="Y142" s="526"/>
      <c r="Z142" s="526"/>
      <c r="AA142" s="526"/>
      <c r="AB142" s="526"/>
      <c r="AC142" s="526"/>
      <c r="AD142" s="526"/>
      <c r="AE142" s="526"/>
      <c r="AF142" s="785"/>
      <c r="AG142" s="526"/>
      <c r="AH142" s="526"/>
      <c r="AI142" s="526"/>
      <c r="AJ142" s="526"/>
      <c r="AK142" s="526"/>
      <c r="AL142" s="526"/>
      <c r="AM142" s="526"/>
      <c r="AN142" s="526"/>
      <c r="AO142" s="526"/>
      <c r="AP142" s="526"/>
      <c r="AQ142" s="1122"/>
    </row>
    <row r="143" spans="1:43" ht="14.1" customHeight="1">
      <c r="A143" s="782">
        <f>+日程!A170</f>
        <v>8</v>
      </c>
      <c r="B143" s="641">
        <f>+日程!B170</f>
        <v>12</v>
      </c>
      <c r="C143" s="641" t="str">
        <f>+日程!C170</f>
        <v>金</v>
      </c>
      <c r="D143" s="641" t="str">
        <f>+日程!D170</f>
        <v>巨人</v>
      </c>
      <c r="E143" s="1367" t="str">
        <f>+日程!G170</f>
        <v/>
      </c>
      <c r="F143" s="783" t="str">
        <f>+日程!H170</f>
        <v/>
      </c>
      <c r="G143" s="526"/>
      <c r="H143" s="526"/>
      <c r="I143" s="526"/>
      <c r="J143" s="526"/>
      <c r="K143" s="526"/>
      <c r="L143" s="526"/>
      <c r="M143" s="526"/>
      <c r="N143" s="526"/>
      <c r="O143" s="526"/>
      <c r="P143" s="785"/>
      <c r="Q143" s="526"/>
      <c r="R143" s="526"/>
      <c r="S143" s="526"/>
      <c r="T143" s="526"/>
      <c r="U143" s="526"/>
      <c r="V143" s="526"/>
      <c r="W143" s="526"/>
      <c r="X143" s="526"/>
      <c r="Y143" s="526"/>
      <c r="Z143" s="526"/>
      <c r="AA143" s="526"/>
      <c r="AB143" s="526"/>
      <c r="AC143" s="526"/>
      <c r="AD143" s="526"/>
      <c r="AE143" s="526"/>
      <c r="AF143" s="785"/>
      <c r="AG143" s="526"/>
      <c r="AH143" s="526"/>
      <c r="AI143" s="526"/>
      <c r="AJ143" s="526"/>
      <c r="AK143" s="526"/>
      <c r="AL143" s="526"/>
      <c r="AM143" s="526"/>
      <c r="AN143" s="526"/>
      <c r="AO143" s="526"/>
      <c r="AP143" s="526"/>
      <c r="AQ143" s="1122"/>
    </row>
    <row r="144" spans="1:43" ht="14.1" customHeight="1">
      <c r="A144" s="782">
        <f>+日程!A171</f>
        <v>8</v>
      </c>
      <c r="B144" s="641">
        <f>+日程!B171</f>
        <v>13</v>
      </c>
      <c r="C144" s="641" t="str">
        <f>+日程!C171</f>
        <v>土</v>
      </c>
      <c r="D144" s="641" t="str">
        <f>+日程!D171</f>
        <v>巨人</v>
      </c>
      <c r="E144" s="1367" t="str">
        <f>+日程!G171</f>
        <v/>
      </c>
      <c r="F144" s="783" t="str">
        <f>+日程!H171</f>
        <v/>
      </c>
      <c r="G144" s="526"/>
      <c r="H144" s="526"/>
      <c r="I144" s="526"/>
      <c r="J144" s="526"/>
      <c r="K144" s="526"/>
      <c r="L144" s="526"/>
      <c r="M144" s="526"/>
      <c r="N144" s="526"/>
      <c r="O144" s="526"/>
      <c r="P144" s="785"/>
      <c r="Q144" s="526"/>
      <c r="R144" s="526"/>
      <c r="S144" s="526"/>
      <c r="T144" s="526"/>
      <c r="U144" s="526"/>
      <c r="V144" s="526"/>
      <c r="W144" s="526"/>
      <c r="X144" s="526"/>
      <c r="Y144" s="526"/>
      <c r="Z144" s="526"/>
      <c r="AA144" s="526"/>
      <c r="AB144" s="526"/>
      <c r="AC144" s="526"/>
      <c r="AD144" s="526"/>
      <c r="AE144" s="526"/>
      <c r="AF144" s="785"/>
      <c r="AG144" s="526"/>
      <c r="AH144" s="526"/>
      <c r="AI144" s="526"/>
      <c r="AJ144" s="526"/>
      <c r="AK144" s="526"/>
      <c r="AL144" s="526"/>
      <c r="AM144" s="526"/>
      <c r="AN144" s="526"/>
      <c r="AO144" s="526"/>
      <c r="AP144" s="526"/>
      <c r="AQ144" s="1122"/>
    </row>
    <row r="145" spans="1:43" ht="14.1" customHeight="1">
      <c r="A145" s="782">
        <f>+日程!A172</f>
        <v>8</v>
      </c>
      <c r="B145" s="641">
        <f>+日程!B172</f>
        <v>14</v>
      </c>
      <c r="C145" s="641" t="str">
        <f>+日程!C172</f>
        <v>日</v>
      </c>
      <c r="D145" s="641" t="str">
        <f>+日程!D172</f>
        <v>巨人</v>
      </c>
      <c r="E145" s="1367" t="str">
        <f>+日程!G172</f>
        <v/>
      </c>
      <c r="F145" s="783" t="str">
        <f>+日程!H172</f>
        <v/>
      </c>
      <c r="G145" s="526"/>
      <c r="H145" s="526"/>
      <c r="I145" s="526"/>
      <c r="J145" s="526"/>
      <c r="K145" s="526"/>
      <c r="L145" s="526"/>
      <c r="M145" s="526"/>
      <c r="N145" s="526"/>
      <c r="O145" s="526"/>
      <c r="P145" s="785"/>
      <c r="Q145" s="526"/>
      <c r="R145" s="526"/>
      <c r="S145" s="526"/>
      <c r="T145" s="526"/>
      <c r="U145" s="526"/>
      <c r="V145" s="526"/>
      <c r="W145" s="526"/>
      <c r="X145" s="526"/>
      <c r="Y145" s="526"/>
      <c r="Z145" s="526"/>
      <c r="AA145" s="526"/>
      <c r="AB145" s="526"/>
      <c r="AC145" s="526"/>
      <c r="AD145" s="526"/>
      <c r="AE145" s="526"/>
      <c r="AF145" s="785"/>
      <c r="AG145" s="526"/>
      <c r="AH145" s="526"/>
      <c r="AI145" s="526"/>
      <c r="AJ145" s="526"/>
      <c r="AK145" s="526"/>
      <c r="AL145" s="526"/>
      <c r="AM145" s="526"/>
      <c r="AN145" s="526"/>
      <c r="AO145" s="526"/>
      <c r="AP145" s="526"/>
      <c r="AQ145" s="1122"/>
    </row>
    <row r="146" spans="1:43" ht="14.1" customHeight="1">
      <c r="A146" s="837">
        <f>+日程!A173</f>
        <v>8</v>
      </c>
      <c r="B146" s="897">
        <f>+日程!B173</f>
        <v>15</v>
      </c>
      <c r="C146" s="897" t="str">
        <f>+日程!C173</f>
        <v>月</v>
      </c>
      <c r="D146" s="897"/>
      <c r="E146" s="897"/>
      <c r="F146" s="897"/>
      <c r="G146" s="785"/>
      <c r="H146" s="785"/>
      <c r="I146" s="785"/>
      <c r="J146" s="785"/>
      <c r="K146" s="785"/>
      <c r="L146" s="785"/>
      <c r="M146" s="785"/>
      <c r="N146" s="785"/>
      <c r="O146" s="785"/>
      <c r="P146" s="785"/>
      <c r="Q146" s="785"/>
      <c r="R146" s="785"/>
      <c r="S146" s="785"/>
      <c r="T146" s="785"/>
      <c r="U146" s="785"/>
      <c r="V146" s="785"/>
      <c r="W146" s="785"/>
      <c r="X146" s="785"/>
      <c r="Y146" s="785"/>
      <c r="Z146" s="785"/>
      <c r="AA146" s="785"/>
      <c r="AB146" s="785"/>
      <c r="AC146" s="785"/>
      <c r="AD146" s="785"/>
      <c r="AE146" s="785"/>
      <c r="AF146" s="785"/>
      <c r="AG146" s="785"/>
      <c r="AH146" s="785"/>
      <c r="AI146" s="785"/>
      <c r="AJ146" s="785"/>
      <c r="AK146" s="785"/>
      <c r="AL146" s="785"/>
      <c r="AM146" s="785"/>
      <c r="AN146" s="785"/>
      <c r="AO146" s="785"/>
      <c r="AP146" s="785"/>
      <c r="AQ146" s="1121"/>
    </row>
    <row r="147" spans="1:43" ht="14.1" customHeight="1">
      <c r="A147" s="782">
        <f>+日程!A174</f>
        <v>8</v>
      </c>
      <c r="B147" s="641">
        <f>+日程!B174</f>
        <v>16</v>
      </c>
      <c r="C147" s="641" t="str">
        <f>+日程!C174</f>
        <v>火</v>
      </c>
      <c r="D147" s="641" t="str">
        <f>+日程!D174</f>
        <v>中日</v>
      </c>
      <c r="E147" s="1367" t="str">
        <f>+日程!G174</f>
        <v/>
      </c>
      <c r="F147" s="783" t="str">
        <f>+日程!H174</f>
        <v/>
      </c>
      <c r="G147" s="526"/>
      <c r="H147" s="526"/>
      <c r="I147" s="526"/>
      <c r="J147" s="526"/>
      <c r="K147" s="526"/>
      <c r="L147" s="526"/>
      <c r="M147" s="526"/>
      <c r="N147" s="526"/>
      <c r="O147" s="526"/>
      <c r="P147" s="785"/>
      <c r="Q147" s="526"/>
      <c r="R147" s="526"/>
      <c r="S147" s="526"/>
      <c r="T147" s="526"/>
      <c r="U147" s="526"/>
      <c r="V147" s="526"/>
      <c r="W147" s="526"/>
      <c r="X147" s="526"/>
      <c r="Y147" s="526"/>
      <c r="Z147" s="526"/>
      <c r="AA147" s="526"/>
      <c r="AB147" s="526"/>
      <c r="AC147" s="526"/>
      <c r="AD147" s="526"/>
      <c r="AE147" s="526"/>
      <c r="AF147" s="785"/>
      <c r="AG147" s="526"/>
      <c r="AH147" s="526"/>
      <c r="AI147" s="526"/>
      <c r="AJ147" s="526"/>
      <c r="AK147" s="526"/>
      <c r="AL147" s="526"/>
      <c r="AM147" s="526"/>
      <c r="AN147" s="526"/>
      <c r="AO147" s="526"/>
      <c r="AP147" s="526"/>
      <c r="AQ147" s="1122"/>
    </row>
    <row r="148" spans="1:43" ht="14.1" customHeight="1">
      <c r="A148" s="782">
        <f>+日程!A175</f>
        <v>8</v>
      </c>
      <c r="B148" s="641">
        <f>+日程!B175</f>
        <v>17</v>
      </c>
      <c r="C148" s="641" t="str">
        <f>+日程!C175</f>
        <v>水</v>
      </c>
      <c r="D148" s="641" t="str">
        <f>+日程!D175</f>
        <v>中日</v>
      </c>
      <c r="E148" s="1367" t="str">
        <f>+日程!G175</f>
        <v/>
      </c>
      <c r="F148" s="783" t="str">
        <f>+日程!H175</f>
        <v/>
      </c>
      <c r="G148" s="526"/>
      <c r="H148" s="526"/>
      <c r="I148" s="526"/>
      <c r="J148" s="526"/>
      <c r="K148" s="526"/>
      <c r="L148" s="526"/>
      <c r="M148" s="526"/>
      <c r="N148" s="526"/>
      <c r="O148" s="526"/>
      <c r="P148" s="785"/>
      <c r="Q148" s="526"/>
      <c r="R148" s="526"/>
      <c r="S148" s="526"/>
      <c r="T148" s="526"/>
      <c r="U148" s="526"/>
      <c r="V148" s="526"/>
      <c r="W148" s="526"/>
      <c r="X148" s="526"/>
      <c r="Y148" s="526"/>
      <c r="Z148" s="526"/>
      <c r="AA148" s="526"/>
      <c r="AB148" s="526"/>
      <c r="AC148" s="526"/>
      <c r="AD148" s="526"/>
      <c r="AE148" s="526"/>
      <c r="AF148" s="785"/>
      <c r="AG148" s="526"/>
      <c r="AH148" s="526"/>
      <c r="AI148" s="526"/>
      <c r="AJ148" s="526"/>
      <c r="AK148" s="526"/>
      <c r="AL148" s="526"/>
      <c r="AM148" s="526"/>
      <c r="AN148" s="526"/>
      <c r="AO148" s="526"/>
      <c r="AP148" s="526"/>
      <c r="AQ148" s="1122"/>
    </row>
    <row r="149" spans="1:43" ht="14.1" customHeight="1">
      <c r="A149" s="782">
        <f>+日程!A176</f>
        <v>8</v>
      </c>
      <c r="B149" s="641">
        <f>+日程!B176</f>
        <v>18</v>
      </c>
      <c r="C149" s="641" t="str">
        <f>+日程!C176</f>
        <v>木</v>
      </c>
      <c r="D149" s="641" t="str">
        <f>+日程!D176</f>
        <v>中日</v>
      </c>
      <c r="E149" s="1367" t="str">
        <f>+日程!G176</f>
        <v/>
      </c>
      <c r="F149" s="783" t="str">
        <f>+日程!H176</f>
        <v/>
      </c>
      <c r="G149" s="526"/>
      <c r="H149" s="526"/>
      <c r="I149" s="526"/>
      <c r="J149" s="526"/>
      <c r="K149" s="526"/>
      <c r="L149" s="526"/>
      <c r="M149" s="526"/>
      <c r="N149" s="526"/>
      <c r="O149" s="526"/>
      <c r="P149" s="785"/>
      <c r="Q149" s="526"/>
      <c r="R149" s="526"/>
      <c r="S149" s="526"/>
      <c r="T149" s="526"/>
      <c r="U149" s="526"/>
      <c r="V149" s="526"/>
      <c r="W149" s="526"/>
      <c r="X149" s="526"/>
      <c r="Y149" s="526"/>
      <c r="Z149" s="526"/>
      <c r="AA149" s="526"/>
      <c r="AB149" s="526"/>
      <c r="AC149" s="526"/>
      <c r="AD149" s="526"/>
      <c r="AE149" s="526"/>
      <c r="AF149" s="785"/>
      <c r="AG149" s="526"/>
      <c r="AH149" s="526"/>
      <c r="AI149" s="526"/>
      <c r="AJ149" s="526"/>
      <c r="AK149" s="526"/>
      <c r="AL149" s="526"/>
      <c r="AM149" s="526"/>
      <c r="AN149" s="526"/>
      <c r="AO149" s="526"/>
      <c r="AP149" s="526"/>
      <c r="AQ149" s="1122"/>
    </row>
    <row r="150" spans="1:43" ht="14.1" customHeight="1">
      <c r="A150" s="782">
        <f>+日程!A177</f>
        <v>8</v>
      </c>
      <c r="B150" s="641">
        <f>+日程!B177</f>
        <v>19</v>
      </c>
      <c r="C150" s="641" t="str">
        <f>+日程!C177</f>
        <v>金</v>
      </c>
      <c r="D150" s="641" t="str">
        <f>+日程!D177</f>
        <v>DeNA</v>
      </c>
      <c r="E150" s="1367" t="str">
        <f>+日程!G177</f>
        <v/>
      </c>
      <c r="F150" s="783" t="str">
        <f>+日程!H177</f>
        <v/>
      </c>
      <c r="G150" s="526"/>
      <c r="H150" s="526"/>
      <c r="I150" s="526"/>
      <c r="J150" s="526"/>
      <c r="K150" s="526"/>
      <c r="L150" s="526"/>
      <c r="M150" s="526"/>
      <c r="N150" s="526"/>
      <c r="O150" s="526"/>
      <c r="P150" s="785"/>
      <c r="Q150" s="526"/>
      <c r="R150" s="526"/>
      <c r="S150" s="526"/>
      <c r="T150" s="526"/>
      <c r="U150" s="526"/>
      <c r="V150" s="526"/>
      <c r="W150" s="526"/>
      <c r="X150" s="526"/>
      <c r="Y150" s="526"/>
      <c r="Z150" s="526"/>
      <c r="AA150" s="526"/>
      <c r="AB150" s="526"/>
      <c r="AC150" s="526"/>
      <c r="AD150" s="526"/>
      <c r="AE150" s="526"/>
      <c r="AF150" s="785"/>
      <c r="AG150" s="526"/>
      <c r="AH150" s="526"/>
      <c r="AI150" s="526"/>
      <c r="AJ150" s="526"/>
      <c r="AK150" s="526"/>
      <c r="AL150" s="526"/>
      <c r="AM150" s="526"/>
      <c r="AN150" s="526"/>
      <c r="AO150" s="526"/>
      <c r="AP150" s="526"/>
      <c r="AQ150" s="1122"/>
    </row>
    <row r="151" spans="1:43" ht="14.1" customHeight="1">
      <c r="A151" s="782">
        <f>+日程!A178</f>
        <v>8</v>
      </c>
      <c r="B151" s="641">
        <f>+日程!B178</f>
        <v>20</v>
      </c>
      <c r="C151" s="641" t="str">
        <f>+日程!C178</f>
        <v>土</v>
      </c>
      <c r="D151" s="641" t="str">
        <f>+日程!D178</f>
        <v>DeNA</v>
      </c>
      <c r="E151" s="1367" t="str">
        <f>+日程!G178</f>
        <v/>
      </c>
      <c r="F151" s="783" t="str">
        <f>+日程!H178</f>
        <v/>
      </c>
      <c r="G151" s="526"/>
      <c r="H151" s="526"/>
      <c r="I151" s="526"/>
      <c r="J151" s="526"/>
      <c r="K151" s="526"/>
      <c r="L151" s="526"/>
      <c r="M151" s="526"/>
      <c r="N151" s="526"/>
      <c r="O151" s="526"/>
      <c r="P151" s="785"/>
      <c r="Q151" s="526"/>
      <c r="R151" s="526"/>
      <c r="S151" s="526"/>
      <c r="T151" s="526"/>
      <c r="U151" s="526"/>
      <c r="V151" s="526"/>
      <c r="W151" s="526"/>
      <c r="X151" s="526"/>
      <c r="Y151" s="526"/>
      <c r="Z151" s="526"/>
      <c r="AA151" s="526"/>
      <c r="AB151" s="526"/>
      <c r="AC151" s="526"/>
      <c r="AD151" s="526"/>
      <c r="AE151" s="526"/>
      <c r="AF151" s="785"/>
      <c r="AG151" s="526"/>
      <c r="AH151" s="526"/>
      <c r="AI151" s="526"/>
      <c r="AJ151" s="526"/>
      <c r="AK151" s="526"/>
      <c r="AL151" s="526"/>
      <c r="AM151" s="526"/>
      <c r="AN151" s="526"/>
      <c r="AO151" s="526"/>
      <c r="AP151" s="526"/>
      <c r="AQ151" s="1122"/>
    </row>
    <row r="152" spans="1:43" ht="14.1" customHeight="1">
      <c r="A152" s="782">
        <f>+日程!A179</f>
        <v>8</v>
      </c>
      <c r="B152" s="641">
        <f>+日程!B179</f>
        <v>21</v>
      </c>
      <c r="C152" s="641" t="str">
        <f>+日程!C179</f>
        <v>日</v>
      </c>
      <c r="D152" s="641" t="str">
        <f>+日程!D179</f>
        <v>DeNA</v>
      </c>
      <c r="E152" s="1367" t="str">
        <f>+日程!G179</f>
        <v/>
      </c>
      <c r="F152" s="783" t="str">
        <f>+日程!H179</f>
        <v/>
      </c>
      <c r="G152" s="526"/>
      <c r="H152" s="526"/>
      <c r="I152" s="526"/>
      <c r="J152" s="526"/>
      <c r="K152" s="526"/>
      <c r="L152" s="526"/>
      <c r="M152" s="526"/>
      <c r="N152" s="526"/>
      <c r="O152" s="526"/>
      <c r="P152" s="785"/>
      <c r="Q152" s="526"/>
      <c r="R152" s="526"/>
      <c r="S152" s="526"/>
      <c r="T152" s="526"/>
      <c r="U152" s="526"/>
      <c r="V152" s="526"/>
      <c r="W152" s="526"/>
      <c r="X152" s="526"/>
      <c r="Y152" s="526"/>
      <c r="Z152" s="526"/>
      <c r="AA152" s="526"/>
      <c r="AB152" s="526"/>
      <c r="AC152" s="526"/>
      <c r="AD152" s="526"/>
      <c r="AE152" s="526"/>
      <c r="AF152" s="785"/>
      <c r="AG152" s="526"/>
      <c r="AH152" s="526"/>
      <c r="AI152" s="526"/>
      <c r="AJ152" s="526"/>
      <c r="AK152" s="526"/>
      <c r="AL152" s="526"/>
      <c r="AM152" s="526"/>
      <c r="AN152" s="526"/>
      <c r="AO152" s="526"/>
      <c r="AP152" s="526"/>
      <c r="AQ152" s="1122"/>
    </row>
    <row r="153" spans="1:43" ht="14.1" customHeight="1">
      <c r="A153" s="837">
        <f>+日程!A180</f>
        <v>8</v>
      </c>
      <c r="B153" s="897">
        <f>+日程!B180</f>
        <v>22</v>
      </c>
      <c r="C153" s="897" t="str">
        <f>+日程!C180</f>
        <v>月</v>
      </c>
      <c r="D153" s="897"/>
      <c r="E153" s="897"/>
      <c r="F153" s="897"/>
      <c r="G153" s="785"/>
      <c r="H153" s="785"/>
      <c r="I153" s="785"/>
      <c r="J153" s="785"/>
      <c r="K153" s="785"/>
      <c r="L153" s="785"/>
      <c r="M153" s="785"/>
      <c r="N153" s="785"/>
      <c r="O153" s="785"/>
      <c r="P153" s="785"/>
      <c r="Q153" s="785"/>
      <c r="R153" s="785"/>
      <c r="S153" s="785"/>
      <c r="T153" s="785"/>
      <c r="U153" s="785"/>
      <c r="V153" s="785"/>
      <c r="W153" s="785"/>
      <c r="X153" s="785"/>
      <c r="Y153" s="785"/>
      <c r="Z153" s="785"/>
      <c r="AA153" s="785"/>
      <c r="AB153" s="785"/>
      <c r="AC153" s="785"/>
      <c r="AD153" s="785"/>
      <c r="AE153" s="785"/>
      <c r="AF153" s="785"/>
      <c r="AG153" s="785"/>
      <c r="AH153" s="785"/>
      <c r="AI153" s="785"/>
      <c r="AJ153" s="785"/>
      <c r="AK153" s="785"/>
      <c r="AL153" s="785"/>
      <c r="AM153" s="785"/>
      <c r="AN153" s="785"/>
      <c r="AO153" s="785"/>
      <c r="AP153" s="785"/>
      <c r="AQ153" s="1121"/>
    </row>
    <row r="154" spans="1:43" ht="14.1" customHeight="1">
      <c r="A154" s="782">
        <f>+日程!A181</f>
        <v>8</v>
      </c>
      <c r="B154" s="641">
        <f>+日程!B181</f>
        <v>23</v>
      </c>
      <c r="C154" s="641" t="str">
        <f>+日程!C181</f>
        <v>火</v>
      </c>
      <c r="D154" s="641" t="str">
        <f>+日程!D181</f>
        <v>ﾔｸﾙﾄ</v>
      </c>
      <c r="E154" s="1367" t="str">
        <f>+日程!G181</f>
        <v/>
      </c>
      <c r="F154" s="783" t="str">
        <f>+日程!H181</f>
        <v/>
      </c>
      <c r="G154" s="526"/>
      <c r="H154" s="526"/>
      <c r="I154" s="526"/>
      <c r="J154" s="526"/>
      <c r="K154" s="526"/>
      <c r="L154" s="526"/>
      <c r="M154" s="526"/>
      <c r="N154" s="526"/>
      <c r="O154" s="526"/>
      <c r="P154" s="785"/>
      <c r="Q154" s="526"/>
      <c r="R154" s="526"/>
      <c r="S154" s="526"/>
      <c r="T154" s="526"/>
      <c r="U154" s="526"/>
      <c r="V154" s="526"/>
      <c r="W154" s="526"/>
      <c r="X154" s="526"/>
      <c r="Y154" s="526"/>
      <c r="Z154" s="526"/>
      <c r="AA154" s="526"/>
      <c r="AB154" s="526"/>
      <c r="AC154" s="526"/>
      <c r="AD154" s="526"/>
      <c r="AE154" s="526"/>
      <c r="AF154" s="785"/>
      <c r="AG154" s="526"/>
      <c r="AH154" s="526"/>
      <c r="AI154" s="526"/>
      <c r="AJ154" s="526"/>
      <c r="AK154" s="526"/>
      <c r="AL154" s="526"/>
      <c r="AM154" s="526"/>
      <c r="AN154" s="526"/>
      <c r="AO154" s="526"/>
      <c r="AP154" s="526"/>
      <c r="AQ154" s="1122"/>
    </row>
    <row r="155" spans="1:43" ht="14.1" customHeight="1">
      <c r="A155" s="782">
        <f>+日程!A182</f>
        <v>8</v>
      </c>
      <c r="B155" s="641">
        <f>+日程!B182</f>
        <v>24</v>
      </c>
      <c r="C155" s="641" t="str">
        <f>+日程!C182</f>
        <v>水</v>
      </c>
      <c r="D155" s="641" t="str">
        <f>+日程!D182</f>
        <v>ﾔｸﾙﾄ</v>
      </c>
      <c r="E155" s="1367" t="str">
        <f>+日程!G182</f>
        <v/>
      </c>
      <c r="F155" s="783" t="str">
        <f>+日程!H182</f>
        <v/>
      </c>
      <c r="G155" s="526"/>
      <c r="H155" s="526"/>
      <c r="I155" s="526"/>
      <c r="J155" s="526"/>
      <c r="K155" s="526"/>
      <c r="L155" s="526"/>
      <c r="M155" s="526"/>
      <c r="N155" s="526"/>
      <c r="O155" s="526"/>
      <c r="P155" s="785"/>
      <c r="Q155" s="526"/>
      <c r="R155" s="526"/>
      <c r="S155" s="526"/>
      <c r="T155" s="526"/>
      <c r="U155" s="526"/>
      <c r="V155" s="526"/>
      <c r="W155" s="526"/>
      <c r="X155" s="526"/>
      <c r="Y155" s="526"/>
      <c r="Z155" s="526"/>
      <c r="AA155" s="526"/>
      <c r="AB155" s="526"/>
      <c r="AC155" s="526"/>
      <c r="AD155" s="526"/>
      <c r="AE155" s="526"/>
      <c r="AF155" s="785"/>
      <c r="AG155" s="526"/>
      <c r="AH155" s="526"/>
      <c r="AI155" s="526"/>
      <c r="AJ155" s="526"/>
      <c r="AK155" s="526"/>
      <c r="AL155" s="526"/>
      <c r="AM155" s="526"/>
      <c r="AN155" s="526"/>
      <c r="AO155" s="526"/>
      <c r="AP155" s="526"/>
      <c r="AQ155" s="1122"/>
    </row>
    <row r="156" spans="1:43" ht="14.1" customHeight="1">
      <c r="A156" s="782">
        <f>+日程!A183</f>
        <v>8</v>
      </c>
      <c r="B156" s="641">
        <f>+日程!B183</f>
        <v>25</v>
      </c>
      <c r="C156" s="641" t="str">
        <f>+日程!C183</f>
        <v>木</v>
      </c>
      <c r="D156" s="641" t="str">
        <f>+日程!D183</f>
        <v>ﾔｸﾙﾄ</v>
      </c>
      <c r="E156" s="1367" t="str">
        <f>+日程!G183</f>
        <v/>
      </c>
      <c r="F156" s="783" t="str">
        <f>+日程!H183</f>
        <v/>
      </c>
      <c r="G156" s="526"/>
      <c r="H156" s="526"/>
      <c r="I156" s="526"/>
      <c r="J156" s="526"/>
      <c r="K156" s="526"/>
      <c r="L156" s="526"/>
      <c r="M156" s="526"/>
      <c r="N156" s="526"/>
      <c r="O156" s="526"/>
      <c r="P156" s="785"/>
      <c r="Q156" s="526"/>
      <c r="R156" s="526"/>
      <c r="S156" s="526"/>
      <c r="T156" s="526"/>
      <c r="U156" s="526"/>
      <c r="V156" s="526"/>
      <c r="W156" s="526"/>
      <c r="X156" s="526"/>
      <c r="Y156" s="526"/>
      <c r="Z156" s="526"/>
      <c r="AA156" s="526"/>
      <c r="AB156" s="526"/>
      <c r="AC156" s="526"/>
      <c r="AD156" s="526"/>
      <c r="AE156" s="526"/>
      <c r="AF156" s="785"/>
      <c r="AG156" s="526"/>
      <c r="AH156" s="526"/>
      <c r="AI156" s="526"/>
      <c r="AJ156" s="526"/>
      <c r="AK156" s="526"/>
      <c r="AL156" s="526"/>
      <c r="AM156" s="526"/>
      <c r="AN156" s="526"/>
      <c r="AO156" s="526"/>
      <c r="AP156" s="526"/>
      <c r="AQ156" s="1122"/>
    </row>
    <row r="157" spans="1:43" ht="14.1" customHeight="1">
      <c r="A157" s="782">
        <f>+日程!A184</f>
        <v>8</v>
      </c>
      <c r="B157" s="641">
        <f>+日程!B184</f>
        <v>26</v>
      </c>
      <c r="C157" s="641" t="str">
        <f>+日程!C184</f>
        <v>金</v>
      </c>
      <c r="D157" s="641" t="str">
        <f>+日程!D184</f>
        <v>巨人</v>
      </c>
      <c r="E157" s="1367" t="str">
        <f>+日程!G184</f>
        <v/>
      </c>
      <c r="F157" s="783" t="str">
        <f>+日程!H184</f>
        <v/>
      </c>
      <c r="G157" s="526"/>
      <c r="H157" s="526"/>
      <c r="I157" s="526"/>
      <c r="J157" s="526"/>
      <c r="K157" s="526"/>
      <c r="L157" s="526"/>
      <c r="M157" s="526"/>
      <c r="N157" s="526"/>
      <c r="O157" s="526"/>
      <c r="P157" s="785"/>
      <c r="Q157" s="526"/>
      <c r="R157" s="526"/>
      <c r="S157" s="526"/>
      <c r="T157" s="526"/>
      <c r="U157" s="526"/>
      <c r="V157" s="526"/>
      <c r="W157" s="526"/>
      <c r="X157" s="526"/>
      <c r="Y157" s="526"/>
      <c r="Z157" s="526"/>
      <c r="AA157" s="526"/>
      <c r="AB157" s="526"/>
      <c r="AC157" s="526"/>
      <c r="AD157" s="526"/>
      <c r="AE157" s="526"/>
      <c r="AF157" s="785"/>
      <c r="AG157" s="526"/>
      <c r="AH157" s="526"/>
      <c r="AI157" s="526"/>
      <c r="AJ157" s="526"/>
      <c r="AK157" s="526"/>
      <c r="AL157" s="526"/>
      <c r="AM157" s="526"/>
      <c r="AN157" s="526"/>
      <c r="AO157" s="526"/>
      <c r="AP157" s="526"/>
      <c r="AQ157" s="1122"/>
    </row>
    <row r="158" spans="1:43" ht="14.1" customHeight="1">
      <c r="A158" s="782">
        <f>+日程!A185</f>
        <v>8</v>
      </c>
      <c r="B158" s="641">
        <f>+日程!B185</f>
        <v>27</v>
      </c>
      <c r="C158" s="641" t="str">
        <f>+日程!C185</f>
        <v>土</v>
      </c>
      <c r="D158" s="641" t="str">
        <f>+日程!D185</f>
        <v>巨人</v>
      </c>
      <c r="E158" s="1367" t="str">
        <f>+日程!G185</f>
        <v/>
      </c>
      <c r="F158" s="783" t="str">
        <f>+日程!H185</f>
        <v/>
      </c>
      <c r="G158" s="526"/>
      <c r="H158" s="526"/>
      <c r="I158" s="526"/>
      <c r="J158" s="526"/>
      <c r="K158" s="526"/>
      <c r="L158" s="526"/>
      <c r="M158" s="526"/>
      <c r="N158" s="526"/>
      <c r="O158" s="526"/>
      <c r="P158" s="785"/>
      <c r="Q158" s="526"/>
      <c r="R158" s="526"/>
      <c r="S158" s="526"/>
      <c r="T158" s="526"/>
      <c r="U158" s="526"/>
      <c r="V158" s="526"/>
      <c r="W158" s="526"/>
      <c r="X158" s="526"/>
      <c r="Y158" s="526"/>
      <c r="Z158" s="526"/>
      <c r="AA158" s="526"/>
      <c r="AB158" s="526"/>
      <c r="AC158" s="526"/>
      <c r="AD158" s="526"/>
      <c r="AE158" s="526"/>
      <c r="AF158" s="785"/>
      <c r="AG158" s="526"/>
      <c r="AH158" s="526"/>
      <c r="AI158" s="526"/>
      <c r="AJ158" s="526"/>
      <c r="AK158" s="526"/>
      <c r="AL158" s="526"/>
      <c r="AM158" s="526"/>
      <c r="AN158" s="526"/>
      <c r="AO158" s="526"/>
      <c r="AP158" s="526"/>
      <c r="AQ158" s="1122"/>
    </row>
    <row r="159" spans="1:43" ht="14.1" customHeight="1">
      <c r="A159" s="782">
        <f>+日程!A186</f>
        <v>8</v>
      </c>
      <c r="B159" s="641">
        <f>+日程!B186</f>
        <v>28</v>
      </c>
      <c r="C159" s="641" t="str">
        <f>+日程!C186</f>
        <v>日</v>
      </c>
      <c r="D159" s="641" t="str">
        <f>+日程!D186</f>
        <v>巨人</v>
      </c>
      <c r="E159" s="1367" t="str">
        <f>+日程!G186</f>
        <v/>
      </c>
      <c r="F159" s="783" t="str">
        <f>+日程!H186</f>
        <v/>
      </c>
      <c r="G159" s="526"/>
      <c r="H159" s="526"/>
      <c r="I159" s="526"/>
      <c r="J159" s="526"/>
      <c r="K159" s="526"/>
      <c r="L159" s="526"/>
      <c r="M159" s="526"/>
      <c r="N159" s="526"/>
      <c r="O159" s="526"/>
      <c r="P159" s="785"/>
      <c r="Q159" s="526"/>
      <c r="R159" s="526"/>
      <c r="S159" s="526"/>
      <c r="T159" s="526"/>
      <c r="U159" s="526"/>
      <c r="V159" s="526"/>
      <c r="W159" s="526"/>
      <c r="X159" s="526"/>
      <c r="Y159" s="526"/>
      <c r="Z159" s="526"/>
      <c r="AA159" s="526"/>
      <c r="AB159" s="526"/>
      <c r="AC159" s="526"/>
      <c r="AD159" s="526"/>
      <c r="AE159" s="526"/>
      <c r="AF159" s="785"/>
      <c r="AG159" s="526"/>
      <c r="AH159" s="526"/>
      <c r="AI159" s="526"/>
      <c r="AJ159" s="526"/>
      <c r="AK159" s="526"/>
      <c r="AL159" s="526"/>
      <c r="AM159" s="526"/>
      <c r="AN159" s="526"/>
      <c r="AO159" s="526"/>
      <c r="AP159" s="526"/>
      <c r="AQ159" s="1122"/>
    </row>
    <row r="160" spans="1:43" ht="14.1" customHeight="1">
      <c r="A160" s="837">
        <f>+日程!A187</f>
        <v>8</v>
      </c>
      <c r="B160" s="897">
        <f>+日程!B187</f>
        <v>29</v>
      </c>
      <c r="C160" s="897" t="str">
        <f>+日程!C187</f>
        <v>月</v>
      </c>
      <c r="D160" s="897"/>
      <c r="E160" s="897"/>
      <c r="F160" s="897"/>
      <c r="G160" s="785"/>
      <c r="H160" s="785"/>
      <c r="I160" s="785"/>
      <c r="J160" s="785"/>
      <c r="K160" s="785"/>
      <c r="L160" s="785"/>
      <c r="M160" s="785"/>
      <c r="N160" s="785"/>
      <c r="O160" s="785"/>
      <c r="P160" s="785"/>
      <c r="Q160" s="785"/>
      <c r="R160" s="785"/>
      <c r="S160" s="785"/>
      <c r="T160" s="785"/>
      <c r="U160" s="785"/>
      <c r="V160" s="785"/>
      <c r="W160" s="785"/>
      <c r="X160" s="785"/>
      <c r="Y160" s="785"/>
      <c r="Z160" s="785"/>
      <c r="AA160" s="785"/>
      <c r="AB160" s="785"/>
      <c r="AC160" s="785"/>
      <c r="AD160" s="785"/>
      <c r="AE160" s="785"/>
      <c r="AF160" s="785"/>
      <c r="AG160" s="785"/>
      <c r="AH160" s="785"/>
      <c r="AI160" s="785"/>
      <c r="AJ160" s="785"/>
      <c r="AK160" s="785"/>
      <c r="AL160" s="785"/>
      <c r="AM160" s="785"/>
      <c r="AN160" s="785"/>
      <c r="AO160" s="785"/>
      <c r="AP160" s="785"/>
      <c r="AQ160" s="1121"/>
    </row>
    <row r="161" spans="1:43" ht="14.1" customHeight="1">
      <c r="A161" s="782">
        <f>+日程!A188</f>
        <v>8</v>
      </c>
      <c r="B161" s="641">
        <f>+日程!B188</f>
        <v>30</v>
      </c>
      <c r="C161" s="641" t="str">
        <f>+日程!C188</f>
        <v>火</v>
      </c>
      <c r="D161" s="641" t="str">
        <f>+日程!D188</f>
        <v>阪神</v>
      </c>
      <c r="E161" s="1367" t="str">
        <f>+日程!G188</f>
        <v/>
      </c>
      <c r="F161" s="783" t="str">
        <f>+日程!H188</f>
        <v/>
      </c>
      <c r="G161" s="526"/>
      <c r="H161" s="526"/>
      <c r="I161" s="526"/>
      <c r="J161" s="526"/>
      <c r="K161" s="526"/>
      <c r="L161" s="526"/>
      <c r="M161" s="526"/>
      <c r="N161" s="526"/>
      <c r="O161" s="526"/>
      <c r="P161" s="785"/>
      <c r="Q161" s="526"/>
      <c r="R161" s="526"/>
      <c r="S161" s="526"/>
      <c r="T161" s="526"/>
      <c r="U161" s="526"/>
      <c r="V161" s="526"/>
      <c r="W161" s="526"/>
      <c r="X161" s="526"/>
      <c r="Y161" s="526"/>
      <c r="Z161" s="526"/>
      <c r="AA161" s="526"/>
      <c r="AB161" s="526"/>
      <c r="AC161" s="526"/>
      <c r="AD161" s="526"/>
      <c r="AE161" s="526"/>
      <c r="AF161" s="785"/>
      <c r="AG161" s="526"/>
      <c r="AH161" s="526"/>
      <c r="AI161" s="526"/>
      <c r="AJ161" s="526"/>
      <c r="AK161" s="526"/>
      <c r="AL161" s="526"/>
      <c r="AM161" s="526"/>
      <c r="AN161" s="526"/>
      <c r="AO161" s="526"/>
      <c r="AP161" s="526"/>
      <c r="AQ161" s="1122"/>
    </row>
    <row r="162" spans="1:43" ht="14.1" customHeight="1">
      <c r="A162" s="782">
        <f>+日程!A189</f>
        <v>8</v>
      </c>
      <c r="B162" s="641">
        <f>+日程!B189</f>
        <v>31</v>
      </c>
      <c r="C162" s="641" t="str">
        <f>+日程!C189</f>
        <v>水</v>
      </c>
      <c r="D162" s="641" t="str">
        <f>+日程!D189</f>
        <v>阪神</v>
      </c>
      <c r="E162" s="1367" t="str">
        <f>+日程!G189</f>
        <v/>
      </c>
      <c r="F162" s="783" t="str">
        <f>+日程!H189</f>
        <v/>
      </c>
      <c r="G162" s="526"/>
      <c r="H162" s="526"/>
      <c r="I162" s="526"/>
      <c r="J162" s="526"/>
      <c r="K162" s="526"/>
      <c r="L162" s="526"/>
      <c r="M162" s="526"/>
      <c r="N162" s="526"/>
      <c r="O162" s="526"/>
      <c r="P162" s="785"/>
      <c r="Q162" s="526"/>
      <c r="R162" s="526"/>
      <c r="S162" s="526"/>
      <c r="T162" s="526"/>
      <c r="U162" s="526"/>
      <c r="V162" s="526"/>
      <c r="W162" s="526"/>
      <c r="X162" s="526"/>
      <c r="Y162" s="526"/>
      <c r="Z162" s="526"/>
      <c r="AA162" s="526"/>
      <c r="AB162" s="526"/>
      <c r="AC162" s="526"/>
      <c r="AD162" s="526"/>
      <c r="AE162" s="526"/>
      <c r="AF162" s="785"/>
      <c r="AG162" s="526"/>
      <c r="AH162" s="526"/>
      <c r="AI162" s="526"/>
      <c r="AJ162" s="526"/>
      <c r="AK162" s="526"/>
      <c r="AL162" s="526"/>
      <c r="AM162" s="526"/>
      <c r="AN162" s="526"/>
      <c r="AO162" s="526"/>
      <c r="AP162" s="526"/>
      <c r="AQ162" s="1122"/>
    </row>
    <row r="163" spans="1:43" ht="14.1" customHeight="1">
      <c r="A163" s="782">
        <f>+日程!A190</f>
        <v>9</v>
      </c>
      <c r="B163" s="641">
        <f>+日程!B190</f>
        <v>1</v>
      </c>
      <c r="C163" s="641" t="str">
        <f>+日程!C190</f>
        <v>木</v>
      </c>
      <c r="D163" s="641" t="str">
        <f>+日程!D190</f>
        <v>阪神</v>
      </c>
      <c r="E163" s="1367" t="str">
        <f>+日程!G190</f>
        <v/>
      </c>
      <c r="F163" s="783" t="str">
        <f>+日程!H190</f>
        <v/>
      </c>
      <c r="G163" s="526"/>
      <c r="H163" s="526"/>
      <c r="I163" s="526"/>
      <c r="J163" s="526"/>
      <c r="K163" s="526"/>
      <c r="L163" s="526"/>
      <c r="M163" s="526"/>
      <c r="N163" s="526"/>
      <c r="O163" s="526"/>
      <c r="P163" s="785"/>
      <c r="Q163" s="526"/>
      <c r="R163" s="526"/>
      <c r="S163" s="526"/>
      <c r="T163" s="526"/>
      <c r="U163" s="526"/>
      <c r="V163" s="526"/>
      <c r="W163" s="526"/>
      <c r="X163" s="526"/>
      <c r="Y163" s="526"/>
      <c r="Z163" s="526"/>
      <c r="AA163" s="526"/>
      <c r="AB163" s="526"/>
      <c r="AC163" s="526"/>
      <c r="AD163" s="526"/>
      <c r="AE163" s="526"/>
      <c r="AF163" s="785"/>
      <c r="AG163" s="526"/>
      <c r="AH163" s="526"/>
      <c r="AI163" s="526"/>
      <c r="AJ163" s="526"/>
      <c r="AK163" s="526"/>
      <c r="AL163" s="526"/>
      <c r="AM163" s="526"/>
      <c r="AN163" s="526"/>
      <c r="AO163" s="526"/>
      <c r="AP163" s="526"/>
      <c r="AQ163" s="1122"/>
    </row>
    <row r="164" spans="1:43" ht="14.1" customHeight="1">
      <c r="A164" s="782">
        <f>+日程!A191</f>
        <v>9</v>
      </c>
      <c r="B164" s="641">
        <f>+日程!B191</f>
        <v>2</v>
      </c>
      <c r="C164" s="641" t="str">
        <f>+日程!C191</f>
        <v>金</v>
      </c>
      <c r="D164" s="641" t="str">
        <f>+日程!D191</f>
        <v>DeNA</v>
      </c>
      <c r="E164" s="1367" t="str">
        <f>+日程!G191</f>
        <v/>
      </c>
      <c r="F164" s="783" t="str">
        <f>+日程!H191</f>
        <v/>
      </c>
      <c r="G164" s="526"/>
      <c r="H164" s="526"/>
      <c r="I164" s="526"/>
      <c r="J164" s="526"/>
      <c r="K164" s="526"/>
      <c r="L164" s="526"/>
      <c r="M164" s="526"/>
      <c r="N164" s="526"/>
      <c r="O164" s="526"/>
      <c r="P164" s="785"/>
      <c r="Q164" s="526"/>
      <c r="R164" s="526"/>
      <c r="S164" s="526"/>
      <c r="T164" s="526"/>
      <c r="U164" s="526"/>
      <c r="V164" s="526"/>
      <c r="W164" s="526"/>
      <c r="X164" s="526"/>
      <c r="Y164" s="526"/>
      <c r="Z164" s="526"/>
      <c r="AA164" s="526"/>
      <c r="AB164" s="526"/>
      <c r="AC164" s="526"/>
      <c r="AD164" s="526"/>
      <c r="AE164" s="526"/>
      <c r="AF164" s="785"/>
      <c r="AG164" s="526"/>
      <c r="AH164" s="526"/>
      <c r="AI164" s="526"/>
      <c r="AJ164" s="526"/>
      <c r="AK164" s="526"/>
      <c r="AL164" s="526"/>
      <c r="AM164" s="526"/>
      <c r="AN164" s="526"/>
      <c r="AO164" s="526"/>
      <c r="AP164" s="526"/>
      <c r="AQ164" s="1122"/>
    </row>
    <row r="165" spans="1:43" ht="14.1" customHeight="1">
      <c r="A165" s="782">
        <f>+日程!A192</f>
        <v>9</v>
      </c>
      <c r="B165" s="641">
        <f>+日程!B192</f>
        <v>3</v>
      </c>
      <c r="C165" s="641" t="str">
        <f>+日程!C192</f>
        <v>土</v>
      </c>
      <c r="D165" s="641" t="str">
        <f>+日程!D192</f>
        <v>DeNA</v>
      </c>
      <c r="E165" s="1367" t="str">
        <f>+日程!G192</f>
        <v/>
      </c>
      <c r="F165" s="783" t="str">
        <f>+日程!H192</f>
        <v/>
      </c>
      <c r="G165" s="526"/>
      <c r="H165" s="526"/>
      <c r="I165" s="526"/>
      <c r="J165" s="526"/>
      <c r="K165" s="526"/>
      <c r="L165" s="526"/>
      <c r="M165" s="526"/>
      <c r="N165" s="526"/>
      <c r="O165" s="526"/>
      <c r="P165" s="785"/>
      <c r="Q165" s="526"/>
      <c r="R165" s="526"/>
      <c r="S165" s="526"/>
      <c r="T165" s="526"/>
      <c r="U165" s="526"/>
      <c r="V165" s="526"/>
      <c r="W165" s="526"/>
      <c r="X165" s="526"/>
      <c r="Y165" s="526"/>
      <c r="Z165" s="526"/>
      <c r="AA165" s="526"/>
      <c r="AB165" s="526"/>
      <c r="AC165" s="526"/>
      <c r="AD165" s="526"/>
      <c r="AE165" s="526"/>
      <c r="AF165" s="785"/>
      <c r="AG165" s="526"/>
      <c r="AH165" s="526"/>
      <c r="AI165" s="526"/>
      <c r="AJ165" s="526"/>
      <c r="AK165" s="526"/>
      <c r="AL165" s="526"/>
      <c r="AM165" s="526"/>
      <c r="AN165" s="526"/>
      <c r="AO165" s="526"/>
      <c r="AP165" s="526"/>
      <c r="AQ165" s="1122"/>
    </row>
    <row r="166" spans="1:43" ht="14.1" customHeight="1">
      <c r="A166" s="782">
        <f>+日程!A193</f>
        <v>9</v>
      </c>
      <c r="B166" s="641">
        <f>+日程!B193</f>
        <v>4</v>
      </c>
      <c r="C166" s="641" t="str">
        <f>+日程!C193</f>
        <v>日</v>
      </c>
      <c r="D166" s="641" t="str">
        <f>+日程!D193</f>
        <v>DeNA</v>
      </c>
      <c r="E166" s="1367" t="str">
        <f>+日程!G193</f>
        <v/>
      </c>
      <c r="F166" s="783" t="str">
        <f>+日程!H193</f>
        <v/>
      </c>
      <c r="G166" s="526"/>
      <c r="H166" s="526"/>
      <c r="I166" s="526"/>
      <c r="J166" s="526"/>
      <c r="K166" s="526"/>
      <c r="L166" s="526"/>
      <c r="M166" s="526"/>
      <c r="N166" s="526"/>
      <c r="O166" s="526"/>
      <c r="P166" s="785"/>
      <c r="Q166" s="526"/>
      <c r="R166" s="526"/>
      <c r="S166" s="526"/>
      <c r="T166" s="526"/>
      <c r="U166" s="526"/>
      <c r="V166" s="526"/>
      <c r="W166" s="526"/>
      <c r="X166" s="526"/>
      <c r="Y166" s="526"/>
      <c r="Z166" s="526"/>
      <c r="AA166" s="526"/>
      <c r="AB166" s="526"/>
      <c r="AC166" s="526"/>
      <c r="AD166" s="526"/>
      <c r="AE166" s="526"/>
      <c r="AF166" s="785"/>
      <c r="AG166" s="526"/>
      <c r="AH166" s="526"/>
      <c r="AI166" s="526"/>
      <c r="AJ166" s="526"/>
      <c r="AK166" s="526"/>
      <c r="AL166" s="526"/>
      <c r="AM166" s="526"/>
      <c r="AN166" s="526"/>
      <c r="AO166" s="526"/>
      <c r="AP166" s="526"/>
      <c r="AQ166" s="1122"/>
    </row>
    <row r="167" spans="1:43" ht="14.1" customHeight="1">
      <c r="A167" s="837">
        <f>+日程!A194</f>
        <v>9</v>
      </c>
      <c r="B167" s="897">
        <f>+日程!B194</f>
        <v>5</v>
      </c>
      <c r="C167" s="897" t="str">
        <f>+日程!C194</f>
        <v>月</v>
      </c>
      <c r="D167" s="897"/>
      <c r="E167" s="897"/>
      <c r="F167" s="897"/>
      <c r="G167" s="785"/>
      <c r="H167" s="785"/>
      <c r="I167" s="785"/>
      <c r="J167" s="785"/>
      <c r="K167" s="785"/>
      <c r="L167" s="785"/>
      <c r="M167" s="785"/>
      <c r="N167" s="785"/>
      <c r="O167" s="785"/>
      <c r="P167" s="785"/>
      <c r="Q167" s="785"/>
      <c r="R167" s="785"/>
      <c r="S167" s="785"/>
      <c r="T167" s="785"/>
      <c r="U167" s="785"/>
      <c r="V167" s="785"/>
      <c r="W167" s="785"/>
      <c r="X167" s="785"/>
      <c r="Y167" s="785"/>
      <c r="Z167" s="785"/>
      <c r="AA167" s="785"/>
      <c r="AB167" s="785"/>
      <c r="AC167" s="785"/>
      <c r="AD167" s="785"/>
      <c r="AE167" s="785"/>
      <c r="AF167" s="785"/>
      <c r="AG167" s="785"/>
      <c r="AH167" s="785"/>
      <c r="AI167" s="785"/>
      <c r="AJ167" s="785"/>
      <c r="AK167" s="785"/>
      <c r="AL167" s="785"/>
      <c r="AM167" s="785"/>
      <c r="AN167" s="785"/>
      <c r="AO167" s="785"/>
      <c r="AP167" s="785"/>
      <c r="AQ167" s="1121"/>
    </row>
    <row r="168" spans="1:43" ht="14.1" customHeight="1">
      <c r="A168" s="782">
        <f>+日程!A195</f>
        <v>9</v>
      </c>
      <c r="B168" s="641">
        <f>+日程!B195</f>
        <v>6</v>
      </c>
      <c r="C168" s="641" t="str">
        <f>+日程!C195</f>
        <v>火</v>
      </c>
      <c r="D168" s="641" t="str">
        <f>+日程!D195</f>
        <v>中日</v>
      </c>
      <c r="E168" s="1367" t="str">
        <f>+日程!G195</f>
        <v/>
      </c>
      <c r="F168" s="783" t="str">
        <f>+日程!H195</f>
        <v/>
      </c>
      <c r="G168" s="526"/>
      <c r="H168" s="526"/>
      <c r="I168" s="526"/>
      <c r="J168" s="526"/>
      <c r="K168" s="526"/>
      <c r="L168" s="526"/>
      <c r="M168" s="526"/>
      <c r="N168" s="526"/>
      <c r="O168" s="526"/>
      <c r="P168" s="785"/>
      <c r="Q168" s="526"/>
      <c r="R168" s="526"/>
      <c r="S168" s="526"/>
      <c r="T168" s="526"/>
      <c r="U168" s="526"/>
      <c r="V168" s="526"/>
      <c r="W168" s="526"/>
      <c r="X168" s="526"/>
      <c r="Y168" s="526"/>
      <c r="Z168" s="526"/>
      <c r="AA168" s="526"/>
      <c r="AB168" s="526"/>
      <c r="AC168" s="526"/>
      <c r="AD168" s="526"/>
      <c r="AE168" s="526"/>
      <c r="AF168" s="785"/>
      <c r="AG168" s="526"/>
      <c r="AH168" s="526"/>
      <c r="AI168" s="526"/>
      <c r="AJ168" s="526"/>
      <c r="AK168" s="526"/>
      <c r="AL168" s="526"/>
      <c r="AM168" s="526"/>
      <c r="AN168" s="526"/>
      <c r="AO168" s="526"/>
      <c r="AP168" s="526"/>
      <c r="AQ168" s="1122"/>
    </row>
    <row r="169" spans="1:43" ht="14.1" customHeight="1">
      <c r="A169" s="782">
        <f>+日程!A196</f>
        <v>9</v>
      </c>
      <c r="B169" s="641">
        <f>+日程!B196</f>
        <v>7</v>
      </c>
      <c r="C169" s="641" t="str">
        <f>+日程!C196</f>
        <v>水</v>
      </c>
      <c r="D169" s="641" t="str">
        <f>+日程!D196</f>
        <v>中日</v>
      </c>
      <c r="E169" s="1367" t="str">
        <f>+日程!G196</f>
        <v/>
      </c>
      <c r="F169" s="783" t="str">
        <f>+日程!H196</f>
        <v/>
      </c>
      <c r="G169" s="526"/>
      <c r="H169" s="526"/>
      <c r="I169" s="526"/>
      <c r="J169" s="526"/>
      <c r="K169" s="526"/>
      <c r="L169" s="526"/>
      <c r="M169" s="526"/>
      <c r="N169" s="526"/>
      <c r="O169" s="526"/>
      <c r="P169" s="785"/>
      <c r="Q169" s="526"/>
      <c r="R169" s="526"/>
      <c r="S169" s="526"/>
      <c r="T169" s="526"/>
      <c r="U169" s="526"/>
      <c r="V169" s="526"/>
      <c r="W169" s="526"/>
      <c r="X169" s="526"/>
      <c r="Y169" s="526"/>
      <c r="Z169" s="526"/>
      <c r="AA169" s="526"/>
      <c r="AB169" s="526"/>
      <c r="AC169" s="526"/>
      <c r="AD169" s="526"/>
      <c r="AE169" s="526"/>
      <c r="AF169" s="785"/>
      <c r="AG169" s="526"/>
      <c r="AH169" s="526"/>
      <c r="AI169" s="526"/>
      <c r="AJ169" s="526"/>
      <c r="AK169" s="526"/>
      <c r="AL169" s="526"/>
      <c r="AM169" s="526"/>
      <c r="AN169" s="526"/>
      <c r="AO169" s="526"/>
      <c r="AP169" s="526"/>
      <c r="AQ169" s="1122"/>
    </row>
    <row r="170" spans="1:43" ht="14.1" customHeight="1">
      <c r="A170" s="782">
        <f>+日程!A197</f>
        <v>9</v>
      </c>
      <c r="B170" s="641">
        <f>+日程!B197</f>
        <v>8</v>
      </c>
      <c r="C170" s="641" t="str">
        <f>+日程!C197</f>
        <v>木</v>
      </c>
      <c r="D170" s="641" t="str">
        <f>+日程!D197</f>
        <v>中日</v>
      </c>
      <c r="E170" s="1367" t="str">
        <f>+日程!G197</f>
        <v/>
      </c>
      <c r="F170" s="783" t="str">
        <f>+日程!H197</f>
        <v/>
      </c>
      <c r="G170" s="526"/>
      <c r="H170" s="526"/>
      <c r="I170" s="526"/>
      <c r="J170" s="526"/>
      <c r="K170" s="526"/>
      <c r="L170" s="526"/>
      <c r="M170" s="526"/>
      <c r="N170" s="526"/>
      <c r="O170" s="526"/>
      <c r="P170" s="785"/>
      <c r="Q170" s="526"/>
      <c r="R170" s="526"/>
      <c r="S170" s="526"/>
      <c r="T170" s="526"/>
      <c r="U170" s="526"/>
      <c r="V170" s="526"/>
      <c r="W170" s="526"/>
      <c r="X170" s="526"/>
      <c r="Y170" s="526"/>
      <c r="Z170" s="526"/>
      <c r="AA170" s="526"/>
      <c r="AB170" s="526"/>
      <c r="AC170" s="526"/>
      <c r="AD170" s="526"/>
      <c r="AE170" s="526"/>
      <c r="AF170" s="785"/>
      <c r="AG170" s="526"/>
      <c r="AH170" s="526"/>
      <c r="AI170" s="526"/>
      <c r="AJ170" s="526"/>
      <c r="AK170" s="526"/>
      <c r="AL170" s="526"/>
      <c r="AM170" s="526"/>
      <c r="AN170" s="526"/>
      <c r="AO170" s="526"/>
      <c r="AP170" s="526"/>
      <c r="AQ170" s="1122"/>
    </row>
    <row r="171" spans="1:43" ht="14.1" customHeight="1">
      <c r="A171" s="782">
        <f>+日程!A198</f>
        <v>9</v>
      </c>
      <c r="B171" s="641">
        <f>+日程!B198</f>
        <v>9</v>
      </c>
      <c r="C171" s="641" t="str">
        <f>+日程!C198</f>
        <v>金</v>
      </c>
      <c r="D171" s="641" t="str">
        <f>+日程!D198</f>
        <v>ﾔｸﾙﾄ</v>
      </c>
      <c r="E171" s="1367" t="str">
        <f>+日程!G198</f>
        <v/>
      </c>
      <c r="F171" s="783" t="str">
        <f>+日程!H198</f>
        <v/>
      </c>
      <c r="G171" s="526"/>
      <c r="H171" s="526"/>
      <c r="I171" s="526"/>
      <c r="J171" s="526"/>
      <c r="K171" s="526"/>
      <c r="L171" s="526"/>
      <c r="M171" s="526"/>
      <c r="N171" s="526"/>
      <c r="O171" s="526"/>
      <c r="P171" s="785"/>
      <c r="Q171" s="526"/>
      <c r="R171" s="526"/>
      <c r="S171" s="526"/>
      <c r="T171" s="526"/>
      <c r="U171" s="526"/>
      <c r="V171" s="526"/>
      <c r="W171" s="526"/>
      <c r="X171" s="526"/>
      <c r="Y171" s="526"/>
      <c r="Z171" s="526"/>
      <c r="AA171" s="526"/>
      <c r="AB171" s="526"/>
      <c r="AC171" s="526"/>
      <c r="AD171" s="526"/>
      <c r="AE171" s="526"/>
      <c r="AF171" s="785"/>
      <c r="AG171" s="526"/>
      <c r="AH171" s="526"/>
      <c r="AI171" s="526"/>
      <c r="AJ171" s="526"/>
      <c r="AK171" s="526"/>
      <c r="AL171" s="526"/>
      <c r="AM171" s="526"/>
      <c r="AN171" s="526"/>
      <c r="AO171" s="526"/>
      <c r="AP171" s="526"/>
      <c r="AQ171" s="1122"/>
    </row>
    <row r="172" spans="1:43" ht="14.1" customHeight="1">
      <c r="A172" s="782">
        <f>+日程!A199</f>
        <v>9</v>
      </c>
      <c r="B172" s="641">
        <f>+日程!B199</f>
        <v>10</v>
      </c>
      <c r="C172" s="641" t="str">
        <f>+日程!C199</f>
        <v>土</v>
      </c>
      <c r="D172" s="641" t="str">
        <f>+日程!D199</f>
        <v>ﾔｸﾙﾄ</v>
      </c>
      <c r="E172" s="1367" t="str">
        <f>+日程!G199</f>
        <v/>
      </c>
      <c r="F172" s="783" t="str">
        <f>+日程!H199</f>
        <v/>
      </c>
      <c r="G172" s="526"/>
      <c r="H172" s="526"/>
      <c r="I172" s="526"/>
      <c r="J172" s="526"/>
      <c r="K172" s="526"/>
      <c r="L172" s="526"/>
      <c r="M172" s="526"/>
      <c r="N172" s="526"/>
      <c r="O172" s="526"/>
      <c r="P172" s="785"/>
      <c r="Q172" s="526"/>
      <c r="R172" s="526"/>
      <c r="S172" s="526"/>
      <c r="T172" s="526"/>
      <c r="U172" s="526"/>
      <c r="V172" s="526"/>
      <c r="W172" s="526"/>
      <c r="X172" s="526"/>
      <c r="Y172" s="526"/>
      <c r="Z172" s="526"/>
      <c r="AA172" s="526"/>
      <c r="AB172" s="526"/>
      <c r="AC172" s="526"/>
      <c r="AD172" s="526"/>
      <c r="AE172" s="526"/>
      <c r="AF172" s="785"/>
      <c r="AG172" s="526"/>
      <c r="AH172" s="526"/>
      <c r="AI172" s="526"/>
      <c r="AJ172" s="526"/>
      <c r="AK172" s="526"/>
      <c r="AL172" s="526"/>
      <c r="AM172" s="526"/>
      <c r="AN172" s="526"/>
      <c r="AO172" s="526"/>
      <c r="AP172" s="526"/>
      <c r="AQ172" s="1122"/>
    </row>
    <row r="173" spans="1:43" ht="14.1" customHeight="1">
      <c r="A173" s="782">
        <f>+日程!A200</f>
        <v>9</v>
      </c>
      <c r="B173" s="641">
        <f>+日程!B200</f>
        <v>11</v>
      </c>
      <c r="C173" s="641" t="str">
        <f>+日程!C200</f>
        <v>日</v>
      </c>
      <c r="D173" s="641" t="str">
        <f>+日程!D200</f>
        <v>巨人</v>
      </c>
      <c r="E173" s="1367" t="str">
        <f>+日程!G200</f>
        <v/>
      </c>
      <c r="F173" s="783" t="str">
        <f>+日程!H200</f>
        <v/>
      </c>
      <c r="G173" s="526"/>
      <c r="H173" s="526"/>
      <c r="I173" s="526"/>
      <c r="J173" s="526"/>
      <c r="K173" s="526"/>
      <c r="L173" s="526"/>
      <c r="M173" s="526"/>
      <c r="N173" s="526"/>
      <c r="O173" s="526"/>
      <c r="P173" s="785"/>
      <c r="Q173" s="526"/>
      <c r="R173" s="526"/>
      <c r="S173" s="526"/>
      <c r="T173" s="526"/>
      <c r="U173" s="526"/>
      <c r="V173" s="526"/>
      <c r="W173" s="526"/>
      <c r="X173" s="526"/>
      <c r="Y173" s="526"/>
      <c r="Z173" s="526"/>
      <c r="AA173" s="526"/>
      <c r="AB173" s="526"/>
      <c r="AC173" s="526"/>
      <c r="AD173" s="526"/>
      <c r="AE173" s="526"/>
      <c r="AF173" s="785"/>
      <c r="AG173" s="526"/>
      <c r="AH173" s="526"/>
      <c r="AI173" s="526"/>
      <c r="AJ173" s="526"/>
      <c r="AK173" s="526"/>
      <c r="AL173" s="526"/>
      <c r="AM173" s="526"/>
      <c r="AN173" s="526"/>
      <c r="AO173" s="526"/>
      <c r="AP173" s="526"/>
      <c r="AQ173" s="1122"/>
    </row>
    <row r="174" spans="1:43" ht="14.1" customHeight="1">
      <c r="A174" s="782">
        <f>+日程!A201</f>
        <v>9</v>
      </c>
      <c r="B174" s="641">
        <f>+日程!B201</f>
        <v>12</v>
      </c>
      <c r="C174" s="641" t="str">
        <f>+日程!C201</f>
        <v>月</v>
      </c>
      <c r="D174" s="641" t="str">
        <f>+日程!D201</f>
        <v>(巨人)</v>
      </c>
      <c r="E174" s="1367" t="str">
        <f>+日程!G201</f>
        <v/>
      </c>
      <c r="F174" s="783" t="str">
        <f>+日程!H201</f>
        <v/>
      </c>
      <c r="G174" s="526"/>
      <c r="H174" s="526"/>
      <c r="I174" s="526"/>
      <c r="J174" s="526"/>
      <c r="K174" s="526"/>
      <c r="L174" s="526"/>
      <c r="M174" s="526"/>
      <c r="N174" s="526"/>
      <c r="O174" s="526"/>
      <c r="P174" s="785"/>
      <c r="Q174" s="526"/>
      <c r="R174" s="526"/>
      <c r="S174" s="526"/>
      <c r="T174" s="526"/>
      <c r="U174" s="526"/>
      <c r="V174" s="526"/>
      <c r="W174" s="526"/>
      <c r="X174" s="526"/>
      <c r="Y174" s="526"/>
      <c r="Z174" s="526"/>
      <c r="AA174" s="526"/>
      <c r="AB174" s="526"/>
      <c r="AC174" s="526"/>
      <c r="AD174" s="526"/>
      <c r="AE174" s="526"/>
      <c r="AF174" s="785"/>
      <c r="AG174" s="526"/>
      <c r="AH174" s="526"/>
      <c r="AI174" s="526"/>
      <c r="AJ174" s="526"/>
      <c r="AK174" s="526"/>
      <c r="AL174" s="526"/>
      <c r="AM174" s="526"/>
      <c r="AN174" s="526"/>
      <c r="AO174" s="526"/>
      <c r="AP174" s="526"/>
      <c r="AQ174" s="1122"/>
    </row>
    <row r="175" spans="1:43" ht="14.1" customHeight="1">
      <c r="A175" s="782">
        <f>+日程!A202</f>
        <v>9</v>
      </c>
      <c r="B175" s="641">
        <f>+日程!B202</f>
        <v>13</v>
      </c>
      <c r="C175" s="641" t="str">
        <f>+日程!C202</f>
        <v>火</v>
      </c>
      <c r="D175" s="641" t="str">
        <f>+日程!D202</f>
        <v>阪神</v>
      </c>
      <c r="E175" s="1367" t="str">
        <f>+日程!G202</f>
        <v/>
      </c>
      <c r="F175" s="783" t="str">
        <f>+日程!H202</f>
        <v/>
      </c>
      <c r="G175" s="526"/>
      <c r="H175" s="526"/>
      <c r="I175" s="526"/>
      <c r="J175" s="526"/>
      <c r="K175" s="526"/>
      <c r="L175" s="526"/>
      <c r="M175" s="526"/>
      <c r="N175" s="526"/>
      <c r="O175" s="526"/>
      <c r="P175" s="785"/>
      <c r="Q175" s="526"/>
      <c r="R175" s="526"/>
      <c r="S175" s="526"/>
      <c r="T175" s="526"/>
      <c r="U175" s="526"/>
      <c r="V175" s="526"/>
      <c r="W175" s="526"/>
      <c r="X175" s="526"/>
      <c r="Y175" s="526"/>
      <c r="Z175" s="526"/>
      <c r="AA175" s="526"/>
      <c r="AB175" s="526"/>
      <c r="AC175" s="526"/>
      <c r="AD175" s="526"/>
      <c r="AE175" s="526"/>
      <c r="AF175" s="785"/>
      <c r="AG175" s="526"/>
      <c r="AH175" s="526"/>
      <c r="AI175" s="526"/>
      <c r="AJ175" s="526"/>
      <c r="AK175" s="526"/>
      <c r="AL175" s="526"/>
      <c r="AM175" s="526"/>
      <c r="AN175" s="526"/>
      <c r="AO175" s="526"/>
      <c r="AP175" s="526"/>
      <c r="AQ175" s="1122"/>
    </row>
    <row r="176" spans="1:43" ht="14.1" customHeight="1">
      <c r="A176" s="782">
        <f>+日程!A203</f>
        <v>9</v>
      </c>
      <c r="B176" s="641">
        <f>+日程!B203</f>
        <v>14</v>
      </c>
      <c r="C176" s="641" t="str">
        <f>+日程!C203</f>
        <v>水</v>
      </c>
      <c r="D176" s="641" t="str">
        <f>+日程!D203</f>
        <v>(阪神)</v>
      </c>
      <c r="E176" s="1367" t="str">
        <f>+日程!G203</f>
        <v/>
      </c>
      <c r="F176" s="783" t="str">
        <f>+日程!H203</f>
        <v/>
      </c>
      <c r="G176" s="526"/>
      <c r="H176" s="526"/>
      <c r="I176" s="526"/>
      <c r="J176" s="526"/>
      <c r="K176" s="526"/>
      <c r="L176" s="526"/>
      <c r="M176" s="526"/>
      <c r="N176" s="526"/>
      <c r="O176" s="526"/>
      <c r="P176" s="785"/>
      <c r="Q176" s="526"/>
      <c r="R176" s="526"/>
      <c r="S176" s="526"/>
      <c r="T176" s="526"/>
      <c r="U176" s="526"/>
      <c r="V176" s="526"/>
      <c r="W176" s="526"/>
      <c r="X176" s="526"/>
      <c r="Y176" s="526"/>
      <c r="Z176" s="526"/>
      <c r="AA176" s="526"/>
      <c r="AB176" s="526"/>
      <c r="AC176" s="526"/>
      <c r="AD176" s="526"/>
      <c r="AE176" s="526"/>
      <c r="AF176" s="785"/>
      <c r="AG176" s="526"/>
      <c r="AH176" s="526"/>
      <c r="AI176" s="526"/>
      <c r="AJ176" s="526"/>
      <c r="AK176" s="526"/>
      <c r="AL176" s="526"/>
      <c r="AM176" s="526"/>
      <c r="AN176" s="526"/>
      <c r="AO176" s="526"/>
      <c r="AP176" s="526"/>
      <c r="AQ176" s="1122"/>
    </row>
    <row r="177" spans="1:43" ht="14.1" customHeight="1">
      <c r="A177" s="837">
        <f>+日程!A204</f>
        <v>9</v>
      </c>
      <c r="B177" s="897">
        <f>+日程!B204</f>
        <v>15</v>
      </c>
      <c r="C177" s="897" t="str">
        <f>+日程!C204</f>
        <v>木</v>
      </c>
      <c r="D177" s="897"/>
      <c r="E177" s="897"/>
      <c r="F177" s="897"/>
      <c r="G177" s="785"/>
      <c r="H177" s="785"/>
      <c r="I177" s="785"/>
      <c r="J177" s="785"/>
      <c r="K177" s="785"/>
      <c r="L177" s="785"/>
      <c r="M177" s="785"/>
      <c r="N177" s="785"/>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1121"/>
    </row>
    <row r="178" spans="1:43" ht="14.1" customHeight="1">
      <c r="A178" s="782">
        <f>+日程!A205</f>
        <v>9</v>
      </c>
      <c r="B178" s="641">
        <f>+日程!B205</f>
        <v>16</v>
      </c>
      <c r="C178" s="641" t="str">
        <f>+日程!C205</f>
        <v>金</v>
      </c>
      <c r="D178" s="641" t="str">
        <f>+日程!D205</f>
        <v>(DeNA)</v>
      </c>
      <c r="E178" s="1367" t="str">
        <f>+日程!G205</f>
        <v/>
      </c>
      <c r="F178" s="783" t="str">
        <f>+日程!H205</f>
        <v/>
      </c>
      <c r="G178" s="526"/>
      <c r="H178" s="526"/>
      <c r="I178" s="526"/>
      <c r="J178" s="526"/>
      <c r="K178" s="526"/>
      <c r="L178" s="526"/>
      <c r="M178" s="526"/>
      <c r="N178" s="526"/>
      <c r="O178" s="526"/>
      <c r="P178" s="785"/>
      <c r="Q178" s="526"/>
      <c r="R178" s="526"/>
      <c r="S178" s="526"/>
      <c r="T178" s="526"/>
      <c r="U178" s="526"/>
      <c r="V178" s="526"/>
      <c r="W178" s="526"/>
      <c r="X178" s="526"/>
      <c r="Y178" s="526"/>
      <c r="Z178" s="526"/>
      <c r="AA178" s="526"/>
      <c r="AB178" s="526"/>
      <c r="AC178" s="526"/>
      <c r="AD178" s="526"/>
      <c r="AE178" s="526"/>
      <c r="AF178" s="785"/>
      <c r="AG178" s="526"/>
      <c r="AH178" s="526"/>
      <c r="AI178" s="526"/>
      <c r="AJ178" s="526"/>
      <c r="AK178" s="526"/>
      <c r="AL178" s="526"/>
      <c r="AM178" s="526"/>
      <c r="AN178" s="526"/>
      <c r="AO178" s="526"/>
      <c r="AP178" s="526"/>
      <c r="AQ178" s="1122"/>
    </row>
    <row r="179" spans="1:43" ht="14.1" customHeight="1">
      <c r="A179" s="782">
        <f>+日程!A206</f>
        <v>9</v>
      </c>
      <c r="B179" s="641">
        <f>+日程!B206</f>
        <v>17</v>
      </c>
      <c r="C179" s="641" t="str">
        <f>+日程!C206</f>
        <v>土</v>
      </c>
      <c r="D179" s="641" t="str">
        <f>+日程!D206</f>
        <v>DeNA</v>
      </c>
      <c r="E179" s="1367" t="str">
        <f>+日程!G206</f>
        <v/>
      </c>
      <c r="F179" s="783" t="str">
        <f>+日程!H206</f>
        <v/>
      </c>
      <c r="G179" s="526"/>
      <c r="H179" s="526"/>
      <c r="I179" s="526"/>
      <c r="J179" s="526"/>
      <c r="K179" s="526"/>
      <c r="L179" s="526"/>
      <c r="M179" s="526"/>
      <c r="N179" s="526"/>
      <c r="O179" s="526"/>
      <c r="P179" s="785"/>
      <c r="Q179" s="526"/>
      <c r="R179" s="526"/>
      <c r="S179" s="526"/>
      <c r="T179" s="526"/>
      <c r="U179" s="526"/>
      <c r="V179" s="526"/>
      <c r="W179" s="526"/>
      <c r="X179" s="526"/>
      <c r="Y179" s="526"/>
      <c r="Z179" s="526"/>
      <c r="AA179" s="526"/>
      <c r="AB179" s="526"/>
      <c r="AC179" s="526"/>
      <c r="AD179" s="526"/>
      <c r="AE179" s="526"/>
      <c r="AF179" s="785"/>
      <c r="AG179" s="526"/>
      <c r="AH179" s="526"/>
      <c r="AI179" s="526"/>
      <c r="AJ179" s="526"/>
      <c r="AK179" s="526"/>
      <c r="AL179" s="526"/>
      <c r="AM179" s="526"/>
      <c r="AN179" s="526"/>
      <c r="AO179" s="526"/>
      <c r="AP179" s="526"/>
      <c r="AQ179" s="1122"/>
    </row>
    <row r="180" spans="1:43" ht="14.1" customHeight="1">
      <c r="A180" s="782">
        <f>+日程!A207</f>
        <v>9</v>
      </c>
      <c r="B180" s="641">
        <f>+日程!B207</f>
        <v>18</v>
      </c>
      <c r="C180" s="641" t="str">
        <f>+日程!C207</f>
        <v>日</v>
      </c>
      <c r="D180" s="641" t="str">
        <f>+日程!D207</f>
        <v>中日</v>
      </c>
      <c r="E180" s="1367" t="str">
        <f>+日程!G207</f>
        <v/>
      </c>
      <c r="F180" s="783" t="str">
        <f>+日程!H207</f>
        <v/>
      </c>
      <c r="G180" s="526"/>
      <c r="H180" s="526"/>
      <c r="I180" s="526"/>
      <c r="J180" s="526"/>
      <c r="K180" s="526"/>
      <c r="L180" s="526"/>
      <c r="M180" s="526"/>
      <c r="N180" s="526"/>
      <c r="O180" s="526"/>
      <c r="P180" s="785"/>
      <c r="Q180" s="526"/>
      <c r="R180" s="526"/>
      <c r="S180" s="526"/>
      <c r="T180" s="526"/>
      <c r="U180" s="526"/>
      <c r="V180" s="526"/>
      <c r="W180" s="526"/>
      <c r="X180" s="526"/>
      <c r="Y180" s="526"/>
      <c r="Z180" s="526"/>
      <c r="AA180" s="526"/>
      <c r="AB180" s="526"/>
      <c r="AC180" s="526"/>
      <c r="AD180" s="526"/>
      <c r="AE180" s="526"/>
      <c r="AF180" s="785"/>
      <c r="AG180" s="526"/>
      <c r="AH180" s="526"/>
      <c r="AI180" s="526"/>
      <c r="AJ180" s="526"/>
      <c r="AK180" s="526"/>
      <c r="AL180" s="526"/>
      <c r="AM180" s="526"/>
      <c r="AN180" s="526"/>
      <c r="AO180" s="526"/>
      <c r="AP180" s="526"/>
      <c r="AQ180" s="1122"/>
    </row>
    <row r="181" spans="1:43" ht="14.1" customHeight="1">
      <c r="A181" s="782">
        <f>+日程!A208</f>
        <v>9</v>
      </c>
      <c r="B181" s="641">
        <f>+日程!B208</f>
        <v>19</v>
      </c>
      <c r="C181" s="641" t="str">
        <f>+日程!C208</f>
        <v>月</v>
      </c>
      <c r="D181" s="641" t="str">
        <f>+日程!D208</f>
        <v>中日</v>
      </c>
      <c r="E181" s="1367" t="str">
        <f>+日程!G208</f>
        <v/>
      </c>
      <c r="F181" s="783" t="str">
        <f>+日程!H208</f>
        <v/>
      </c>
      <c r="G181" s="526"/>
      <c r="H181" s="526"/>
      <c r="I181" s="526"/>
      <c r="J181" s="526"/>
      <c r="K181" s="526"/>
      <c r="L181" s="526"/>
      <c r="M181" s="526"/>
      <c r="N181" s="526"/>
      <c r="O181" s="526"/>
      <c r="P181" s="785"/>
      <c r="Q181" s="526"/>
      <c r="R181" s="526"/>
      <c r="S181" s="526"/>
      <c r="T181" s="526"/>
      <c r="U181" s="526"/>
      <c r="V181" s="526"/>
      <c r="W181" s="526"/>
      <c r="X181" s="526"/>
      <c r="Y181" s="526"/>
      <c r="Z181" s="526"/>
      <c r="AA181" s="526"/>
      <c r="AB181" s="526"/>
      <c r="AC181" s="526"/>
      <c r="AD181" s="526"/>
      <c r="AE181" s="526"/>
      <c r="AF181" s="785"/>
      <c r="AG181" s="526"/>
      <c r="AH181" s="526"/>
      <c r="AI181" s="526"/>
      <c r="AJ181" s="526"/>
      <c r="AK181" s="526"/>
      <c r="AL181" s="526"/>
      <c r="AM181" s="526"/>
      <c r="AN181" s="526"/>
      <c r="AO181" s="526"/>
      <c r="AP181" s="526"/>
      <c r="AQ181" s="1122"/>
    </row>
    <row r="182" spans="1:43" ht="14.1" customHeight="1">
      <c r="A182" s="837">
        <f>+日程!A209</f>
        <v>9</v>
      </c>
      <c r="B182" s="897">
        <f>+日程!B209</f>
        <v>20</v>
      </c>
      <c r="C182" s="897" t="str">
        <f>+日程!C209</f>
        <v>火</v>
      </c>
      <c r="D182" s="897"/>
      <c r="E182" s="897"/>
      <c r="F182" s="897"/>
      <c r="G182" s="785"/>
      <c r="H182" s="785"/>
      <c r="I182" s="785"/>
      <c r="J182" s="785"/>
      <c r="K182" s="785"/>
      <c r="L182" s="785"/>
      <c r="M182" s="785"/>
      <c r="N182" s="785"/>
      <c r="O182" s="785"/>
      <c r="P182" s="785"/>
      <c r="Q182" s="785"/>
      <c r="R182" s="785"/>
      <c r="S182" s="785"/>
      <c r="T182" s="785"/>
      <c r="U182" s="785"/>
      <c r="V182" s="785"/>
      <c r="W182" s="785"/>
      <c r="X182" s="785"/>
      <c r="Y182" s="785"/>
      <c r="Z182" s="785"/>
      <c r="AA182" s="785"/>
      <c r="AB182" s="785"/>
      <c r="AC182" s="785"/>
      <c r="AD182" s="785"/>
      <c r="AE182" s="785"/>
      <c r="AF182" s="785"/>
      <c r="AG182" s="785"/>
      <c r="AH182" s="785"/>
      <c r="AI182" s="785"/>
      <c r="AJ182" s="785"/>
      <c r="AK182" s="785"/>
      <c r="AL182" s="785"/>
      <c r="AM182" s="785"/>
      <c r="AN182" s="785"/>
      <c r="AO182" s="785"/>
      <c r="AP182" s="785"/>
      <c r="AQ182" s="1121"/>
    </row>
    <row r="183" spans="1:43" ht="14.1" customHeight="1">
      <c r="A183" s="837">
        <f>+日程!A210</f>
        <v>9</v>
      </c>
      <c r="B183" s="897">
        <f>+日程!B210</f>
        <v>21</v>
      </c>
      <c r="C183" s="897" t="str">
        <f>+日程!C210</f>
        <v>水</v>
      </c>
      <c r="D183" s="897"/>
      <c r="E183" s="897"/>
      <c r="F183" s="897"/>
      <c r="G183" s="785"/>
      <c r="H183" s="785"/>
      <c r="I183" s="785"/>
      <c r="J183" s="785"/>
      <c r="K183" s="785"/>
      <c r="L183" s="785"/>
      <c r="M183" s="785"/>
      <c r="N183" s="785"/>
      <c r="O183" s="785"/>
      <c r="P183" s="785"/>
      <c r="Q183" s="785"/>
      <c r="R183" s="785"/>
      <c r="S183" s="785"/>
      <c r="T183" s="785"/>
      <c r="U183" s="785"/>
      <c r="V183" s="785"/>
      <c r="W183" s="785"/>
      <c r="X183" s="785"/>
      <c r="Y183" s="785"/>
      <c r="Z183" s="785"/>
      <c r="AA183" s="785"/>
      <c r="AB183" s="785"/>
      <c r="AC183" s="785"/>
      <c r="AD183" s="785"/>
      <c r="AE183" s="785"/>
      <c r="AF183" s="785"/>
      <c r="AG183" s="785"/>
      <c r="AH183" s="785"/>
      <c r="AI183" s="785"/>
      <c r="AJ183" s="785"/>
      <c r="AK183" s="785"/>
      <c r="AL183" s="785"/>
      <c r="AM183" s="785"/>
      <c r="AN183" s="785"/>
      <c r="AO183" s="785"/>
      <c r="AP183" s="785"/>
      <c r="AQ183" s="1121"/>
    </row>
    <row r="184" spans="1:43" ht="14.1" customHeight="1">
      <c r="A184" s="837">
        <f>+日程!A211</f>
        <v>9</v>
      </c>
      <c r="B184" s="897">
        <f>+日程!B211</f>
        <v>22</v>
      </c>
      <c r="C184" s="897" t="str">
        <f>+日程!C211</f>
        <v>木</v>
      </c>
      <c r="D184" s="897"/>
      <c r="E184" s="897"/>
      <c r="F184" s="897"/>
      <c r="G184" s="785"/>
      <c r="H184" s="785"/>
      <c r="I184" s="785"/>
      <c r="J184" s="785"/>
      <c r="K184" s="785"/>
      <c r="L184" s="785"/>
      <c r="M184" s="785"/>
      <c r="N184" s="785"/>
      <c r="O184" s="785"/>
      <c r="P184" s="785"/>
      <c r="Q184" s="785"/>
      <c r="R184" s="785"/>
      <c r="S184" s="785"/>
      <c r="T184" s="785"/>
      <c r="U184" s="785"/>
      <c r="V184" s="785"/>
      <c r="W184" s="785"/>
      <c r="X184" s="785"/>
      <c r="Y184" s="785"/>
      <c r="Z184" s="785"/>
      <c r="AA184" s="785"/>
      <c r="AB184" s="785"/>
      <c r="AC184" s="785"/>
      <c r="AD184" s="785"/>
      <c r="AE184" s="785"/>
      <c r="AF184" s="785"/>
      <c r="AG184" s="785"/>
      <c r="AH184" s="785"/>
      <c r="AI184" s="785"/>
      <c r="AJ184" s="785"/>
      <c r="AK184" s="785"/>
      <c r="AL184" s="785"/>
      <c r="AM184" s="785"/>
      <c r="AN184" s="785"/>
      <c r="AO184" s="785"/>
      <c r="AP184" s="785"/>
      <c r="AQ184" s="1121"/>
    </row>
    <row r="185" spans="1:43" ht="14.1" customHeight="1">
      <c r="A185" s="837">
        <f>+日程!A212</f>
        <v>9</v>
      </c>
      <c r="B185" s="897">
        <f>+日程!B212</f>
        <v>23</v>
      </c>
      <c r="C185" s="897" t="str">
        <f>+日程!C212</f>
        <v>金</v>
      </c>
      <c r="D185" s="897"/>
      <c r="E185" s="897"/>
      <c r="F185" s="897"/>
      <c r="G185" s="785"/>
      <c r="H185" s="785"/>
      <c r="I185" s="785"/>
      <c r="J185" s="785"/>
      <c r="K185" s="785"/>
      <c r="L185" s="785"/>
      <c r="M185" s="785"/>
      <c r="N185" s="785"/>
      <c r="O185" s="785"/>
      <c r="P185" s="785"/>
      <c r="Q185" s="785"/>
      <c r="R185" s="785"/>
      <c r="S185" s="785"/>
      <c r="T185" s="785"/>
      <c r="U185" s="785"/>
      <c r="V185" s="785"/>
      <c r="W185" s="785"/>
      <c r="X185" s="785"/>
      <c r="Y185" s="785"/>
      <c r="Z185" s="785"/>
      <c r="AA185" s="785"/>
      <c r="AB185" s="785"/>
      <c r="AC185" s="785"/>
      <c r="AD185" s="785"/>
      <c r="AE185" s="785"/>
      <c r="AF185" s="785"/>
      <c r="AG185" s="785"/>
      <c r="AH185" s="785"/>
      <c r="AI185" s="785"/>
      <c r="AJ185" s="785"/>
      <c r="AK185" s="785"/>
      <c r="AL185" s="785"/>
      <c r="AM185" s="785"/>
      <c r="AN185" s="785"/>
      <c r="AO185" s="785"/>
      <c r="AP185" s="785"/>
      <c r="AQ185" s="1121"/>
    </row>
    <row r="186" spans="1:43" ht="14.1" customHeight="1">
      <c r="A186" s="837">
        <f>+日程!A213</f>
        <v>9</v>
      </c>
      <c r="B186" s="897">
        <f>+日程!B213</f>
        <v>24</v>
      </c>
      <c r="C186" s="897" t="str">
        <f>+日程!C213</f>
        <v>土</v>
      </c>
      <c r="D186" s="897"/>
      <c r="E186" s="897"/>
      <c r="F186" s="897"/>
      <c r="G186" s="785"/>
      <c r="H186" s="785"/>
      <c r="I186" s="785"/>
      <c r="J186" s="785"/>
      <c r="K186" s="785"/>
      <c r="L186" s="785"/>
      <c r="M186" s="785"/>
      <c r="N186" s="785"/>
      <c r="O186" s="785"/>
      <c r="P186" s="785"/>
      <c r="Q186" s="785"/>
      <c r="R186" s="785"/>
      <c r="S186" s="785"/>
      <c r="T186" s="785"/>
      <c r="U186" s="785"/>
      <c r="V186" s="785"/>
      <c r="W186" s="785"/>
      <c r="X186" s="785"/>
      <c r="Y186" s="785"/>
      <c r="Z186" s="785"/>
      <c r="AA186" s="785"/>
      <c r="AB186" s="785"/>
      <c r="AC186" s="785"/>
      <c r="AD186" s="785"/>
      <c r="AE186" s="785"/>
      <c r="AF186" s="785"/>
      <c r="AG186" s="785"/>
      <c r="AH186" s="785"/>
      <c r="AI186" s="785"/>
      <c r="AJ186" s="785"/>
      <c r="AK186" s="785"/>
      <c r="AL186" s="785"/>
      <c r="AM186" s="785"/>
      <c r="AN186" s="785"/>
      <c r="AO186" s="785"/>
      <c r="AP186" s="785"/>
      <c r="AQ186" s="1121"/>
    </row>
    <row r="187" spans="1:43" ht="14.1" customHeight="1">
      <c r="A187" s="837">
        <f>+日程!A214</f>
        <v>9</v>
      </c>
      <c r="B187" s="897">
        <f>+日程!B214</f>
        <v>25</v>
      </c>
      <c r="C187" s="897" t="str">
        <f>+日程!C214</f>
        <v>日</v>
      </c>
      <c r="D187" s="897"/>
      <c r="E187" s="897"/>
      <c r="F187" s="897"/>
      <c r="G187" s="785"/>
      <c r="H187" s="785"/>
      <c r="I187" s="785"/>
      <c r="J187" s="785"/>
      <c r="K187" s="785"/>
      <c r="L187" s="785"/>
      <c r="M187" s="785"/>
      <c r="N187" s="785"/>
      <c r="O187" s="785"/>
      <c r="P187" s="785"/>
      <c r="Q187" s="785"/>
      <c r="R187" s="785"/>
      <c r="S187" s="785"/>
      <c r="T187" s="785"/>
      <c r="U187" s="785"/>
      <c r="V187" s="785"/>
      <c r="W187" s="785"/>
      <c r="X187" s="785"/>
      <c r="Y187" s="785"/>
      <c r="Z187" s="785"/>
      <c r="AA187" s="785"/>
      <c r="AB187" s="785"/>
      <c r="AC187" s="785"/>
      <c r="AD187" s="785"/>
      <c r="AE187" s="785"/>
      <c r="AF187" s="785"/>
      <c r="AG187" s="785"/>
      <c r="AH187" s="785"/>
      <c r="AI187" s="785"/>
      <c r="AJ187" s="785"/>
      <c r="AK187" s="785"/>
      <c r="AL187" s="785"/>
      <c r="AM187" s="785"/>
      <c r="AN187" s="785"/>
      <c r="AO187" s="785"/>
      <c r="AP187" s="785"/>
      <c r="AQ187" s="1121"/>
    </row>
    <row r="188" spans="1:43" ht="14.1" customHeight="1">
      <c r="A188" s="837">
        <f>+日程!A215</f>
        <v>9</v>
      </c>
      <c r="B188" s="897">
        <f>+日程!B215</f>
        <v>26</v>
      </c>
      <c r="C188" s="897" t="str">
        <f>+日程!C215</f>
        <v>月</v>
      </c>
      <c r="D188" s="897"/>
      <c r="E188" s="897"/>
      <c r="F188" s="897"/>
      <c r="G188" s="785"/>
      <c r="H188" s="785"/>
      <c r="I188" s="785"/>
      <c r="J188" s="785"/>
      <c r="K188" s="785"/>
      <c r="L188" s="785"/>
      <c r="M188" s="785"/>
      <c r="N188" s="785"/>
      <c r="O188" s="785"/>
      <c r="P188" s="785"/>
      <c r="Q188" s="785"/>
      <c r="R188" s="785"/>
      <c r="S188" s="785"/>
      <c r="T188" s="785"/>
      <c r="U188" s="785"/>
      <c r="V188" s="785"/>
      <c r="W188" s="785"/>
      <c r="X188" s="785"/>
      <c r="Y188" s="785"/>
      <c r="Z188" s="785"/>
      <c r="AA188" s="785"/>
      <c r="AB188" s="785"/>
      <c r="AC188" s="785"/>
      <c r="AD188" s="785"/>
      <c r="AE188" s="785"/>
      <c r="AF188" s="785"/>
      <c r="AG188" s="785"/>
      <c r="AH188" s="785"/>
      <c r="AI188" s="785"/>
      <c r="AJ188" s="785"/>
      <c r="AK188" s="785"/>
      <c r="AL188" s="785"/>
      <c r="AM188" s="785"/>
      <c r="AN188" s="785"/>
      <c r="AO188" s="785"/>
      <c r="AP188" s="785"/>
      <c r="AQ188" s="1121"/>
    </row>
    <row r="189" spans="1:43" ht="14.1" customHeight="1">
      <c r="A189" s="837">
        <f>+日程!A216</f>
        <v>9</v>
      </c>
      <c r="B189" s="897">
        <f>+日程!B216</f>
        <v>27</v>
      </c>
      <c r="C189" s="897" t="str">
        <f>+日程!C216</f>
        <v>火</v>
      </c>
      <c r="D189" s="897"/>
      <c r="E189" s="897"/>
      <c r="F189" s="897"/>
      <c r="G189" s="785"/>
      <c r="H189" s="785"/>
      <c r="I189" s="785"/>
      <c r="J189" s="785"/>
      <c r="K189" s="785"/>
      <c r="L189" s="785"/>
      <c r="M189" s="785"/>
      <c r="N189" s="785"/>
      <c r="O189" s="785"/>
      <c r="P189" s="785"/>
      <c r="Q189" s="785"/>
      <c r="R189" s="785"/>
      <c r="S189" s="785"/>
      <c r="T189" s="785"/>
      <c r="U189" s="785"/>
      <c r="V189" s="785"/>
      <c r="W189" s="785"/>
      <c r="X189" s="785"/>
      <c r="Y189" s="785"/>
      <c r="Z189" s="785"/>
      <c r="AA189" s="785"/>
      <c r="AB189" s="785"/>
      <c r="AC189" s="785"/>
      <c r="AD189" s="785"/>
      <c r="AE189" s="785"/>
      <c r="AF189" s="785"/>
      <c r="AG189" s="785"/>
      <c r="AH189" s="785"/>
      <c r="AI189" s="785"/>
      <c r="AJ189" s="785"/>
      <c r="AK189" s="785"/>
      <c r="AL189" s="785"/>
      <c r="AM189" s="785"/>
      <c r="AN189" s="785"/>
      <c r="AO189" s="785"/>
      <c r="AP189" s="785"/>
      <c r="AQ189" s="1121"/>
    </row>
    <row r="190" spans="1:43" ht="14.1" customHeight="1">
      <c r="A190" s="837">
        <f>+日程!A217</f>
        <v>9</v>
      </c>
      <c r="B190" s="897">
        <f>+日程!B217</f>
        <v>28</v>
      </c>
      <c r="C190" s="897" t="str">
        <f>+日程!C217</f>
        <v>水</v>
      </c>
      <c r="D190" s="897"/>
      <c r="E190" s="897"/>
      <c r="F190" s="897"/>
      <c r="G190" s="785"/>
      <c r="H190" s="785"/>
      <c r="I190" s="785"/>
      <c r="J190" s="785"/>
      <c r="K190" s="785"/>
      <c r="L190" s="785"/>
      <c r="M190" s="785"/>
      <c r="N190" s="785"/>
      <c r="O190" s="785"/>
      <c r="P190" s="785"/>
      <c r="Q190" s="785"/>
      <c r="R190" s="785"/>
      <c r="S190" s="785"/>
      <c r="T190" s="785"/>
      <c r="U190" s="785"/>
      <c r="V190" s="785"/>
      <c r="W190" s="785"/>
      <c r="X190" s="785"/>
      <c r="Y190" s="785"/>
      <c r="Z190" s="785"/>
      <c r="AA190" s="785"/>
      <c r="AB190" s="785"/>
      <c r="AC190" s="785"/>
      <c r="AD190" s="785"/>
      <c r="AE190" s="785"/>
      <c r="AF190" s="785"/>
      <c r="AG190" s="785"/>
      <c r="AH190" s="785"/>
      <c r="AI190" s="785"/>
      <c r="AJ190" s="785"/>
      <c r="AK190" s="785"/>
      <c r="AL190" s="785"/>
      <c r="AM190" s="785"/>
      <c r="AN190" s="785"/>
      <c r="AO190" s="785"/>
      <c r="AP190" s="785"/>
      <c r="AQ190" s="1121"/>
    </row>
    <row r="191" spans="1:43" ht="14.1" customHeight="1">
      <c r="A191" s="837">
        <f>+日程!A218</f>
        <v>9</v>
      </c>
      <c r="B191" s="897">
        <f>+日程!B218</f>
        <v>29</v>
      </c>
      <c r="C191" s="897" t="str">
        <f>+日程!C218</f>
        <v>木</v>
      </c>
      <c r="D191" s="897"/>
      <c r="E191" s="897"/>
      <c r="F191" s="897"/>
      <c r="G191" s="785"/>
      <c r="H191" s="785"/>
      <c r="I191" s="785"/>
      <c r="J191" s="785"/>
      <c r="K191" s="785"/>
      <c r="L191" s="785"/>
      <c r="M191" s="785"/>
      <c r="N191" s="785"/>
      <c r="O191" s="785"/>
      <c r="P191" s="785"/>
      <c r="Q191" s="785"/>
      <c r="R191" s="785"/>
      <c r="S191" s="785"/>
      <c r="T191" s="785"/>
      <c r="U191" s="785"/>
      <c r="V191" s="785"/>
      <c r="W191" s="785"/>
      <c r="X191" s="785"/>
      <c r="Y191" s="785"/>
      <c r="Z191" s="785"/>
      <c r="AA191" s="785"/>
      <c r="AB191" s="785"/>
      <c r="AC191" s="785"/>
      <c r="AD191" s="785"/>
      <c r="AE191" s="785"/>
      <c r="AF191" s="785"/>
      <c r="AG191" s="785"/>
      <c r="AH191" s="785"/>
      <c r="AI191" s="785"/>
      <c r="AJ191" s="785"/>
      <c r="AK191" s="785"/>
      <c r="AL191" s="785"/>
      <c r="AM191" s="785"/>
      <c r="AN191" s="785"/>
      <c r="AO191" s="785"/>
      <c r="AP191" s="785"/>
      <c r="AQ191" s="1121"/>
    </row>
    <row r="192" spans="1:43" ht="14.1" customHeight="1">
      <c r="A192" s="837">
        <f>+日程!A219</f>
        <v>9</v>
      </c>
      <c r="B192" s="897">
        <f>+日程!B219</f>
        <v>30</v>
      </c>
      <c r="C192" s="897" t="str">
        <f>+日程!C219</f>
        <v>金</v>
      </c>
      <c r="D192" s="897"/>
      <c r="E192" s="897"/>
      <c r="F192" s="897"/>
      <c r="G192" s="785"/>
      <c r="H192" s="785"/>
      <c r="I192" s="785"/>
      <c r="J192" s="785"/>
      <c r="K192" s="785"/>
      <c r="L192" s="785"/>
      <c r="M192" s="785"/>
      <c r="N192" s="785"/>
      <c r="O192" s="785"/>
      <c r="P192" s="785"/>
      <c r="Q192" s="785"/>
      <c r="R192" s="785"/>
      <c r="S192" s="785"/>
      <c r="T192" s="785"/>
      <c r="U192" s="785"/>
      <c r="V192" s="785"/>
      <c r="W192" s="785"/>
      <c r="X192" s="785"/>
      <c r="Y192" s="785"/>
      <c r="Z192" s="785"/>
      <c r="AA192" s="785"/>
      <c r="AB192" s="785"/>
      <c r="AC192" s="785"/>
      <c r="AD192" s="785"/>
      <c r="AE192" s="785"/>
      <c r="AF192" s="785"/>
      <c r="AG192" s="785"/>
      <c r="AH192" s="785"/>
      <c r="AI192" s="785"/>
      <c r="AJ192" s="785"/>
      <c r="AK192" s="785"/>
      <c r="AL192" s="785"/>
      <c r="AM192" s="785"/>
      <c r="AN192" s="785"/>
      <c r="AO192" s="785"/>
      <c r="AP192" s="785"/>
      <c r="AQ192" s="1121"/>
    </row>
    <row r="193" spans="1:43" ht="14.1" customHeight="1">
      <c r="A193" s="837">
        <f>+日程!A220</f>
        <v>10</v>
      </c>
      <c r="B193" s="897">
        <f>+日程!B220</f>
        <v>1</v>
      </c>
      <c r="C193" s="897" t="str">
        <f>+日程!C220</f>
        <v>土</v>
      </c>
      <c r="D193" s="897"/>
      <c r="E193" s="897"/>
      <c r="F193" s="897"/>
      <c r="G193" s="785"/>
      <c r="H193" s="785"/>
      <c r="I193" s="785"/>
      <c r="J193" s="785"/>
      <c r="K193" s="785"/>
      <c r="L193" s="785"/>
      <c r="M193" s="785"/>
      <c r="N193" s="785"/>
      <c r="O193" s="785"/>
      <c r="P193" s="785"/>
      <c r="Q193" s="785"/>
      <c r="R193" s="785"/>
      <c r="S193" s="785"/>
      <c r="T193" s="785"/>
      <c r="U193" s="785"/>
      <c r="V193" s="785"/>
      <c r="W193" s="785"/>
      <c r="X193" s="785"/>
      <c r="Y193" s="785"/>
      <c r="Z193" s="785"/>
      <c r="AA193" s="785"/>
      <c r="AB193" s="785"/>
      <c r="AC193" s="785"/>
      <c r="AD193" s="785"/>
      <c r="AE193" s="785"/>
      <c r="AF193" s="785"/>
      <c r="AG193" s="785"/>
      <c r="AH193" s="785"/>
      <c r="AI193" s="785"/>
      <c r="AJ193" s="785"/>
      <c r="AK193" s="785"/>
      <c r="AL193" s="785"/>
      <c r="AM193" s="785"/>
      <c r="AN193" s="785"/>
      <c r="AO193" s="785"/>
      <c r="AP193" s="785"/>
      <c r="AQ193" s="1121"/>
    </row>
    <row r="194" spans="1:43" ht="14.1" customHeight="1">
      <c r="A194" s="1368">
        <f>+日程!A221</f>
        <v>10</v>
      </c>
      <c r="B194" s="1369">
        <f>+日程!B221</f>
        <v>2</v>
      </c>
      <c r="C194" s="1369" t="str">
        <f>+日程!C221</f>
        <v>日</v>
      </c>
      <c r="D194" s="1369"/>
      <c r="E194" s="1369"/>
      <c r="F194" s="1369"/>
      <c r="G194" s="1123"/>
      <c r="H194" s="1123"/>
      <c r="I194" s="1123"/>
      <c r="J194" s="1123"/>
      <c r="K194" s="1123"/>
      <c r="L194" s="1123"/>
      <c r="M194" s="1123"/>
      <c r="N194" s="1123"/>
      <c r="O194" s="1123"/>
      <c r="P194" s="1123"/>
      <c r="Q194" s="1123"/>
      <c r="R194" s="1123"/>
      <c r="S194" s="1123"/>
      <c r="T194" s="1123"/>
      <c r="U194" s="1123"/>
      <c r="V194" s="1123"/>
      <c r="W194" s="1123"/>
      <c r="X194" s="1123"/>
      <c r="Y194" s="1123"/>
      <c r="Z194" s="1123"/>
      <c r="AA194" s="1123"/>
      <c r="AB194" s="1123"/>
      <c r="AC194" s="1123"/>
      <c r="AD194" s="1123"/>
      <c r="AE194" s="1123"/>
      <c r="AF194" s="1123"/>
      <c r="AG194" s="1123"/>
      <c r="AH194" s="1123"/>
      <c r="AI194" s="1123"/>
      <c r="AJ194" s="1123"/>
      <c r="AK194" s="1123"/>
      <c r="AL194" s="1123"/>
      <c r="AM194" s="1123"/>
      <c r="AN194" s="1123"/>
      <c r="AO194" s="1123"/>
      <c r="AP194" s="1123"/>
      <c r="AQ194" s="1124"/>
    </row>
    <row r="195" spans="1:43" ht="20.25" customHeight="1">
      <c r="A195" s="1370"/>
      <c r="B195" s="1370"/>
      <c r="C195" s="1370"/>
      <c r="D195" s="1370"/>
      <c r="E195" s="1370"/>
      <c r="F195" s="1370"/>
    </row>
    <row r="196" spans="1:43" ht="20.25" customHeight="1">
      <c r="A196" s="641"/>
      <c r="B196" s="641"/>
      <c r="C196" s="641"/>
      <c r="D196" s="641"/>
      <c r="E196" s="641"/>
      <c r="F196" s="641"/>
    </row>
    <row r="197" spans="1:43" ht="20.25" customHeight="1">
      <c r="A197" s="641"/>
      <c r="B197" s="641"/>
      <c r="C197" s="641"/>
      <c r="D197" s="641"/>
      <c r="E197" s="641"/>
      <c r="F197" s="641"/>
    </row>
    <row r="198" spans="1:43" ht="20.25" customHeight="1">
      <c r="A198" s="641"/>
      <c r="B198" s="641"/>
      <c r="C198" s="641"/>
      <c r="D198" s="641"/>
      <c r="E198" s="641"/>
      <c r="F198" s="641"/>
    </row>
    <row r="199" spans="1:43" ht="20.25" customHeight="1">
      <c r="A199" s="641"/>
      <c r="B199" s="641"/>
      <c r="C199" s="641"/>
      <c r="D199" s="641"/>
      <c r="E199" s="641"/>
      <c r="F199" s="641"/>
    </row>
    <row r="200" spans="1:43" ht="20.25" customHeight="1">
      <c r="A200" s="641"/>
      <c r="B200" s="641"/>
      <c r="C200" s="641"/>
      <c r="D200" s="641"/>
      <c r="E200" s="641"/>
      <c r="F200" s="641"/>
    </row>
    <row r="201" spans="1:43" ht="20.25" customHeight="1">
      <c r="A201" s="641"/>
      <c r="B201" s="641"/>
      <c r="C201" s="641"/>
      <c r="D201" s="641"/>
      <c r="E201" s="641"/>
      <c r="F201" s="641"/>
    </row>
    <row r="202" spans="1:43" ht="20.25" customHeight="1">
      <c r="A202" s="641"/>
      <c r="B202" s="641"/>
      <c r="C202" s="641"/>
      <c r="D202" s="641"/>
      <c r="E202" s="641"/>
      <c r="F202" s="641"/>
    </row>
    <row r="203" spans="1:43" ht="20.25" customHeight="1">
      <c r="A203" s="641"/>
      <c r="B203" s="641"/>
      <c r="C203" s="641"/>
      <c r="D203" s="641"/>
      <c r="E203" s="641"/>
      <c r="F203" s="641"/>
    </row>
    <row r="204" spans="1:43" ht="20.25" customHeight="1">
      <c r="A204" s="641"/>
      <c r="B204" s="641"/>
      <c r="C204" s="641"/>
      <c r="D204" s="641"/>
      <c r="E204" s="641"/>
      <c r="F204" s="641"/>
    </row>
    <row r="205" spans="1:43" ht="20.25" customHeight="1">
      <c r="A205" s="641"/>
      <c r="B205" s="641"/>
      <c r="C205" s="641"/>
      <c r="D205" s="641"/>
      <c r="E205" s="641"/>
      <c r="F205" s="641"/>
    </row>
    <row r="206" spans="1:43" ht="20.25" customHeight="1">
      <c r="A206" s="641"/>
      <c r="B206" s="641"/>
      <c r="C206" s="641"/>
      <c r="D206" s="641"/>
      <c r="E206" s="641"/>
      <c r="F206" s="641"/>
    </row>
    <row r="207" spans="1:43" ht="20.25" customHeight="1">
      <c r="A207" s="641"/>
      <c r="B207" s="641"/>
      <c r="C207" s="641"/>
      <c r="D207" s="641"/>
      <c r="E207" s="641"/>
      <c r="F207" s="641"/>
    </row>
    <row r="208" spans="1:43" ht="20.25" customHeight="1">
      <c r="A208" s="641"/>
      <c r="B208" s="641"/>
      <c r="C208" s="641"/>
      <c r="D208" s="641"/>
      <c r="E208" s="641"/>
      <c r="F208" s="641"/>
    </row>
    <row r="209" spans="1:6" ht="20.25" customHeight="1">
      <c r="A209" s="641"/>
      <c r="B209" s="641"/>
      <c r="C209" s="641"/>
      <c r="D209" s="641"/>
      <c r="E209" s="641"/>
      <c r="F209" s="641"/>
    </row>
    <row r="210" spans="1:6" ht="20.25" customHeight="1">
      <c r="A210" s="641"/>
      <c r="B210" s="641"/>
      <c r="C210" s="641"/>
      <c r="D210" s="641"/>
      <c r="E210" s="641"/>
      <c r="F210" s="641"/>
    </row>
    <row r="211" spans="1:6" ht="20.25" customHeight="1">
      <c r="A211" s="641"/>
      <c r="B211" s="641"/>
      <c r="C211" s="641"/>
      <c r="D211" s="641"/>
      <c r="E211" s="641"/>
      <c r="F211" s="641"/>
    </row>
    <row r="212" spans="1:6" ht="20.25" customHeight="1">
      <c r="A212" s="641"/>
      <c r="B212" s="641"/>
      <c r="C212" s="641"/>
      <c r="D212" s="641"/>
      <c r="E212" s="641"/>
      <c r="F212" s="641"/>
    </row>
    <row r="213" spans="1:6" ht="20.25" customHeight="1">
      <c r="A213" s="641"/>
      <c r="B213" s="641"/>
      <c r="C213" s="641"/>
      <c r="D213" s="641"/>
      <c r="E213" s="641"/>
      <c r="F213" s="641"/>
    </row>
    <row r="214" spans="1:6" ht="20.25" customHeight="1">
      <c r="A214" s="641"/>
      <c r="B214" s="641"/>
      <c r="C214" s="641"/>
      <c r="D214" s="641"/>
      <c r="E214" s="641"/>
      <c r="F214" s="641"/>
    </row>
    <row r="215" spans="1:6" ht="20.25" customHeight="1">
      <c r="A215" s="641"/>
      <c r="B215" s="641"/>
      <c r="C215" s="641"/>
      <c r="D215" s="641"/>
      <c r="E215" s="641"/>
      <c r="F215" s="641"/>
    </row>
    <row r="216" spans="1:6" ht="20.25" customHeight="1">
      <c r="A216" s="641"/>
      <c r="B216" s="641"/>
      <c r="C216" s="641"/>
      <c r="D216" s="641"/>
      <c r="E216" s="641"/>
      <c r="F216" s="641"/>
    </row>
    <row r="217" spans="1:6" ht="20.25" customHeight="1">
      <c r="A217" s="641"/>
      <c r="B217" s="641"/>
      <c r="C217" s="641"/>
      <c r="D217" s="641"/>
      <c r="E217" s="641"/>
      <c r="F217" s="641"/>
    </row>
    <row r="218" spans="1:6" ht="20.25" customHeight="1">
      <c r="A218" s="641"/>
      <c r="B218" s="641"/>
      <c r="C218" s="641"/>
      <c r="D218" s="641"/>
      <c r="E218" s="641"/>
      <c r="F218" s="641"/>
    </row>
    <row r="219" spans="1:6" ht="20.25" customHeight="1">
      <c r="A219" s="641"/>
      <c r="B219" s="641"/>
      <c r="C219" s="641"/>
      <c r="D219" s="641"/>
      <c r="E219" s="641"/>
      <c r="F219" s="641"/>
    </row>
    <row r="220" spans="1:6" ht="20.25" customHeight="1">
      <c r="A220" s="641"/>
      <c r="B220" s="641"/>
      <c r="C220" s="641"/>
      <c r="D220" s="641"/>
      <c r="E220" s="641"/>
      <c r="F220" s="641"/>
    </row>
    <row r="221" spans="1:6" ht="20.25" customHeight="1">
      <c r="A221" s="641"/>
      <c r="B221" s="641"/>
      <c r="C221" s="641"/>
      <c r="D221" s="641"/>
      <c r="E221" s="641"/>
      <c r="F221" s="641"/>
    </row>
    <row r="222" spans="1:6" ht="20.25" customHeight="1">
      <c r="A222" s="641"/>
      <c r="B222" s="641"/>
      <c r="C222" s="641"/>
      <c r="D222" s="641"/>
      <c r="E222" s="641"/>
      <c r="F222" s="641"/>
    </row>
    <row r="223" spans="1:6" ht="20.25" customHeight="1">
      <c r="A223" s="641"/>
      <c r="B223" s="641"/>
      <c r="C223" s="641"/>
      <c r="D223" s="641"/>
      <c r="E223" s="641"/>
      <c r="F223" s="641"/>
    </row>
    <row r="224" spans="1:6" ht="20.25" customHeight="1">
      <c r="A224" s="641"/>
      <c r="B224" s="641"/>
      <c r="C224" s="641"/>
      <c r="D224" s="641"/>
      <c r="E224" s="641"/>
      <c r="F224" s="641"/>
    </row>
    <row r="225" spans="1:6" ht="20.25" customHeight="1">
      <c r="A225" s="641"/>
      <c r="B225" s="641"/>
      <c r="C225" s="641"/>
      <c r="D225" s="641"/>
      <c r="E225" s="641"/>
      <c r="F225" s="641"/>
    </row>
    <row r="226" spans="1:6" ht="20.25" customHeight="1">
      <c r="A226" s="641"/>
      <c r="B226" s="641"/>
      <c r="C226" s="641"/>
      <c r="D226" s="641"/>
      <c r="E226" s="641"/>
      <c r="F226" s="641"/>
    </row>
    <row r="227" spans="1:6" ht="20.25" customHeight="1">
      <c r="A227" s="641"/>
      <c r="B227" s="641"/>
      <c r="C227" s="641"/>
      <c r="D227" s="641"/>
      <c r="E227" s="641"/>
      <c r="F227" s="641"/>
    </row>
    <row r="228" spans="1:6" ht="20.25" customHeight="1">
      <c r="A228" s="641"/>
      <c r="B228" s="641"/>
      <c r="C228" s="641"/>
      <c r="D228" s="641"/>
      <c r="E228" s="641"/>
      <c r="F228" s="641"/>
    </row>
    <row r="229" spans="1:6" ht="20.25" customHeight="1">
      <c r="A229" s="641"/>
      <c r="B229" s="641"/>
      <c r="C229" s="641"/>
      <c r="D229" s="641"/>
      <c r="E229" s="641"/>
      <c r="F229" s="641"/>
    </row>
    <row r="230" spans="1:6" ht="20.25" customHeight="1">
      <c r="A230" s="641"/>
      <c r="B230" s="641"/>
      <c r="C230" s="641"/>
      <c r="D230" s="641"/>
      <c r="E230" s="641"/>
      <c r="F230" s="641"/>
    </row>
    <row r="231" spans="1:6" ht="20.25" customHeight="1">
      <c r="A231" s="641"/>
      <c r="B231" s="641"/>
      <c r="C231" s="641"/>
      <c r="D231" s="641"/>
      <c r="E231" s="641"/>
      <c r="F231" s="641"/>
    </row>
    <row r="232" spans="1:6" ht="20.25" customHeight="1">
      <c r="A232" s="641"/>
      <c r="B232" s="641"/>
      <c r="C232" s="641"/>
      <c r="D232" s="641"/>
      <c r="E232" s="641"/>
      <c r="F232" s="641"/>
    </row>
    <row r="233" spans="1:6" ht="20.25" customHeight="1">
      <c r="A233" s="641"/>
      <c r="B233" s="641"/>
      <c r="C233" s="641"/>
      <c r="D233" s="641"/>
      <c r="E233" s="641"/>
      <c r="F233" s="641"/>
    </row>
    <row r="234" spans="1:6" ht="20.25" customHeight="1">
      <c r="A234" s="641"/>
      <c r="B234" s="641"/>
      <c r="C234" s="641"/>
      <c r="D234" s="641"/>
      <c r="E234" s="641"/>
      <c r="F234" s="641"/>
    </row>
    <row r="235" spans="1:6" ht="20.25" customHeight="1">
      <c r="A235" s="641"/>
      <c r="B235" s="641"/>
      <c r="C235" s="641"/>
      <c r="D235" s="641"/>
      <c r="E235" s="641"/>
      <c r="F235" s="641"/>
    </row>
    <row r="236" spans="1:6" ht="20.25" customHeight="1">
      <c r="A236" s="641"/>
      <c r="B236" s="641"/>
      <c r="C236" s="641"/>
      <c r="D236" s="641"/>
      <c r="E236" s="641"/>
      <c r="F236" s="641"/>
    </row>
    <row r="237" spans="1:6" ht="20.25" customHeight="1">
      <c r="A237" s="641"/>
      <c r="B237" s="641"/>
      <c r="C237" s="641"/>
      <c r="D237" s="641"/>
      <c r="E237" s="641"/>
      <c r="F237" s="641"/>
    </row>
    <row r="238" spans="1:6" ht="20.25" customHeight="1">
      <c r="A238" s="641"/>
      <c r="B238" s="641"/>
      <c r="C238" s="641"/>
      <c r="D238" s="641"/>
      <c r="E238" s="641"/>
      <c r="F238" s="641"/>
    </row>
    <row r="239" spans="1:6" ht="20.25" customHeight="1">
      <c r="A239" s="641"/>
      <c r="B239" s="641"/>
      <c r="C239" s="641"/>
      <c r="D239" s="641"/>
      <c r="E239" s="641"/>
      <c r="F239" s="641"/>
    </row>
    <row r="240" spans="1:6" ht="20.25" customHeight="1">
      <c r="A240" s="641"/>
      <c r="B240" s="641"/>
      <c r="C240" s="641"/>
      <c r="D240" s="641"/>
      <c r="E240" s="641"/>
      <c r="F240" s="641"/>
    </row>
    <row r="241" spans="1:6" ht="20.25" customHeight="1">
      <c r="A241" s="641"/>
      <c r="B241" s="641"/>
      <c r="C241" s="641"/>
      <c r="D241" s="641"/>
      <c r="E241" s="641"/>
      <c r="F241" s="641"/>
    </row>
    <row r="242" spans="1:6" ht="20.25" customHeight="1">
      <c r="A242" s="641"/>
      <c r="B242" s="641"/>
      <c r="C242" s="641"/>
      <c r="D242" s="641"/>
      <c r="E242" s="641"/>
      <c r="F242" s="641"/>
    </row>
    <row r="243" spans="1:6" ht="20.25" customHeight="1">
      <c r="A243" s="641"/>
      <c r="B243" s="641"/>
      <c r="C243" s="641"/>
      <c r="D243" s="641"/>
      <c r="E243" s="641"/>
      <c r="F243" s="641"/>
    </row>
    <row r="244" spans="1:6" ht="20.25" customHeight="1">
      <c r="A244" s="641"/>
      <c r="B244" s="641"/>
      <c r="C244" s="641"/>
      <c r="D244" s="641"/>
      <c r="E244" s="641"/>
      <c r="F244" s="641"/>
    </row>
    <row r="245" spans="1:6" ht="20.25" customHeight="1">
      <c r="A245" s="641"/>
      <c r="B245" s="641"/>
      <c r="C245" s="641"/>
      <c r="D245" s="641"/>
      <c r="E245" s="641"/>
      <c r="F245" s="641"/>
    </row>
    <row r="246" spans="1:6" ht="20.25" customHeight="1">
      <c r="A246" s="641"/>
      <c r="B246" s="641"/>
      <c r="C246" s="641"/>
      <c r="D246" s="641"/>
      <c r="E246" s="641"/>
      <c r="F246" s="641"/>
    </row>
    <row r="247" spans="1:6" ht="20.25" customHeight="1">
      <c r="A247" s="641"/>
      <c r="B247" s="641"/>
      <c r="C247" s="641"/>
      <c r="D247" s="641"/>
      <c r="E247" s="641"/>
      <c r="F247" s="641"/>
    </row>
    <row r="248" spans="1:6" ht="20.25" customHeight="1">
      <c r="A248" s="641"/>
      <c r="B248" s="641"/>
      <c r="C248" s="641"/>
      <c r="D248" s="641"/>
      <c r="E248" s="641"/>
      <c r="F248" s="641"/>
    </row>
    <row r="249" spans="1:6" ht="20.25" customHeight="1">
      <c r="A249" s="641"/>
      <c r="B249" s="641"/>
      <c r="C249" s="641"/>
      <c r="D249" s="641"/>
      <c r="E249" s="641"/>
      <c r="F249" s="641"/>
    </row>
    <row r="250" spans="1:6" ht="20.25" customHeight="1">
      <c r="A250" s="641"/>
      <c r="B250" s="641"/>
      <c r="C250" s="641"/>
      <c r="D250" s="641"/>
      <c r="E250" s="641"/>
      <c r="F250" s="641"/>
    </row>
    <row r="251" spans="1:6" ht="20.25" customHeight="1">
      <c r="A251" s="641"/>
      <c r="B251" s="641"/>
      <c r="C251" s="641"/>
      <c r="D251" s="641"/>
      <c r="E251" s="641"/>
      <c r="F251" s="641"/>
    </row>
    <row r="252" spans="1:6" ht="20.25" customHeight="1">
      <c r="A252" s="641"/>
      <c r="B252" s="641"/>
      <c r="C252" s="641"/>
      <c r="D252" s="641"/>
      <c r="E252" s="641"/>
      <c r="F252" s="641"/>
    </row>
    <row r="253" spans="1:6" ht="20.25" customHeight="1">
      <c r="A253" s="641"/>
      <c r="B253" s="641"/>
      <c r="C253" s="641"/>
      <c r="D253" s="641"/>
      <c r="E253" s="641"/>
      <c r="F253" s="641"/>
    </row>
    <row r="254" spans="1:6" ht="20.25" customHeight="1">
      <c r="A254" s="641"/>
      <c r="B254" s="641"/>
      <c r="C254" s="641"/>
      <c r="D254" s="641"/>
      <c r="E254" s="641"/>
      <c r="F254" s="641"/>
    </row>
    <row r="255" spans="1:6" ht="20.25" customHeight="1">
      <c r="A255" s="641"/>
      <c r="B255" s="641"/>
      <c r="C255" s="641"/>
      <c r="D255" s="641"/>
      <c r="E255" s="641"/>
      <c r="F255" s="641"/>
    </row>
    <row r="256" spans="1:6" ht="20.25" customHeight="1">
      <c r="A256" s="641"/>
      <c r="B256" s="641"/>
      <c r="C256" s="641"/>
      <c r="D256" s="641"/>
      <c r="E256" s="641"/>
      <c r="F256" s="641"/>
    </row>
    <row r="257" spans="1:6" ht="20.25" customHeight="1">
      <c r="A257" s="641"/>
      <c r="B257" s="641"/>
      <c r="C257" s="641"/>
      <c r="D257" s="641"/>
      <c r="E257" s="641"/>
      <c r="F257" s="641"/>
    </row>
    <row r="258" spans="1:6" ht="20.25" customHeight="1">
      <c r="A258" s="641"/>
      <c r="B258" s="641"/>
      <c r="C258" s="641"/>
      <c r="D258" s="641"/>
      <c r="E258" s="641"/>
      <c r="F258" s="641"/>
    </row>
    <row r="259" spans="1:6" ht="20.25" customHeight="1">
      <c r="A259" s="641"/>
      <c r="B259" s="641"/>
      <c r="C259" s="641"/>
      <c r="D259" s="641"/>
      <c r="E259" s="641"/>
      <c r="F259" s="641"/>
    </row>
    <row r="260" spans="1:6" ht="20.25" customHeight="1">
      <c r="A260" s="641"/>
      <c r="B260" s="641"/>
      <c r="C260" s="641"/>
      <c r="D260" s="641"/>
      <c r="E260" s="641"/>
      <c r="F260" s="641"/>
    </row>
    <row r="261" spans="1:6" ht="20.25" customHeight="1">
      <c r="A261" s="641"/>
      <c r="B261" s="641"/>
      <c r="C261" s="641"/>
      <c r="D261" s="641"/>
      <c r="E261" s="641"/>
      <c r="F261" s="641"/>
    </row>
    <row r="262" spans="1:6" ht="20.25" customHeight="1">
      <c r="A262" s="641"/>
      <c r="B262" s="641"/>
      <c r="C262" s="641"/>
      <c r="D262" s="641"/>
      <c r="E262" s="641"/>
      <c r="F262" s="641"/>
    </row>
    <row r="263" spans="1:6" ht="20.25" customHeight="1">
      <c r="A263" s="641"/>
      <c r="B263" s="641"/>
      <c r="C263" s="641"/>
      <c r="D263" s="641"/>
      <c r="E263" s="641"/>
      <c r="F263" s="641"/>
    </row>
    <row r="264" spans="1:6" ht="20.25" customHeight="1">
      <c r="A264" s="641"/>
      <c r="B264" s="641"/>
      <c r="C264" s="641"/>
      <c r="D264" s="641"/>
      <c r="E264" s="641"/>
      <c r="F264" s="641"/>
    </row>
    <row r="265" spans="1:6" ht="20.25" customHeight="1">
      <c r="A265" s="641"/>
      <c r="B265" s="641"/>
      <c r="C265" s="641"/>
      <c r="D265" s="641"/>
      <c r="E265" s="641"/>
      <c r="F265" s="641"/>
    </row>
    <row r="266" spans="1:6" ht="20.25" customHeight="1">
      <c r="A266" s="641"/>
      <c r="B266" s="641"/>
      <c r="C266" s="641"/>
      <c r="D266" s="641"/>
      <c r="E266" s="641"/>
      <c r="F266" s="641"/>
    </row>
    <row r="267" spans="1:6" ht="20.25" customHeight="1">
      <c r="A267" s="641"/>
      <c r="B267" s="641"/>
      <c r="C267" s="641"/>
      <c r="D267" s="641"/>
      <c r="E267" s="641"/>
      <c r="F267" s="641"/>
    </row>
    <row r="268" spans="1:6" ht="20.25" customHeight="1">
      <c r="A268" s="641"/>
      <c r="B268" s="641"/>
      <c r="C268" s="641"/>
      <c r="D268" s="641"/>
      <c r="E268" s="641"/>
      <c r="F268" s="641"/>
    </row>
    <row r="269" spans="1:6" ht="20.25" customHeight="1">
      <c r="A269" s="641"/>
      <c r="B269" s="641"/>
      <c r="C269" s="641"/>
      <c r="D269" s="641"/>
      <c r="E269" s="641"/>
      <c r="F269" s="641"/>
    </row>
  </sheetData>
  <autoFilter ref="A1:GF194" xr:uid="{B62864D0-3C87-4EB7-A737-611B8F546AC2}"/>
  <phoneticPr fontId="2"/>
  <pageMargins left="0.7" right="0.7" top="0.75" bottom="0.75" header="0.3" footer="0.3"/>
  <pageSetup paperSize="9" orientation="portrait" horizontalDpi="4294967293" verticalDpi="0" r:id="rId1"/>
  <ignoredErrors>
    <ignoredError sqref="Q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DC58-5A5B-4324-A4D1-3990B55AA22A}">
  <dimension ref="A1:AN191"/>
  <sheetViews>
    <sheetView topLeftCell="A205" workbookViewId="0">
      <selection activeCell="AM213" sqref="AM213"/>
    </sheetView>
    <sheetView workbookViewId="1"/>
  </sheetViews>
  <sheetFormatPr defaultColWidth="5.25" defaultRowHeight="13.5"/>
  <cols>
    <col min="1" max="1" width="2.875" style="539" customWidth="1"/>
    <col min="2" max="2" width="3.5" style="539" customWidth="1"/>
    <col min="3" max="3" width="3.125" style="586" customWidth="1"/>
    <col min="4" max="4" width="6.5" style="1643" customWidth="1"/>
    <col min="5" max="9" width="3" style="586" customWidth="1"/>
    <col min="10" max="10" width="3.875" style="586" customWidth="1"/>
    <col min="11" max="11" width="1.25" style="586" customWidth="1"/>
    <col min="12" max="22" width="3.125" style="586" customWidth="1"/>
    <col min="23" max="23" width="3.25" style="586" customWidth="1"/>
    <col min="24" max="24" width="3.875" style="586" customWidth="1"/>
    <col min="25" max="25" width="1.125" style="586" customWidth="1"/>
    <col min="26" max="26" width="1.25" style="586" customWidth="1"/>
    <col min="27" max="38" width="3.125" style="586" customWidth="1"/>
    <col min="39" max="39" width="3.875" style="586" customWidth="1"/>
    <col min="40" max="40" width="95.625" style="823" customWidth="1"/>
    <col min="41" max="16384" width="5.25" style="539"/>
  </cols>
  <sheetData>
    <row r="1" spans="1:40" s="1129" customFormat="1" ht="30.75" customHeight="1">
      <c r="A1" s="1400" t="s">
        <v>16</v>
      </c>
      <c r="B1" s="1216" t="s">
        <v>17</v>
      </c>
      <c r="C1" s="1401" t="s">
        <v>121</v>
      </c>
      <c r="D1" s="1402" t="s">
        <v>122</v>
      </c>
      <c r="E1" s="1403" t="s">
        <v>684</v>
      </c>
      <c r="F1" s="1404" t="s">
        <v>685</v>
      </c>
      <c r="G1" s="1400" t="s">
        <v>18</v>
      </c>
      <c r="H1" s="1216" t="s">
        <v>19</v>
      </c>
      <c r="I1" s="1401" t="s">
        <v>102</v>
      </c>
      <c r="J1" s="1403" t="s">
        <v>681</v>
      </c>
      <c r="K1" s="1404"/>
      <c r="L1" s="1405">
        <v>1</v>
      </c>
      <c r="M1" s="1406">
        <v>2</v>
      </c>
      <c r="N1" s="1406">
        <v>3</v>
      </c>
      <c r="O1" s="1113">
        <v>4</v>
      </c>
      <c r="P1" s="1113">
        <v>5</v>
      </c>
      <c r="Q1" s="1113">
        <v>6</v>
      </c>
      <c r="R1" s="1406">
        <v>7</v>
      </c>
      <c r="S1" s="1406">
        <v>8</v>
      </c>
      <c r="T1" s="1406">
        <v>9</v>
      </c>
      <c r="U1" s="1113">
        <v>10</v>
      </c>
      <c r="V1" s="1113">
        <v>11</v>
      </c>
      <c r="W1" s="1113">
        <v>12</v>
      </c>
      <c r="X1" s="1407" t="s">
        <v>989</v>
      </c>
      <c r="Y1" s="1408"/>
      <c r="Z1" s="1404"/>
      <c r="AA1" s="1405">
        <v>1</v>
      </c>
      <c r="AB1" s="1406">
        <v>2</v>
      </c>
      <c r="AC1" s="1406">
        <v>3</v>
      </c>
      <c r="AD1" s="1113">
        <v>4</v>
      </c>
      <c r="AE1" s="1113">
        <v>5</v>
      </c>
      <c r="AF1" s="1113">
        <v>6</v>
      </c>
      <c r="AG1" s="1406">
        <v>7</v>
      </c>
      <c r="AH1" s="1406">
        <v>8</v>
      </c>
      <c r="AI1" s="1406">
        <v>9</v>
      </c>
      <c r="AJ1" s="1113">
        <v>10</v>
      </c>
      <c r="AK1" s="1113">
        <v>11</v>
      </c>
      <c r="AL1" s="1113">
        <v>12</v>
      </c>
      <c r="AM1" s="1407" t="s">
        <v>990</v>
      </c>
      <c r="AN1" s="819" t="s">
        <v>2189</v>
      </c>
    </row>
    <row r="2" spans="1:40" ht="14.1" customHeight="1">
      <c r="A2" s="1259">
        <f>+日程!A30</f>
        <v>3</v>
      </c>
      <c r="B2" s="607">
        <f>+日程!B30</f>
        <v>25</v>
      </c>
      <c r="C2" s="1260" t="str">
        <f>+日程!C30</f>
        <v>金</v>
      </c>
      <c r="D2" s="1745" t="str">
        <f>+日程!D30</f>
        <v>DeNA</v>
      </c>
      <c r="E2" s="1749">
        <f>+日程!E30</f>
        <v>0</v>
      </c>
      <c r="F2" s="1395">
        <f>+日程!F30</f>
        <v>0</v>
      </c>
      <c r="G2" s="1685" t="str">
        <f>+日程!G30</f>
        <v/>
      </c>
      <c r="H2" s="608" t="str">
        <f>+日程!H30</f>
        <v/>
      </c>
      <c r="I2" s="1398" t="str">
        <f>+日程!I30</f>
        <v>△</v>
      </c>
      <c r="J2" s="1749">
        <f>+E2-F2</f>
        <v>0</v>
      </c>
      <c r="K2" s="1395"/>
      <c r="L2" s="1396">
        <v>0</v>
      </c>
      <c r="M2" s="1397">
        <v>0</v>
      </c>
      <c r="N2" s="1397">
        <v>0</v>
      </c>
      <c r="O2" s="608">
        <v>0</v>
      </c>
      <c r="P2" s="608">
        <v>0</v>
      </c>
      <c r="Q2" s="608">
        <v>0</v>
      </c>
      <c r="R2" s="1397">
        <v>0</v>
      </c>
      <c r="S2" s="1397">
        <v>0</v>
      </c>
      <c r="T2" s="1397">
        <v>0</v>
      </c>
      <c r="U2" s="608"/>
      <c r="V2" s="608"/>
      <c r="W2" s="608"/>
      <c r="X2" s="1398">
        <f>SUM(L2:W2)</f>
        <v>0</v>
      </c>
      <c r="Y2" s="1399"/>
      <c r="Z2" s="1395"/>
      <c r="AA2" s="1396">
        <v>0</v>
      </c>
      <c r="AB2" s="1397">
        <v>0</v>
      </c>
      <c r="AC2" s="1397">
        <v>0</v>
      </c>
      <c r="AD2" s="608">
        <v>0</v>
      </c>
      <c r="AE2" s="608">
        <v>0</v>
      </c>
      <c r="AF2" s="608">
        <v>0</v>
      </c>
      <c r="AG2" s="1397">
        <v>0</v>
      </c>
      <c r="AH2" s="1397">
        <v>0</v>
      </c>
      <c r="AI2" s="1397">
        <v>0</v>
      </c>
      <c r="AJ2" s="608"/>
      <c r="AK2" s="608"/>
      <c r="AL2" s="608"/>
      <c r="AM2" s="1398">
        <f>SUM(AA2:AL2)</f>
        <v>0</v>
      </c>
      <c r="AN2" s="820"/>
    </row>
    <row r="3" spans="1:40" ht="14.1" customHeight="1">
      <c r="A3" s="628">
        <f>+日程!A31</f>
        <v>3</v>
      </c>
      <c r="B3" s="545">
        <f>+日程!B31</f>
        <v>26</v>
      </c>
      <c r="C3" s="1258" t="str">
        <f>+日程!C31</f>
        <v>土</v>
      </c>
      <c r="D3" s="1746" t="str">
        <f>+日程!D31</f>
        <v>DeNA</v>
      </c>
      <c r="E3" s="1750">
        <f>+日程!E31</f>
        <v>0</v>
      </c>
      <c r="F3" s="1378">
        <f>+日程!F31</f>
        <v>0</v>
      </c>
      <c r="G3" s="1686" t="str">
        <f>+日程!G31</f>
        <v/>
      </c>
      <c r="H3" s="582" t="str">
        <f>+日程!H31</f>
        <v/>
      </c>
      <c r="I3" s="1130" t="str">
        <f>+日程!I31</f>
        <v>△</v>
      </c>
      <c r="J3" s="1750">
        <f t="shared" ref="J3:J28" si="0">+E3-F3</f>
        <v>0</v>
      </c>
      <c r="K3" s="1378"/>
      <c r="L3" s="1381">
        <v>0</v>
      </c>
      <c r="M3" s="1135">
        <v>0</v>
      </c>
      <c r="N3" s="1135">
        <v>0</v>
      </c>
      <c r="O3" s="582">
        <v>0</v>
      </c>
      <c r="P3" s="582">
        <v>0</v>
      </c>
      <c r="Q3" s="582">
        <v>0</v>
      </c>
      <c r="R3" s="1135">
        <v>0</v>
      </c>
      <c r="S3" s="1135">
        <v>0</v>
      </c>
      <c r="T3" s="1135">
        <v>0</v>
      </c>
      <c r="U3" s="582"/>
      <c r="V3" s="582"/>
      <c r="W3" s="582"/>
      <c r="X3" s="1130">
        <f t="shared" ref="X3:X66" si="1">SUM(L3:W3)</f>
        <v>0</v>
      </c>
      <c r="Y3" s="1380"/>
      <c r="Z3" s="1378"/>
      <c r="AA3" s="1381">
        <v>0</v>
      </c>
      <c r="AB3" s="1135">
        <v>0</v>
      </c>
      <c r="AC3" s="1135">
        <v>0</v>
      </c>
      <c r="AD3" s="582">
        <v>0</v>
      </c>
      <c r="AE3" s="582">
        <v>0</v>
      </c>
      <c r="AF3" s="582">
        <v>0</v>
      </c>
      <c r="AG3" s="1135">
        <v>0</v>
      </c>
      <c r="AH3" s="1135">
        <v>0</v>
      </c>
      <c r="AI3" s="1135">
        <v>0</v>
      </c>
      <c r="AJ3" s="582"/>
      <c r="AK3" s="582"/>
      <c r="AL3" s="582"/>
      <c r="AM3" s="1130">
        <f t="shared" ref="AM3:AM66" si="2">SUM(AA3:AL3)</f>
        <v>0</v>
      </c>
      <c r="AN3" s="820"/>
    </row>
    <row r="4" spans="1:40" ht="14.1" customHeight="1">
      <c r="A4" s="628">
        <f>+日程!A32</f>
        <v>3</v>
      </c>
      <c r="B4" s="545">
        <f>+日程!B32</f>
        <v>27</v>
      </c>
      <c r="C4" s="1258" t="str">
        <f>+日程!C32</f>
        <v>日</v>
      </c>
      <c r="D4" s="1746" t="str">
        <f>+日程!D32</f>
        <v>DeNA</v>
      </c>
      <c r="E4" s="1750">
        <f>+日程!E32</f>
        <v>0</v>
      </c>
      <c r="F4" s="1378">
        <f>+日程!F32</f>
        <v>0</v>
      </c>
      <c r="G4" s="1686" t="str">
        <f>+日程!G32</f>
        <v/>
      </c>
      <c r="H4" s="582" t="str">
        <f>+日程!H32</f>
        <v/>
      </c>
      <c r="I4" s="1130" t="str">
        <f>+日程!I32</f>
        <v>△</v>
      </c>
      <c r="J4" s="1750">
        <f t="shared" si="0"/>
        <v>0</v>
      </c>
      <c r="K4" s="1378"/>
      <c r="L4" s="1381">
        <v>0</v>
      </c>
      <c r="M4" s="1135">
        <v>0</v>
      </c>
      <c r="N4" s="1135">
        <v>0</v>
      </c>
      <c r="O4" s="582">
        <v>0</v>
      </c>
      <c r="P4" s="582">
        <v>0</v>
      </c>
      <c r="Q4" s="582">
        <v>0</v>
      </c>
      <c r="R4" s="1135">
        <v>0</v>
      </c>
      <c r="S4" s="1135">
        <v>0</v>
      </c>
      <c r="T4" s="1135">
        <v>0</v>
      </c>
      <c r="U4" s="582"/>
      <c r="V4" s="582"/>
      <c r="W4" s="582"/>
      <c r="X4" s="1130">
        <f t="shared" si="1"/>
        <v>0</v>
      </c>
      <c r="Y4" s="1380"/>
      <c r="Z4" s="1378"/>
      <c r="AA4" s="1381">
        <v>0</v>
      </c>
      <c r="AB4" s="1135">
        <v>0</v>
      </c>
      <c r="AC4" s="1135">
        <v>0</v>
      </c>
      <c r="AD4" s="582">
        <v>0</v>
      </c>
      <c r="AE4" s="582">
        <v>0</v>
      </c>
      <c r="AF4" s="582">
        <v>0</v>
      </c>
      <c r="AG4" s="1135">
        <v>0</v>
      </c>
      <c r="AH4" s="1135">
        <v>0</v>
      </c>
      <c r="AI4" s="1135">
        <v>0</v>
      </c>
      <c r="AJ4" s="582"/>
      <c r="AK4" s="582"/>
      <c r="AL4" s="582"/>
      <c r="AM4" s="1130">
        <f t="shared" si="2"/>
        <v>0</v>
      </c>
      <c r="AN4" s="821"/>
    </row>
    <row r="5" spans="1:40" ht="14.1" customHeight="1">
      <c r="A5" s="743">
        <f>+日程!A33</f>
        <v>3</v>
      </c>
      <c r="B5" s="1131">
        <f>+日程!B33</f>
        <v>28</v>
      </c>
      <c r="C5" s="1386" t="str">
        <f>+日程!C33</f>
        <v>月</v>
      </c>
      <c r="D5" s="1747"/>
      <c r="E5" s="1380"/>
      <c r="F5" s="1379"/>
      <c r="G5" s="1382"/>
      <c r="H5" s="637"/>
      <c r="I5" s="1132"/>
      <c r="J5" s="1380"/>
      <c r="K5" s="1379"/>
      <c r="L5" s="1382"/>
      <c r="M5" s="637"/>
      <c r="N5" s="637"/>
      <c r="O5" s="637"/>
      <c r="P5" s="637"/>
      <c r="Q5" s="637"/>
      <c r="R5" s="637"/>
      <c r="S5" s="637"/>
      <c r="T5" s="637"/>
      <c r="U5" s="637"/>
      <c r="V5" s="637"/>
      <c r="W5" s="637"/>
      <c r="X5" s="1132"/>
      <c r="Y5" s="1380"/>
      <c r="Z5" s="1379"/>
      <c r="AA5" s="1382"/>
      <c r="AB5" s="637"/>
      <c r="AC5" s="637"/>
      <c r="AD5" s="637"/>
      <c r="AE5" s="637"/>
      <c r="AF5" s="637"/>
      <c r="AG5" s="637"/>
      <c r="AH5" s="637"/>
      <c r="AI5" s="637"/>
      <c r="AJ5" s="637"/>
      <c r="AK5" s="637"/>
      <c r="AL5" s="637"/>
      <c r="AM5" s="1132"/>
      <c r="AN5" s="821"/>
    </row>
    <row r="6" spans="1:40" ht="14.1" customHeight="1">
      <c r="A6" s="628">
        <f>+日程!A34</f>
        <v>3</v>
      </c>
      <c r="B6" s="545">
        <f>+日程!B34</f>
        <v>29</v>
      </c>
      <c r="C6" s="1258" t="str">
        <f>+日程!C34</f>
        <v>火</v>
      </c>
      <c r="D6" s="1746" t="str">
        <f>+日程!D34</f>
        <v>阪神</v>
      </c>
      <c r="E6" s="1750">
        <f>+日程!E34</f>
        <v>0</v>
      </c>
      <c r="F6" s="1378">
        <f>+日程!F34</f>
        <v>0</v>
      </c>
      <c r="G6" s="1686" t="str">
        <f>+日程!G34</f>
        <v/>
      </c>
      <c r="H6" s="582" t="str">
        <f>+日程!H34</f>
        <v/>
      </c>
      <c r="I6" s="1130" t="str">
        <f>+日程!I34</f>
        <v>△</v>
      </c>
      <c r="J6" s="1750">
        <f t="shared" si="0"/>
        <v>0</v>
      </c>
      <c r="K6" s="1378"/>
      <c r="L6" s="1381">
        <v>0</v>
      </c>
      <c r="M6" s="1135">
        <v>0</v>
      </c>
      <c r="N6" s="1135">
        <v>0</v>
      </c>
      <c r="O6" s="582">
        <v>0</v>
      </c>
      <c r="P6" s="582">
        <v>0</v>
      </c>
      <c r="Q6" s="582">
        <v>0</v>
      </c>
      <c r="R6" s="1135">
        <v>0</v>
      </c>
      <c r="S6" s="1135">
        <v>0</v>
      </c>
      <c r="T6" s="1135">
        <v>0</v>
      </c>
      <c r="U6" s="582"/>
      <c r="V6" s="582"/>
      <c r="W6" s="582"/>
      <c r="X6" s="1130">
        <f t="shared" si="1"/>
        <v>0</v>
      </c>
      <c r="Y6" s="1380"/>
      <c r="Z6" s="1378"/>
      <c r="AA6" s="1381">
        <v>0</v>
      </c>
      <c r="AB6" s="1135">
        <v>0</v>
      </c>
      <c r="AC6" s="1135">
        <v>0</v>
      </c>
      <c r="AD6" s="582">
        <v>0</v>
      </c>
      <c r="AE6" s="582">
        <v>0</v>
      </c>
      <c r="AF6" s="582">
        <v>0</v>
      </c>
      <c r="AG6" s="1135">
        <v>0</v>
      </c>
      <c r="AH6" s="1135">
        <v>0</v>
      </c>
      <c r="AI6" s="1135">
        <v>0</v>
      </c>
      <c r="AJ6" s="582"/>
      <c r="AK6" s="582"/>
      <c r="AL6" s="582"/>
      <c r="AM6" s="1130">
        <f t="shared" si="2"/>
        <v>0</v>
      </c>
      <c r="AN6" s="821"/>
    </row>
    <row r="7" spans="1:40" ht="14.1" customHeight="1">
      <c r="A7" s="628">
        <f>+日程!A35</f>
        <v>3</v>
      </c>
      <c r="B7" s="545">
        <f>+日程!B35</f>
        <v>30</v>
      </c>
      <c r="C7" s="1258" t="str">
        <f>+日程!C35</f>
        <v>水</v>
      </c>
      <c r="D7" s="1746" t="str">
        <f>+日程!D35</f>
        <v>阪神</v>
      </c>
      <c r="E7" s="1750">
        <f>+日程!E35</f>
        <v>0</v>
      </c>
      <c r="F7" s="1378">
        <f>+日程!F35</f>
        <v>0</v>
      </c>
      <c r="G7" s="1686" t="str">
        <f>+日程!G35</f>
        <v/>
      </c>
      <c r="H7" s="582" t="str">
        <f>+日程!H35</f>
        <v/>
      </c>
      <c r="I7" s="1130" t="str">
        <f>+日程!I35</f>
        <v>△</v>
      </c>
      <c r="J7" s="1750">
        <f t="shared" si="0"/>
        <v>0</v>
      </c>
      <c r="K7" s="1378"/>
      <c r="L7" s="1381">
        <v>0</v>
      </c>
      <c r="M7" s="1135">
        <v>0</v>
      </c>
      <c r="N7" s="1135">
        <v>0</v>
      </c>
      <c r="O7" s="582">
        <v>0</v>
      </c>
      <c r="P7" s="582">
        <v>0</v>
      </c>
      <c r="Q7" s="582">
        <v>0</v>
      </c>
      <c r="R7" s="1135">
        <v>0</v>
      </c>
      <c r="S7" s="1135">
        <v>0</v>
      </c>
      <c r="T7" s="1135">
        <v>0</v>
      </c>
      <c r="U7" s="582"/>
      <c r="V7" s="582"/>
      <c r="W7" s="582"/>
      <c r="X7" s="1130">
        <f t="shared" si="1"/>
        <v>0</v>
      </c>
      <c r="Y7" s="1380"/>
      <c r="Z7" s="1378"/>
      <c r="AA7" s="1381">
        <v>0</v>
      </c>
      <c r="AB7" s="1135">
        <v>0</v>
      </c>
      <c r="AC7" s="1135">
        <v>0</v>
      </c>
      <c r="AD7" s="582">
        <v>0</v>
      </c>
      <c r="AE7" s="582">
        <v>0</v>
      </c>
      <c r="AF7" s="582">
        <v>0</v>
      </c>
      <c r="AG7" s="1135">
        <v>0</v>
      </c>
      <c r="AH7" s="1135">
        <v>0</v>
      </c>
      <c r="AI7" s="1135">
        <v>0</v>
      </c>
      <c r="AJ7" s="582"/>
      <c r="AK7" s="582"/>
      <c r="AL7" s="582"/>
      <c r="AM7" s="1130">
        <f t="shared" si="2"/>
        <v>0</v>
      </c>
      <c r="AN7" s="821"/>
    </row>
    <row r="8" spans="1:40" ht="14.1" customHeight="1">
      <c r="A8" s="628">
        <f>+日程!A36</f>
        <v>3</v>
      </c>
      <c r="B8" s="545">
        <f>+日程!B36</f>
        <v>31</v>
      </c>
      <c r="C8" s="1258" t="str">
        <f>+日程!C36</f>
        <v>木</v>
      </c>
      <c r="D8" s="1746" t="str">
        <f>+日程!D36</f>
        <v>阪神</v>
      </c>
      <c r="E8" s="1750">
        <f>+日程!E36</f>
        <v>0</v>
      </c>
      <c r="F8" s="1378">
        <f>+日程!F36</f>
        <v>0</v>
      </c>
      <c r="G8" s="1686" t="str">
        <f>+日程!G36</f>
        <v/>
      </c>
      <c r="H8" s="582" t="str">
        <f>+日程!H36</f>
        <v/>
      </c>
      <c r="I8" s="1130" t="str">
        <f>+日程!I36</f>
        <v>△</v>
      </c>
      <c r="J8" s="1750">
        <f t="shared" si="0"/>
        <v>0</v>
      </c>
      <c r="K8" s="1378"/>
      <c r="L8" s="1381">
        <v>0</v>
      </c>
      <c r="M8" s="1135">
        <v>0</v>
      </c>
      <c r="N8" s="1135">
        <v>0</v>
      </c>
      <c r="O8" s="582">
        <v>0</v>
      </c>
      <c r="P8" s="582">
        <v>0</v>
      </c>
      <c r="Q8" s="582">
        <v>0</v>
      </c>
      <c r="R8" s="1135">
        <v>0</v>
      </c>
      <c r="S8" s="1135">
        <v>0</v>
      </c>
      <c r="T8" s="1135">
        <v>0</v>
      </c>
      <c r="U8" s="582"/>
      <c r="V8" s="582"/>
      <c r="W8" s="582"/>
      <c r="X8" s="1130">
        <f t="shared" si="1"/>
        <v>0</v>
      </c>
      <c r="Y8" s="1380"/>
      <c r="Z8" s="1378"/>
      <c r="AA8" s="1381">
        <v>0</v>
      </c>
      <c r="AB8" s="1135">
        <v>0</v>
      </c>
      <c r="AC8" s="1135">
        <v>0</v>
      </c>
      <c r="AD8" s="582">
        <v>0</v>
      </c>
      <c r="AE8" s="582">
        <v>0</v>
      </c>
      <c r="AF8" s="582">
        <v>0</v>
      </c>
      <c r="AG8" s="1135">
        <v>0</v>
      </c>
      <c r="AH8" s="1135">
        <v>0</v>
      </c>
      <c r="AI8" s="1135">
        <v>0</v>
      </c>
      <c r="AJ8" s="582"/>
      <c r="AK8" s="582"/>
      <c r="AL8" s="582"/>
      <c r="AM8" s="1130">
        <f t="shared" si="2"/>
        <v>0</v>
      </c>
      <c r="AN8" s="821"/>
    </row>
    <row r="9" spans="1:40" ht="14.1" customHeight="1">
      <c r="A9" s="628">
        <f>+日程!A37</f>
        <v>4</v>
      </c>
      <c r="B9" s="545">
        <f>+日程!B37</f>
        <v>1</v>
      </c>
      <c r="C9" s="1258" t="str">
        <f>+日程!C37</f>
        <v>金</v>
      </c>
      <c r="D9" s="1746" t="str">
        <f>+日程!D37</f>
        <v>中日</v>
      </c>
      <c r="E9" s="1750">
        <f>+日程!E37</f>
        <v>0</v>
      </c>
      <c r="F9" s="1378">
        <f>+日程!F37</f>
        <v>0</v>
      </c>
      <c r="G9" s="1686" t="str">
        <f>+日程!G37</f>
        <v/>
      </c>
      <c r="H9" s="582" t="str">
        <f>+日程!H37</f>
        <v/>
      </c>
      <c r="I9" s="1130" t="str">
        <f>+日程!I37</f>
        <v>△</v>
      </c>
      <c r="J9" s="1750">
        <f t="shared" si="0"/>
        <v>0</v>
      </c>
      <c r="K9" s="1378"/>
      <c r="L9" s="1381">
        <v>0</v>
      </c>
      <c r="M9" s="1135">
        <v>0</v>
      </c>
      <c r="N9" s="1135">
        <v>0</v>
      </c>
      <c r="O9" s="582">
        <v>0</v>
      </c>
      <c r="P9" s="582">
        <v>0</v>
      </c>
      <c r="Q9" s="582">
        <v>0</v>
      </c>
      <c r="R9" s="1135">
        <v>0</v>
      </c>
      <c r="S9" s="1135">
        <v>0</v>
      </c>
      <c r="T9" s="1135">
        <v>0</v>
      </c>
      <c r="U9" s="582"/>
      <c r="V9" s="582"/>
      <c r="W9" s="582"/>
      <c r="X9" s="1130">
        <f t="shared" si="1"/>
        <v>0</v>
      </c>
      <c r="Y9" s="1380"/>
      <c r="Z9" s="1378"/>
      <c r="AA9" s="1381">
        <v>0</v>
      </c>
      <c r="AB9" s="1135">
        <v>0</v>
      </c>
      <c r="AC9" s="1135">
        <v>0</v>
      </c>
      <c r="AD9" s="582">
        <v>0</v>
      </c>
      <c r="AE9" s="582">
        <v>0</v>
      </c>
      <c r="AF9" s="582">
        <v>0</v>
      </c>
      <c r="AG9" s="1135">
        <v>0</v>
      </c>
      <c r="AH9" s="1135">
        <v>0</v>
      </c>
      <c r="AI9" s="1135">
        <v>0</v>
      </c>
      <c r="AJ9" s="582"/>
      <c r="AK9" s="582"/>
      <c r="AL9" s="582"/>
      <c r="AM9" s="1130">
        <f t="shared" si="2"/>
        <v>0</v>
      </c>
      <c r="AN9" s="821"/>
    </row>
    <row r="10" spans="1:40" ht="14.1" customHeight="1">
      <c r="A10" s="628">
        <f>+日程!A38</f>
        <v>4</v>
      </c>
      <c r="B10" s="545">
        <f>+日程!B38</f>
        <v>2</v>
      </c>
      <c r="C10" s="1258" t="str">
        <f>+日程!C38</f>
        <v>土</v>
      </c>
      <c r="D10" s="1746" t="str">
        <f>+日程!D38</f>
        <v>中日</v>
      </c>
      <c r="E10" s="1750">
        <f>+日程!E38</f>
        <v>0</v>
      </c>
      <c r="F10" s="1378">
        <f>+日程!F38</f>
        <v>0</v>
      </c>
      <c r="G10" s="1686" t="str">
        <f>+日程!G38</f>
        <v/>
      </c>
      <c r="H10" s="582" t="str">
        <f>+日程!H38</f>
        <v/>
      </c>
      <c r="I10" s="1130" t="str">
        <f>+日程!I38</f>
        <v>△</v>
      </c>
      <c r="J10" s="1750">
        <f t="shared" si="0"/>
        <v>0</v>
      </c>
      <c r="K10" s="1378"/>
      <c r="L10" s="1381">
        <v>0</v>
      </c>
      <c r="M10" s="1135">
        <v>0</v>
      </c>
      <c r="N10" s="1135">
        <v>0</v>
      </c>
      <c r="O10" s="582">
        <v>0</v>
      </c>
      <c r="P10" s="582">
        <v>0</v>
      </c>
      <c r="Q10" s="582">
        <v>0</v>
      </c>
      <c r="R10" s="1135">
        <v>0</v>
      </c>
      <c r="S10" s="1135">
        <v>0</v>
      </c>
      <c r="T10" s="1135">
        <v>0</v>
      </c>
      <c r="U10" s="582"/>
      <c r="V10" s="582"/>
      <c r="W10" s="582"/>
      <c r="X10" s="1130">
        <f t="shared" si="1"/>
        <v>0</v>
      </c>
      <c r="Y10" s="1380"/>
      <c r="Z10" s="1378"/>
      <c r="AA10" s="1381">
        <v>0</v>
      </c>
      <c r="AB10" s="1135">
        <v>0</v>
      </c>
      <c r="AC10" s="1135">
        <v>0</v>
      </c>
      <c r="AD10" s="582">
        <v>0</v>
      </c>
      <c r="AE10" s="582">
        <v>0</v>
      </c>
      <c r="AF10" s="582">
        <v>0</v>
      </c>
      <c r="AG10" s="1135">
        <v>0</v>
      </c>
      <c r="AH10" s="1135">
        <v>0</v>
      </c>
      <c r="AI10" s="1135">
        <v>0</v>
      </c>
      <c r="AJ10" s="582"/>
      <c r="AK10" s="582"/>
      <c r="AL10" s="582"/>
      <c r="AM10" s="1130">
        <f t="shared" si="2"/>
        <v>0</v>
      </c>
      <c r="AN10" s="821"/>
    </row>
    <row r="11" spans="1:40" ht="14.1" customHeight="1">
      <c r="A11" s="628">
        <f>+日程!A39</f>
        <v>4</v>
      </c>
      <c r="B11" s="545">
        <f>+日程!B39</f>
        <v>3</v>
      </c>
      <c r="C11" s="1258" t="str">
        <f>+日程!C39</f>
        <v>日</v>
      </c>
      <c r="D11" s="1746" t="str">
        <f>+日程!D39</f>
        <v>中日</v>
      </c>
      <c r="E11" s="1750">
        <f>+日程!E39</f>
        <v>0</v>
      </c>
      <c r="F11" s="1378">
        <f>+日程!F39</f>
        <v>0</v>
      </c>
      <c r="G11" s="1686" t="str">
        <f>+日程!G39</f>
        <v/>
      </c>
      <c r="H11" s="582" t="str">
        <f>+日程!H39</f>
        <v/>
      </c>
      <c r="I11" s="1130" t="str">
        <f>+日程!I39</f>
        <v>△</v>
      </c>
      <c r="J11" s="1750">
        <f t="shared" si="0"/>
        <v>0</v>
      </c>
      <c r="K11" s="1378"/>
      <c r="L11" s="1381">
        <v>0</v>
      </c>
      <c r="M11" s="1135">
        <v>0</v>
      </c>
      <c r="N11" s="1135">
        <v>0</v>
      </c>
      <c r="O11" s="582">
        <v>0</v>
      </c>
      <c r="P11" s="582">
        <v>0</v>
      </c>
      <c r="Q11" s="582">
        <v>0</v>
      </c>
      <c r="R11" s="1135">
        <v>0</v>
      </c>
      <c r="S11" s="1135">
        <v>0</v>
      </c>
      <c r="T11" s="1135">
        <v>0</v>
      </c>
      <c r="U11" s="582"/>
      <c r="V11" s="582"/>
      <c r="W11" s="582"/>
      <c r="X11" s="1130">
        <f t="shared" si="1"/>
        <v>0</v>
      </c>
      <c r="Y11" s="1380"/>
      <c r="Z11" s="1378"/>
      <c r="AA11" s="1381">
        <v>0</v>
      </c>
      <c r="AB11" s="1135">
        <v>0</v>
      </c>
      <c r="AC11" s="1135">
        <v>0</v>
      </c>
      <c r="AD11" s="582">
        <v>0</v>
      </c>
      <c r="AE11" s="582">
        <v>0</v>
      </c>
      <c r="AF11" s="582">
        <v>0</v>
      </c>
      <c r="AG11" s="1135">
        <v>0</v>
      </c>
      <c r="AH11" s="1135">
        <v>0</v>
      </c>
      <c r="AI11" s="1135">
        <v>0</v>
      </c>
      <c r="AJ11" s="582"/>
      <c r="AK11" s="582"/>
      <c r="AL11" s="582"/>
      <c r="AM11" s="1130">
        <f t="shared" si="2"/>
        <v>0</v>
      </c>
      <c r="AN11" s="821"/>
    </row>
    <row r="12" spans="1:40" ht="14.1" customHeight="1">
      <c r="A12" s="743">
        <f>+日程!A40</f>
        <v>4</v>
      </c>
      <c r="B12" s="1131">
        <f>+日程!B40</f>
        <v>4</v>
      </c>
      <c r="C12" s="1386" t="str">
        <f>+日程!C40</f>
        <v>月</v>
      </c>
      <c r="D12" s="1747"/>
      <c r="E12" s="1380"/>
      <c r="F12" s="1379"/>
      <c r="G12" s="1382"/>
      <c r="H12" s="637"/>
      <c r="I12" s="1132"/>
      <c r="J12" s="1380"/>
      <c r="K12" s="1379"/>
      <c r="L12" s="1382"/>
      <c r="M12" s="637"/>
      <c r="N12" s="637"/>
      <c r="O12" s="637"/>
      <c r="P12" s="637"/>
      <c r="Q12" s="637"/>
      <c r="R12" s="637"/>
      <c r="S12" s="637"/>
      <c r="T12" s="637"/>
      <c r="U12" s="637"/>
      <c r="V12" s="637"/>
      <c r="W12" s="637"/>
      <c r="X12" s="1132"/>
      <c r="Y12" s="1380"/>
      <c r="Z12" s="1379"/>
      <c r="AA12" s="1382"/>
      <c r="AB12" s="637"/>
      <c r="AC12" s="637"/>
      <c r="AD12" s="637"/>
      <c r="AE12" s="637"/>
      <c r="AF12" s="637"/>
      <c r="AG12" s="637"/>
      <c r="AH12" s="637"/>
      <c r="AI12" s="637"/>
      <c r="AJ12" s="637"/>
      <c r="AK12" s="637"/>
      <c r="AL12" s="637"/>
      <c r="AM12" s="1132"/>
      <c r="AN12" s="821"/>
    </row>
    <row r="13" spans="1:40" ht="14.1" customHeight="1">
      <c r="A13" s="628">
        <f>+日程!A41</f>
        <v>4</v>
      </c>
      <c r="B13" s="545">
        <f>+日程!B41</f>
        <v>5</v>
      </c>
      <c r="C13" s="1258" t="str">
        <f>+日程!C41</f>
        <v>火</v>
      </c>
      <c r="D13" s="1746" t="str">
        <f>+日程!D41</f>
        <v>巨人</v>
      </c>
      <c r="E13" s="1750">
        <f>+日程!E41</f>
        <v>0</v>
      </c>
      <c r="F13" s="1378">
        <f>+日程!F41</f>
        <v>0</v>
      </c>
      <c r="G13" s="1686" t="str">
        <f>+日程!G41</f>
        <v/>
      </c>
      <c r="H13" s="582" t="str">
        <f>+日程!H41</f>
        <v/>
      </c>
      <c r="I13" s="1130" t="str">
        <f>+日程!I41</f>
        <v>△</v>
      </c>
      <c r="J13" s="1750">
        <f t="shared" si="0"/>
        <v>0</v>
      </c>
      <c r="K13" s="1378"/>
      <c r="L13" s="1381">
        <v>0</v>
      </c>
      <c r="M13" s="1135">
        <v>0</v>
      </c>
      <c r="N13" s="1135">
        <v>0</v>
      </c>
      <c r="O13" s="582">
        <v>0</v>
      </c>
      <c r="P13" s="582">
        <v>0</v>
      </c>
      <c r="Q13" s="582">
        <v>0</v>
      </c>
      <c r="R13" s="1135">
        <v>0</v>
      </c>
      <c r="S13" s="1135">
        <v>0</v>
      </c>
      <c r="T13" s="1135">
        <v>0</v>
      </c>
      <c r="U13" s="582"/>
      <c r="V13" s="582"/>
      <c r="W13" s="582"/>
      <c r="X13" s="1130">
        <f t="shared" si="1"/>
        <v>0</v>
      </c>
      <c r="Y13" s="1380"/>
      <c r="Z13" s="1378"/>
      <c r="AA13" s="1381">
        <v>0</v>
      </c>
      <c r="AB13" s="1135">
        <v>0</v>
      </c>
      <c r="AC13" s="1135">
        <v>0</v>
      </c>
      <c r="AD13" s="582">
        <v>0</v>
      </c>
      <c r="AE13" s="582">
        <v>0</v>
      </c>
      <c r="AF13" s="582">
        <v>0</v>
      </c>
      <c r="AG13" s="1135">
        <v>0</v>
      </c>
      <c r="AH13" s="1135">
        <v>0</v>
      </c>
      <c r="AI13" s="1135">
        <v>0</v>
      </c>
      <c r="AJ13" s="582"/>
      <c r="AK13" s="582"/>
      <c r="AL13" s="582"/>
      <c r="AM13" s="1130">
        <f t="shared" si="2"/>
        <v>0</v>
      </c>
      <c r="AN13" s="820"/>
    </row>
    <row r="14" spans="1:40" ht="14.1" customHeight="1">
      <c r="A14" s="628">
        <f>+日程!A42</f>
        <v>4</v>
      </c>
      <c r="B14" s="545">
        <f>+日程!B42</f>
        <v>6</v>
      </c>
      <c r="C14" s="1258" t="str">
        <f>+日程!C42</f>
        <v>水</v>
      </c>
      <c r="D14" s="1746" t="str">
        <f>+日程!D42</f>
        <v>巨人</v>
      </c>
      <c r="E14" s="1750">
        <f>+日程!E42</f>
        <v>0</v>
      </c>
      <c r="F14" s="1378">
        <f>+日程!F42</f>
        <v>0</v>
      </c>
      <c r="G14" s="1686" t="str">
        <f>+日程!G42</f>
        <v/>
      </c>
      <c r="H14" s="582" t="str">
        <f>+日程!H42</f>
        <v/>
      </c>
      <c r="I14" s="1130" t="str">
        <f>+日程!I42</f>
        <v>△</v>
      </c>
      <c r="J14" s="1750">
        <f t="shared" si="0"/>
        <v>0</v>
      </c>
      <c r="K14" s="1378"/>
      <c r="L14" s="1381">
        <v>0</v>
      </c>
      <c r="M14" s="1135">
        <v>0</v>
      </c>
      <c r="N14" s="1135">
        <v>0</v>
      </c>
      <c r="O14" s="582">
        <v>0</v>
      </c>
      <c r="P14" s="582">
        <v>0</v>
      </c>
      <c r="Q14" s="582">
        <v>0</v>
      </c>
      <c r="R14" s="1135">
        <v>0</v>
      </c>
      <c r="S14" s="1135">
        <v>0</v>
      </c>
      <c r="T14" s="1135">
        <v>0</v>
      </c>
      <c r="U14" s="582"/>
      <c r="V14" s="582"/>
      <c r="W14" s="582"/>
      <c r="X14" s="1130">
        <f t="shared" si="1"/>
        <v>0</v>
      </c>
      <c r="Y14" s="1380"/>
      <c r="Z14" s="1378"/>
      <c r="AA14" s="1381">
        <v>0</v>
      </c>
      <c r="AB14" s="1135">
        <v>0</v>
      </c>
      <c r="AC14" s="1135">
        <v>0</v>
      </c>
      <c r="AD14" s="582">
        <v>0</v>
      </c>
      <c r="AE14" s="582">
        <v>0</v>
      </c>
      <c r="AF14" s="582">
        <v>0</v>
      </c>
      <c r="AG14" s="1135">
        <v>0</v>
      </c>
      <c r="AH14" s="1135">
        <v>0</v>
      </c>
      <c r="AI14" s="1135">
        <v>0</v>
      </c>
      <c r="AJ14" s="582"/>
      <c r="AK14" s="582"/>
      <c r="AL14" s="582"/>
      <c r="AM14" s="1130">
        <f t="shared" si="2"/>
        <v>0</v>
      </c>
      <c r="AN14" s="821"/>
    </row>
    <row r="15" spans="1:40" ht="14.1" customHeight="1">
      <c r="A15" s="628">
        <f>+日程!A43</f>
        <v>4</v>
      </c>
      <c r="B15" s="545">
        <f>+日程!B43</f>
        <v>7</v>
      </c>
      <c r="C15" s="1258" t="str">
        <f>+日程!C43</f>
        <v>木</v>
      </c>
      <c r="D15" s="1746" t="str">
        <f>+日程!D43</f>
        <v>巨人</v>
      </c>
      <c r="E15" s="1750">
        <f>+日程!E43</f>
        <v>0</v>
      </c>
      <c r="F15" s="1378">
        <f>+日程!F43</f>
        <v>0</v>
      </c>
      <c r="G15" s="1686" t="str">
        <f>+日程!G43</f>
        <v/>
      </c>
      <c r="H15" s="582" t="str">
        <f>+日程!H43</f>
        <v/>
      </c>
      <c r="I15" s="1130" t="str">
        <f>+日程!I43</f>
        <v>△</v>
      </c>
      <c r="J15" s="1750">
        <f t="shared" si="0"/>
        <v>0</v>
      </c>
      <c r="K15" s="1378"/>
      <c r="L15" s="1381">
        <v>0</v>
      </c>
      <c r="M15" s="1135">
        <v>0</v>
      </c>
      <c r="N15" s="1135">
        <v>0</v>
      </c>
      <c r="O15" s="582">
        <v>0</v>
      </c>
      <c r="P15" s="582">
        <v>0</v>
      </c>
      <c r="Q15" s="582">
        <v>0</v>
      </c>
      <c r="R15" s="1135">
        <v>0</v>
      </c>
      <c r="S15" s="1135">
        <v>0</v>
      </c>
      <c r="T15" s="1135">
        <v>0</v>
      </c>
      <c r="U15" s="582"/>
      <c r="V15" s="582"/>
      <c r="W15" s="582"/>
      <c r="X15" s="1130">
        <f t="shared" si="1"/>
        <v>0</v>
      </c>
      <c r="Y15" s="1380"/>
      <c r="Z15" s="1378"/>
      <c r="AA15" s="1381">
        <v>0</v>
      </c>
      <c r="AB15" s="1135">
        <v>0</v>
      </c>
      <c r="AC15" s="1135">
        <v>0</v>
      </c>
      <c r="AD15" s="582">
        <v>0</v>
      </c>
      <c r="AE15" s="582">
        <v>0</v>
      </c>
      <c r="AF15" s="582">
        <v>0</v>
      </c>
      <c r="AG15" s="1135">
        <v>0</v>
      </c>
      <c r="AH15" s="1135">
        <v>0</v>
      </c>
      <c r="AI15" s="1135">
        <v>0</v>
      </c>
      <c r="AJ15" s="582"/>
      <c r="AK15" s="582"/>
      <c r="AL15" s="582"/>
      <c r="AM15" s="1130">
        <f t="shared" si="2"/>
        <v>0</v>
      </c>
      <c r="AN15" s="821"/>
    </row>
    <row r="16" spans="1:40" ht="14.1" customHeight="1">
      <c r="A16" s="628">
        <f>+日程!A44</f>
        <v>4</v>
      </c>
      <c r="B16" s="545">
        <f>+日程!B44</f>
        <v>8</v>
      </c>
      <c r="C16" s="1258" t="str">
        <f>+日程!C44</f>
        <v>金</v>
      </c>
      <c r="D16" s="1746" t="str">
        <f>+日程!D44</f>
        <v>阪神</v>
      </c>
      <c r="E16" s="1750">
        <f>+日程!E44</f>
        <v>0</v>
      </c>
      <c r="F16" s="1378">
        <f>+日程!F44</f>
        <v>0</v>
      </c>
      <c r="G16" s="1686" t="str">
        <f>+日程!G44</f>
        <v/>
      </c>
      <c r="H16" s="582" t="str">
        <f>+日程!H44</f>
        <v/>
      </c>
      <c r="I16" s="1130" t="str">
        <f>+日程!I44</f>
        <v>△</v>
      </c>
      <c r="J16" s="1750">
        <f t="shared" si="0"/>
        <v>0</v>
      </c>
      <c r="K16" s="1378"/>
      <c r="L16" s="1381">
        <v>0</v>
      </c>
      <c r="M16" s="1135">
        <v>0</v>
      </c>
      <c r="N16" s="1135">
        <v>0</v>
      </c>
      <c r="O16" s="582">
        <v>0</v>
      </c>
      <c r="P16" s="582">
        <v>0</v>
      </c>
      <c r="Q16" s="582">
        <v>0</v>
      </c>
      <c r="R16" s="1135">
        <v>0</v>
      </c>
      <c r="S16" s="1135">
        <v>0</v>
      </c>
      <c r="T16" s="1135">
        <v>0</v>
      </c>
      <c r="U16" s="582"/>
      <c r="V16" s="582"/>
      <c r="W16" s="582"/>
      <c r="X16" s="1130">
        <f t="shared" si="1"/>
        <v>0</v>
      </c>
      <c r="Y16" s="1380"/>
      <c r="Z16" s="1378"/>
      <c r="AA16" s="1381">
        <v>0</v>
      </c>
      <c r="AB16" s="1135">
        <v>0</v>
      </c>
      <c r="AC16" s="1135">
        <v>0</v>
      </c>
      <c r="AD16" s="582">
        <v>0</v>
      </c>
      <c r="AE16" s="582">
        <v>0</v>
      </c>
      <c r="AF16" s="582">
        <v>0</v>
      </c>
      <c r="AG16" s="1135">
        <v>0</v>
      </c>
      <c r="AH16" s="1135">
        <v>0</v>
      </c>
      <c r="AI16" s="1135">
        <v>0</v>
      </c>
      <c r="AJ16" s="582"/>
      <c r="AK16" s="582"/>
      <c r="AL16" s="582"/>
      <c r="AM16" s="1130">
        <f t="shared" si="2"/>
        <v>0</v>
      </c>
      <c r="AN16" s="821"/>
    </row>
    <row r="17" spans="1:40" ht="14.1" customHeight="1">
      <c r="A17" s="628">
        <f>+日程!A45</f>
        <v>4</v>
      </c>
      <c r="B17" s="545">
        <f>+日程!B45</f>
        <v>9</v>
      </c>
      <c r="C17" s="1258" t="str">
        <f>+日程!C45</f>
        <v>土</v>
      </c>
      <c r="D17" s="1746" t="str">
        <f>+日程!D45</f>
        <v>阪神</v>
      </c>
      <c r="E17" s="1750">
        <f>+日程!E45</f>
        <v>0</v>
      </c>
      <c r="F17" s="1378">
        <f>+日程!F45</f>
        <v>0</v>
      </c>
      <c r="G17" s="1686" t="str">
        <f>+日程!G45</f>
        <v/>
      </c>
      <c r="H17" s="582" t="str">
        <f>+日程!H45</f>
        <v/>
      </c>
      <c r="I17" s="1130" t="str">
        <f>+日程!I45</f>
        <v>△</v>
      </c>
      <c r="J17" s="1750">
        <f t="shared" si="0"/>
        <v>0</v>
      </c>
      <c r="K17" s="1378"/>
      <c r="L17" s="1381">
        <v>0</v>
      </c>
      <c r="M17" s="1135">
        <v>0</v>
      </c>
      <c r="N17" s="1135">
        <v>0</v>
      </c>
      <c r="O17" s="582">
        <v>0</v>
      </c>
      <c r="P17" s="582">
        <v>0</v>
      </c>
      <c r="Q17" s="582">
        <v>0</v>
      </c>
      <c r="R17" s="1135">
        <v>0</v>
      </c>
      <c r="S17" s="1135">
        <v>0</v>
      </c>
      <c r="T17" s="1135">
        <v>0</v>
      </c>
      <c r="U17" s="582"/>
      <c r="V17" s="582"/>
      <c r="W17" s="582"/>
      <c r="X17" s="1130">
        <f t="shared" si="1"/>
        <v>0</v>
      </c>
      <c r="Y17" s="1380"/>
      <c r="Z17" s="1378"/>
      <c r="AA17" s="1381">
        <v>0</v>
      </c>
      <c r="AB17" s="1135">
        <v>0</v>
      </c>
      <c r="AC17" s="1135">
        <v>0</v>
      </c>
      <c r="AD17" s="582">
        <v>0</v>
      </c>
      <c r="AE17" s="582">
        <v>0</v>
      </c>
      <c r="AF17" s="582">
        <v>0</v>
      </c>
      <c r="AG17" s="1135">
        <v>0</v>
      </c>
      <c r="AH17" s="1135">
        <v>0</v>
      </c>
      <c r="AI17" s="1135">
        <v>0</v>
      </c>
      <c r="AJ17" s="582"/>
      <c r="AK17" s="582"/>
      <c r="AL17" s="582"/>
      <c r="AM17" s="1130">
        <f t="shared" si="2"/>
        <v>0</v>
      </c>
      <c r="AN17" s="821"/>
    </row>
    <row r="18" spans="1:40" ht="14.1" customHeight="1">
      <c r="A18" s="628">
        <f>+日程!A46</f>
        <v>4</v>
      </c>
      <c r="B18" s="545">
        <f>+日程!B46</f>
        <v>10</v>
      </c>
      <c r="C18" s="1258" t="str">
        <f>+日程!C46</f>
        <v>日</v>
      </c>
      <c r="D18" s="1746" t="str">
        <f>+日程!D46</f>
        <v>阪神</v>
      </c>
      <c r="E18" s="1750">
        <f>+日程!E46</f>
        <v>0</v>
      </c>
      <c r="F18" s="1378">
        <f>+日程!F46</f>
        <v>0</v>
      </c>
      <c r="G18" s="1686" t="str">
        <f>+日程!G46</f>
        <v/>
      </c>
      <c r="H18" s="582" t="str">
        <f>+日程!H46</f>
        <v/>
      </c>
      <c r="I18" s="1130" t="str">
        <f>+日程!I46</f>
        <v>△</v>
      </c>
      <c r="J18" s="1750">
        <f t="shared" si="0"/>
        <v>0</v>
      </c>
      <c r="K18" s="1378"/>
      <c r="L18" s="1381">
        <v>0</v>
      </c>
      <c r="M18" s="1135">
        <v>0</v>
      </c>
      <c r="N18" s="1135">
        <v>0</v>
      </c>
      <c r="O18" s="582">
        <v>0</v>
      </c>
      <c r="P18" s="582">
        <v>0</v>
      </c>
      <c r="Q18" s="582">
        <v>0</v>
      </c>
      <c r="R18" s="1135">
        <v>0</v>
      </c>
      <c r="S18" s="1135">
        <v>0</v>
      </c>
      <c r="T18" s="1135">
        <v>0</v>
      </c>
      <c r="U18" s="582"/>
      <c r="V18" s="582"/>
      <c r="W18" s="582"/>
      <c r="X18" s="1130">
        <f t="shared" si="1"/>
        <v>0</v>
      </c>
      <c r="Y18" s="1380"/>
      <c r="Z18" s="1378"/>
      <c r="AA18" s="1381">
        <v>0</v>
      </c>
      <c r="AB18" s="1135">
        <v>0</v>
      </c>
      <c r="AC18" s="1135">
        <v>0</v>
      </c>
      <c r="AD18" s="582">
        <v>0</v>
      </c>
      <c r="AE18" s="582">
        <v>0</v>
      </c>
      <c r="AF18" s="582">
        <v>0</v>
      </c>
      <c r="AG18" s="1135">
        <v>0</v>
      </c>
      <c r="AH18" s="1135">
        <v>0</v>
      </c>
      <c r="AI18" s="1135">
        <v>0</v>
      </c>
      <c r="AJ18" s="582"/>
      <c r="AK18" s="582"/>
      <c r="AL18" s="582"/>
      <c r="AM18" s="1130">
        <f t="shared" si="2"/>
        <v>0</v>
      </c>
      <c r="AN18" s="821"/>
    </row>
    <row r="19" spans="1:40" ht="14.1" customHeight="1">
      <c r="A19" s="743">
        <f>+日程!A47</f>
        <v>4</v>
      </c>
      <c r="B19" s="1131">
        <f>+日程!B47</f>
        <v>11</v>
      </c>
      <c r="C19" s="1386" t="str">
        <f>+日程!C47</f>
        <v>月</v>
      </c>
      <c r="D19" s="1747"/>
      <c r="E19" s="1380"/>
      <c r="F19" s="1379"/>
      <c r="G19" s="1382"/>
      <c r="H19" s="637"/>
      <c r="I19" s="1132"/>
      <c r="J19" s="1380"/>
      <c r="K19" s="1379"/>
      <c r="L19" s="1382"/>
      <c r="M19" s="637"/>
      <c r="N19" s="637"/>
      <c r="O19" s="637"/>
      <c r="P19" s="637"/>
      <c r="Q19" s="637"/>
      <c r="R19" s="637"/>
      <c r="S19" s="637"/>
      <c r="T19" s="637"/>
      <c r="U19" s="637"/>
      <c r="V19" s="637"/>
      <c r="W19" s="637"/>
      <c r="X19" s="1132"/>
      <c r="Y19" s="1380"/>
      <c r="Z19" s="1379"/>
      <c r="AA19" s="1382"/>
      <c r="AB19" s="637"/>
      <c r="AC19" s="637"/>
      <c r="AD19" s="637"/>
      <c r="AE19" s="637"/>
      <c r="AF19" s="637"/>
      <c r="AG19" s="637"/>
      <c r="AH19" s="637"/>
      <c r="AI19" s="637"/>
      <c r="AJ19" s="637"/>
      <c r="AK19" s="637"/>
      <c r="AL19" s="637"/>
      <c r="AM19" s="1132"/>
      <c r="AN19" s="821"/>
    </row>
    <row r="20" spans="1:40" ht="14.1" customHeight="1">
      <c r="A20" s="628">
        <f>+日程!A48</f>
        <v>4</v>
      </c>
      <c r="B20" s="545">
        <f>+日程!B48</f>
        <v>12</v>
      </c>
      <c r="C20" s="1258" t="str">
        <f>+日程!C48</f>
        <v>火</v>
      </c>
      <c r="D20" s="1746" t="str">
        <f>+日程!D48</f>
        <v>ﾔｸﾙﾄ</v>
      </c>
      <c r="E20" s="1750">
        <f>+日程!E48</f>
        <v>0</v>
      </c>
      <c r="F20" s="1378">
        <f>+日程!F48</f>
        <v>0</v>
      </c>
      <c r="G20" s="1686" t="str">
        <f>+日程!G48</f>
        <v/>
      </c>
      <c r="H20" s="582" t="str">
        <f>+日程!H48</f>
        <v/>
      </c>
      <c r="I20" s="1130" t="str">
        <f>+日程!I48</f>
        <v>△</v>
      </c>
      <c r="J20" s="1750">
        <f t="shared" si="0"/>
        <v>0</v>
      </c>
      <c r="K20" s="1378"/>
      <c r="L20" s="1381">
        <v>0</v>
      </c>
      <c r="M20" s="1135">
        <v>0</v>
      </c>
      <c r="N20" s="1135">
        <v>0</v>
      </c>
      <c r="O20" s="582">
        <v>0</v>
      </c>
      <c r="P20" s="582">
        <v>0</v>
      </c>
      <c r="Q20" s="582">
        <v>0</v>
      </c>
      <c r="R20" s="1135">
        <v>0</v>
      </c>
      <c r="S20" s="1135">
        <v>0</v>
      </c>
      <c r="T20" s="1135">
        <v>0</v>
      </c>
      <c r="U20" s="582"/>
      <c r="V20" s="582"/>
      <c r="W20" s="582"/>
      <c r="X20" s="1130">
        <f t="shared" si="1"/>
        <v>0</v>
      </c>
      <c r="Y20" s="1380"/>
      <c r="Z20" s="1378"/>
      <c r="AA20" s="1381">
        <v>0</v>
      </c>
      <c r="AB20" s="1135">
        <v>0</v>
      </c>
      <c r="AC20" s="1135">
        <v>0</v>
      </c>
      <c r="AD20" s="582">
        <v>0</v>
      </c>
      <c r="AE20" s="582">
        <v>0</v>
      </c>
      <c r="AF20" s="582">
        <v>0</v>
      </c>
      <c r="AG20" s="1135">
        <v>0</v>
      </c>
      <c r="AH20" s="1135">
        <v>0</v>
      </c>
      <c r="AI20" s="1135">
        <v>0</v>
      </c>
      <c r="AJ20" s="582"/>
      <c r="AK20" s="582"/>
      <c r="AL20" s="582"/>
      <c r="AM20" s="1130">
        <f t="shared" si="2"/>
        <v>0</v>
      </c>
      <c r="AN20" s="821"/>
    </row>
    <row r="21" spans="1:40" ht="14.1" customHeight="1">
      <c r="A21" s="628">
        <f>+日程!A49</f>
        <v>4</v>
      </c>
      <c r="B21" s="545">
        <f>+日程!B49</f>
        <v>13</v>
      </c>
      <c r="C21" s="1258" t="str">
        <f>+日程!C49</f>
        <v>水</v>
      </c>
      <c r="D21" s="1746" t="str">
        <f>+日程!D49</f>
        <v>ﾔｸﾙﾄ</v>
      </c>
      <c r="E21" s="1750">
        <f>+日程!E49</f>
        <v>0</v>
      </c>
      <c r="F21" s="1378">
        <f>+日程!F49</f>
        <v>0</v>
      </c>
      <c r="G21" s="1686" t="str">
        <f>+日程!G49</f>
        <v/>
      </c>
      <c r="H21" s="582" t="str">
        <f>+日程!H49</f>
        <v/>
      </c>
      <c r="I21" s="1130" t="str">
        <f>+日程!I49</f>
        <v>△</v>
      </c>
      <c r="J21" s="1750">
        <f t="shared" si="0"/>
        <v>0</v>
      </c>
      <c r="K21" s="1378"/>
      <c r="L21" s="1381">
        <v>0</v>
      </c>
      <c r="M21" s="1135">
        <v>0</v>
      </c>
      <c r="N21" s="1135">
        <v>0</v>
      </c>
      <c r="O21" s="582">
        <v>0</v>
      </c>
      <c r="P21" s="582">
        <v>0</v>
      </c>
      <c r="Q21" s="582">
        <v>0</v>
      </c>
      <c r="R21" s="1135">
        <v>0</v>
      </c>
      <c r="S21" s="1135">
        <v>0</v>
      </c>
      <c r="T21" s="1135">
        <v>0</v>
      </c>
      <c r="U21" s="582"/>
      <c r="V21" s="582"/>
      <c r="W21" s="582"/>
      <c r="X21" s="1130">
        <f t="shared" si="1"/>
        <v>0</v>
      </c>
      <c r="Y21" s="1380"/>
      <c r="Z21" s="1378"/>
      <c r="AA21" s="1381">
        <v>0</v>
      </c>
      <c r="AB21" s="1135">
        <v>0</v>
      </c>
      <c r="AC21" s="1135">
        <v>0</v>
      </c>
      <c r="AD21" s="582">
        <v>0</v>
      </c>
      <c r="AE21" s="582">
        <v>0</v>
      </c>
      <c r="AF21" s="582">
        <v>0</v>
      </c>
      <c r="AG21" s="1135">
        <v>0</v>
      </c>
      <c r="AH21" s="1135">
        <v>0</v>
      </c>
      <c r="AI21" s="1135">
        <v>0</v>
      </c>
      <c r="AJ21" s="582"/>
      <c r="AK21" s="582"/>
      <c r="AL21" s="582"/>
      <c r="AM21" s="1130">
        <f t="shared" si="2"/>
        <v>0</v>
      </c>
      <c r="AN21" s="821"/>
    </row>
    <row r="22" spans="1:40" ht="14.1" customHeight="1">
      <c r="A22" s="743">
        <f>+日程!A50</f>
        <v>4</v>
      </c>
      <c r="B22" s="1131">
        <f>+日程!B50</f>
        <v>14</v>
      </c>
      <c r="C22" s="1386" t="str">
        <f>+日程!C50</f>
        <v>木</v>
      </c>
      <c r="D22" s="1747"/>
      <c r="E22" s="1380"/>
      <c r="F22" s="1379"/>
      <c r="G22" s="1382"/>
      <c r="H22" s="637"/>
      <c r="I22" s="1132"/>
      <c r="J22" s="1380"/>
      <c r="K22" s="1379"/>
      <c r="L22" s="1382"/>
      <c r="M22" s="637"/>
      <c r="N22" s="637"/>
      <c r="O22" s="637"/>
      <c r="P22" s="637"/>
      <c r="Q22" s="637"/>
      <c r="R22" s="637"/>
      <c r="S22" s="637"/>
      <c r="T22" s="637"/>
      <c r="U22" s="637"/>
      <c r="V22" s="637"/>
      <c r="W22" s="637"/>
      <c r="X22" s="1132"/>
      <c r="Y22" s="1380"/>
      <c r="Z22" s="1379"/>
      <c r="AA22" s="1382"/>
      <c r="AB22" s="637"/>
      <c r="AC22" s="637"/>
      <c r="AD22" s="637"/>
      <c r="AE22" s="637"/>
      <c r="AF22" s="637"/>
      <c r="AG22" s="637"/>
      <c r="AH22" s="637"/>
      <c r="AI22" s="637"/>
      <c r="AJ22" s="637"/>
      <c r="AK22" s="637"/>
      <c r="AL22" s="637"/>
      <c r="AM22" s="1132"/>
      <c r="AN22" s="821"/>
    </row>
    <row r="23" spans="1:40" ht="14.1" customHeight="1">
      <c r="A23" s="743">
        <f>+日程!A51</f>
        <v>4</v>
      </c>
      <c r="B23" s="1131">
        <f>+日程!B51</f>
        <v>15</v>
      </c>
      <c r="C23" s="1386" t="str">
        <f>+日程!C51</f>
        <v>金</v>
      </c>
      <c r="D23" s="1747"/>
      <c r="E23" s="1380"/>
      <c r="F23" s="1379"/>
      <c r="G23" s="1382"/>
      <c r="H23" s="637"/>
      <c r="I23" s="1132"/>
      <c r="J23" s="1380"/>
      <c r="K23" s="1379"/>
      <c r="L23" s="1382"/>
      <c r="M23" s="637"/>
      <c r="N23" s="637"/>
      <c r="O23" s="637"/>
      <c r="P23" s="637"/>
      <c r="Q23" s="637"/>
      <c r="R23" s="637"/>
      <c r="S23" s="637"/>
      <c r="T23" s="637"/>
      <c r="U23" s="637"/>
      <c r="V23" s="637"/>
      <c r="W23" s="637"/>
      <c r="X23" s="1132"/>
      <c r="Y23" s="1380"/>
      <c r="Z23" s="1379"/>
      <c r="AA23" s="1382"/>
      <c r="AB23" s="637"/>
      <c r="AC23" s="637"/>
      <c r="AD23" s="637"/>
      <c r="AE23" s="637"/>
      <c r="AF23" s="637"/>
      <c r="AG23" s="637"/>
      <c r="AH23" s="637"/>
      <c r="AI23" s="637"/>
      <c r="AJ23" s="637"/>
      <c r="AK23" s="637"/>
      <c r="AL23" s="637"/>
      <c r="AM23" s="1132"/>
      <c r="AN23" s="821"/>
    </row>
    <row r="24" spans="1:40" ht="14.1" customHeight="1">
      <c r="A24" s="628">
        <f>+日程!A52</f>
        <v>4</v>
      </c>
      <c r="B24" s="545">
        <f>+日程!B52</f>
        <v>16</v>
      </c>
      <c r="C24" s="1258" t="str">
        <f>+日程!C52</f>
        <v>土</v>
      </c>
      <c r="D24" s="1746" t="str">
        <f>+日程!D52</f>
        <v>中日</v>
      </c>
      <c r="E24" s="1750">
        <f>+日程!E52</f>
        <v>0</v>
      </c>
      <c r="F24" s="1378">
        <f>+日程!F52</f>
        <v>0</v>
      </c>
      <c r="G24" s="1686" t="str">
        <f>+日程!G52</f>
        <v/>
      </c>
      <c r="H24" s="582" t="str">
        <f>+日程!H52</f>
        <v/>
      </c>
      <c r="I24" s="1130" t="str">
        <f>+日程!I52</f>
        <v>△</v>
      </c>
      <c r="J24" s="1750">
        <f t="shared" si="0"/>
        <v>0</v>
      </c>
      <c r="K24" s="1378"/>
      <c r="L24" s="1381">
        <v>0</v>
      </c>
      <c r="M24" s="1135">
        <v>0</v>
      </c>
      <c r="N24" s="1135">
        <v>0</v>
      </c>
      <c r="O24" s="582">
        <v>0</v>
      </c>
      <c r="P24" s="582">
        <v>0</v>
      </c>
      <c r="Q24" s="582">
        <v>0</v>
      </c>
      <c r="R24" s="1135">
        <v>0</v>
      </c>
      <c r="S24" s="1135">
        <v>0</v>
      </c>
      <c r="T24" s="1135">
        <v>0</v>
      </c>
      <c r="U24" s="582"/>
      <c r="V24" s="582"/>
      <c r="W24" s="582"/>
      <c r="X24" s="1130">
        <f t="shared" si="1"/>
        <v>0</v>
      </c>
      <c r="Y24" s="1380"/>
      <c r="Z24" s="1378"/>
      <c r="AA24" s="1381">
        <v>0</v>
      </c>
      <c r="AB24" s="1135">
        <v>0</v>
      </c>
      <c r="AC24" s="1135">
        <v>0</v>
      </c>
      <c r="AD24" s="582">
        <v>0</v>
      </c>
      <c r="AE24" s="582">
        <v>0</v>
      </c>
      <c r="AF24" s="582">
        <v>0</v>
      </c>
      <c r="AG24" s="1135">
        <v>0</v>
      </c>
      <c r="AH24" s="1135">
        <v>0</v>
      </c>
      <c r="AI24" s="1135">
        <v>0</v>
      </c>
      <c r="AJ24" s="582"/>
      <c r="AK24" s="582"/>
      <c r="AL24" s="582"/>
      <c r="AM24" s="1130">
        <f t="shared" si="2"/>
        <v>0</v>
      </c>
      <c r="AN24" s="821"/>
    </row>
    <row r="25" spans="1:40" ht="14.1" customHeight="1">
      <c r="A25" s="628">
        <f>+日程!A53</f>
        <v>4</v>
      </c>
      <c r="B25" s="545">
        <f>+日程!B53</f>
        <v>17</v>
      </c>
      <c r="C25" s="1258" t="str">
        <f>+日程!C53</f>
        <v>日</v>
      </c>
      <c r="D25" s="1746" t="str">
        <f>+日程!D53</f>
        <v>中日</v>
      </c>
      <c r="E25" s="1750">
        <f>+日程!E53</f>
        <v>0</v>
      </c>
      <c r="F25" s="1378">
        <f>+日程!F53</f>
        <v>0</v>
      </c>
      <c r="G25" s="1686" t="str">
        <f>+日程!G53</f>
        <v/>
      </c>
      <c r="H25" s="582" t="str">
        <f>+日程!H53</f>
        <v/>
      </c>
      <c r="I25" s="1130" t="str">
        <f>+日程!I53</f>
        <v>△</v>
      </c>
      <c r="J25" s="1750">
        <f t="shared" si="0"/>
        <v>0</v>
      </c>
      <c r="K25" s="1378"/>
      <c r="L25" s="1381">
        <v>0</v>
      </c>
      <c r="M25" s="1135">
        <v>0</v>
      </c>
      <c r="N25" s="1135">
        <v>0</v>
      </c>
      <c r="O25" s="582">
        <v>0</v>
      </c>
      <c r="P25" s="582">
        <v>0</v>
      </c>
      <c r="Q25" s="582">
        <v>0</v>
      </c>
      <c r="R25" s="1135">
        <v>0</v>
      </c>
      <c r="S25" s="1135">
        <v>0</v>
      </c>
      <c r="T25" s="1135">
        <v>0</v>
      </c>
      <c r="U25" s="582"/>
      <c r="V25" s="582"/>
      <c r="W25" s="582"/>
      <c r="X25" s="1130">
        <f t="shared" si="1"/>
        <v>0</v>
      </c>
      <c r="Y25" s="1380"/>
      <c r="Z25" s="1378"/>
      <c r="AA25" s="1381">
        <v>0</v>
      </c>
      <c r="AB25" s="1135">
        <v>0</v>
      </c>
      <c r="AC25" s="1135">
        <v>0</v>
      </c>
      <c r="AD25" s="582">
        <v>0</v>
      </c>
      <c r="AE25" s="582">
        <v>0</v>
      </c>
      <c r="AF25" s="582">
        <v>0</v>
      </c>
      <c r="AG25" s="1135">
        <v>0</v>
      </c>
      <c r="AH25" s="1135">
        <v>0</v>
      </c>
      <c r="AI25" s="1135">
        <v>0</v>
      </c>
      <c r="AJ25" s="582"/>
      <c r="AK25" s="582"/>
      <c r="AL25" s="582"/>
      <c r="AM25" s="1130">
        <f t="shared" si="2"/>
        <v>0</v>
      </c>
      <c r="AN25" s="821"/>
    </row>
    <row r="26" spans="1:40" ht="14.1" customHeight="1">
      <c r="A26" s="743">
        <f>+日程!A54</f>
        <v>4</v>
      </c>
      <c r="B26" s="1131">
        <f>+日程!B54</f>
        <v>18</v>
      </c>
      <c r="C26" s="1386" t="str">
        <f>+日程!C54</f>
        <v>月</v>
      </c>
      <c r="D26" s="1747"/>
      <c r="E26" s="1380"/>
      <c r="F26" s="1379"/>
      <c r="G26" s="1382"/>
      <c r="H26" s="637"/>
      <c r="I26" s="1132"/>
      <c r="J26" s="1380"/>
      <c r="K26" s="1379"/>
      <c r="L26" s="1382"/>
      <c r="M26" s="637"/>
      <c r="N26" s="637"/>
      <c r="O26" s="637"/>
      <c r="P26" s="637"/>
      <c r="Q26" s="637"/>
      <c r="R26" s="637"/>
      <c r="S26" s="637"/>
      <c r="T26" s="637"/>
      <c r="U26" s="637"/>
      <c r="V26" s="637"/>
      <c r="W26" s="637"/>
      <c r="X26" s="1132"/>
      <c r="Y26" s="1380"/>
      <c r="Z26" s="1379"/>
      <c r="AA26" s="1382"/>
      <c r="AB26" s="637"/>
      <c r="AC26" s="637"/>
      <c r="AD26" s="637"/>
      <c r="AE26" s="637"/>
      <c r="AF26" s="637"/>
      <c r="AG26" s="637"/>
      <c r="AH26" s="637"/>
      <c r="AI26" s="637"/>
      <c r="AJ26" s="637"/>
      <c r="AK26" s="637"/>
      <c r="AL26" s="637"/>
      <c r="AM26" s="1132"/>
      <c r="AN26" s="821"/>
    </row>
    <row r="27" spans="1:40" ht="14.1" customHeight="1">
      <c r="A27" s="628">
        <f>+日程!A55</f>
        <v>4</v>
      </c>
      <c r="B27" s="545">
        <f>+日程!B55</f>
        <v>19</v>
      </c>
      <c r="C27" s="1258" t="str">
        <f>+日程!C55</f>
        <v>火</v>
      </c>
      <c r="D27" s="1746" t="str">
        <f>+日程!D55</f>
        <v>巨人</v>
      </c>
      <c r="E27" s="1750">
        <f>+日程!E55</f>
        <v>0</v>
      </c>
      <c r="F27" s="1378">
        <f>+日程!F55</f>
        <v>0</v>
      </c>
      <c r="G27" s="1686" t="str">
        <f>+日程!G55</f>
        <v/>
      </c>
      <c r="H27" s="582" t="str">
        <f>+日程!H55</f>
        <v/>
      </c>
      <c r="I27" s="1130" t="str">
        <f>+日程!I55</f>
        <v>△</v>
      </c>
      <c r="J27" s="1750">
        <f t="shared" si="0"/>
        <v>0</v>
      </c>
      <c r="K27" s="1378"/>
      <c r="L27" s="1381">
        <v>0</v>
      </c>
      <c r="M27" s="1135">
        <v>0</v>
      </c>
      <c r="N27" s="1135">
        <v>0</v>
      </c>
      <c r="O27" s="582">
        <v>0</v>
      </c>
      <c r="P27" s="582">
        <v>0</v>
      </c>
      <c r="Q27" s="582">
        <v>0</v>
      </c>
      <c r="R27" s="1135">
        <v>0</v>
      </c>
      <c r="S27" s="1135">
        <v>0</v>
      </c>
      <c r="T27" s="1135">
        <v>0</v>
      </c>
      <c r="U27" s="582"/>
      <c r="V27" s="582"/>
      <c r="W27" s="582"/>
      <c r="X27" s="1130">
        <f t="shared" si="1"/>
        <v>0</v>
      </c>
      <c r="Y27" s="1380"/>
      <c r="Z27" s="1378"/>
      <c r="AA27" s="1381">
        <v>0</v>
      </c>
      <c r="AB27" s="1135">
        <v>0</v>
      </c>
      <c r="AC27" s="1135">
        <v>0</v>
      </c>
      <c r="AD27" s="582">
        <v>0</v>
      </c>
      <c r="AE27" s="582">
        <v>0</v>
      </c>
      <c r="AF27" s="582">
        <v>0</v>
      </c>
      <c r="AG27" s="1135">
        <v>0</v>
      </c>
      <c r="AH27" s="1135">
        <v>0</v>
      </c>
      <c r="AI27" s="1135">
        <v>0</v>
      </c>
      <c r="AJ27" s="582"/>
      <c r="AK27" s="582"/>
      <c r="AL27" s="582"/>
      <c r="AM27" s="1130">
        <f t="shared" si="2"/>
        <v>0</v>
      </c>
      <c r="AN27" s="820"/>
    </row>
    <row r="28" spans="1:40" ht="14.1" customHeight="1">
      <c r="A28" s="628">
        <f>+日程!A56</f>
        <v>4</v>
      </c>
      <c r="B28" s="545">
        <f>+日程!B56</f>
        <v>20</v>
      </c>
      <c r="C28" s="1258" t="str">
        <f>+日程!C56</f>
        <v>水</v>
      </c>
      <c r="D28" s="1746" t="str">
        <f>+日程!D56</f>
        <v>巨人</v>
      </c>
      <c r="E28" s="1750">
        <f>+日程!E56</f>
        <v>0</v>
      </c>
      <c r="F28" s="1378">
        <f>+日程!F56</f>
        <v>0</v>
      </c>
      <c r="G28" s="1686" t="str">
        <f>+日程!G56</f>
        <v/>
      </c>
      <c r="H28" s="582" t="str">
        <f>+日程!H56</f>
        <v/>
      </c>
      <c r="I28" s="1130" t="str">
        <f>+日程!I56</f>
        <v>△</v>
      </c>
      <c r="J28" s="1750">
        <f t="shared" si="0"/>
        <v>0</v>
      </c>
      <c r="K28" s="1378"/>
      <c r="L28" s="1381">
        <v>0</v>
      </c>
      <c r="M28" s="1135">
        <v>0</v>
      </c>
      <c r="N28" s="1135">
        <v>0</v>
      </c>
      <c r="O28" s="582">
        <v>0</v>
      </c>
      <c r="P28" s="582">
        <v>0</v>
      </c>
      <c r="Q28" s="582">
        <v>0</v>
      </c>
      <c r="R28" s="1135">
        <v>0</v>
      </c>
      <c r="S28" s="1135">
        <v>0</v>
      </c>
      <c r="T28" s="1135">
        <v>0</v>
      </c>
      <c r="U28" s="582"/>
      <c r="V28" s="582"/>
      <c r="W28" s="582"/>
      <c r="X28" s="1130">
        <f t="shared" si="1"/>
        <v>0</v>
      </c>
      <c r="Y28" s="1380"/>
      <c r="Z28" s="1378"/>
      <c r="AA28" s="1381">
        <v>0</v>
      </c>
      <c r="AB28" s="1135">
        <v>0</v>
      </c>
      <c r="AC28" s="1135">
        <v>0</v>
      </c>
      <c r="AD28" s="582">
        <v>0</v>
      </c>
      <c r="AE28" s="582">
        <v>0</v>
      </c>
      <c r="AF28" s="582">
        <v>0</v>
      </c>
      <c r="AG28" s="1135">
        <v>0</v>
      </c>
      <c r="AH28" s="1135">
        <v>0</v>
      </c>
      <c r="AI28" s="1135">
        <v>0</v>
      </c>
      <c r="AJ28" s="582"/>
      <c r="AK28" s="582"/>
      <c r="AL28" s="582"/>
      <c r="AM28" s="1130">
        <f t="shared" si="2"/>
        <v>0</v>
      </c>
      <c r="AN28" s="820"/>
    </row>
    <row r="29" spans="1:40" ht="14.1" customHeight="1">
      <c r="A29" s="628">
        <f>+日程!A57</f>
        <v>4</v>
      </c>
      <c r="B29" s="545">
        <f>+日程!B57</f>
        <v>21</v>
      </c>
      <c r="C29" s="1258" t="str">
        <f>+日程!C57</f>
        <v>木</v>
      </c>
      <c r="D29" s="1746" t="str">
        <f>+日程!D57</f>
        <v>巨人</v>
      </c>
      <c r="E29" s="1750">
        <f>+日程!E57</f>
        <v>0</v>
      </c>
      <c r="F29" s="1378">
        <f>+日程!F57</f>
        <v>0</v>
      </c>
      <c r="G29" s="1686" t="str">
        <f>+日程!G57</f>
        <v/>
      </c>
      <c r="H29" s="582" t="str">
        <f>+日程!H57</f>
        <v/>
      </c>
      <c r="I29" s="1130" t="str">
        <f>+日程!I57</f>
        <v>△</v>
      </c>
      <c r="J29" s="1750">
        <f t="shared" ref="J29:J35" si="3">+E29-F29</f>
        <v>0</v>
      </c>
      <c r="K29" s="1378"/>
      <c r="L29" s="1381">
        <v>0</v>
      </c>
      <c r="M29" s="1135">
        <v>0</v>
      </c>
      <c r="N29" s="1135">
        <v>0</v>
      </c>
      <c r="O29" s="582">
        <v>0</v>
      </c>
      <c r="P29" s="582">
        <v>0</v>
      </c>
      <c r="Q29" s="582">
        <v>0</v>
      </c>
      <c r="R29" s="1135">
        <v>0</v>
      </c>
      <c r="S29" s="1135">
        <v>0</v>
      </c>
      <c r="T29" s="1135">
        <v>0</v>
      </c>
      <c r="U29" s="582"/>
      <c r="V29" s="582"/>
      <c r="W29" s="582"/>
      <c r="X29" s="1130">
        <f t="shared" si="1"/>
        <v>0</v>
      </c>
      <c r="Y29" s="1380"/>
      <c r="Z29" s="1378"/>
      <c r="AA29" s="1381">
        <v>0</v>
      </c>
      <c r="AB29" s="1135">
        <v>0</v>
      </c>
      <c r="AC29" s="1135">
        <v>0</v>
      </c>
      <c r="AD29" s="582">
        <v>0</v>
      </c>
      <c r="AE29" s="582">
        <v>0</v>
      </c>
      <c r="AF29" s="582">
        <v>0</v>
      </c>
      <c r="AG29" s="1135">
        <v>0</v>
      </c>
      <c r="AH29" s="1135">
        <v>0</v>
      </c>
      <c r="AI29" s="1135">
        <v>0</v>
      </c>
      <c r="AJ29" s="582"/>
      <c r="AK29" s="582"/>
      <c r="AL29" s="582"/>
      <c r="AM29" s="1130">
        <f t="shared" si="2"/>
        <v>0</v>
      </c>
      <c r="AN29" s="821"/>
    </row>
    <row r="30" spans="1:40" ht="14.1" customHeight="1">
      <c r="A30" s="628">
        <f>+日程!A58</f>
        <v>4</v>
      </c>
      <c r="B30" s="545">
        <f>+日程!B58</f>
        <v>22</v>
      </c>
      <c r="C30" s="1258" t="str">
        <f>+日程!C58</f>
        <v>金</v>
      </c>
      <c r="D30" s="1746" t="str">
        <f>+日程!D58</f>
        <v>DeNA</v>
      </c>
      <c r="E30" s="1750">
        <f>+日程!E58</f>
        <v>0</v>
      </c>
      <c r="F30" s="1378">
        <f>+日程!F58</f>
        <v>0</v>
      </c>
      <c r="G30" s="1686" t="str">
        <f>+日程!G58</f>
        <v/>
      </c>
      <c r="H30" s="582" t="str">
        <f>+日程!H58</f>
        <v/>
      </c>
      <c r="I30" s="1130" t="str">
        <f>+日程!I58</f>
        <v>△</v>
      </c>
      <c r="J30" s="1750">
        <f t="shared" si="3"/>
        <v>0</v>
      </c>
      <c r="K30" s="1378"/>
      <c r="L30" s="1381">
        <v>0</v>
      </c>
      <c r="M30" s="1135">
        <v>0</v>
      </c>
      <c r="N30" s="1135">
        <v>0</v>
      </c>
      <c r="O30" s="582">
        <v>0</v>
      </c>
      <c r="P30" s="582">
        <v>0</v>
      </c>
      <c r="Q30" s="582">
        <v>0</v>
      </c>
      <c r="R30" s="1135">
        <v>0</v>
      </c>
      <c r="S30" s="1135">
        <v>0</v>
      </c>
      <c r="T30" s="1135">
        <v>0</v>
      </c>
      <c r="U30" s="582"/>
      <c r="V30" s="582"/>
      <c r="W30" s="582"/>
      <c r="X30" s="1130">
        <f t="shared" si="1"/>
        <v>0</v>
      </c>
      <c r="Y30" s="1380"/>
      <c r="Z30" s="1378"/>
      <c r="AA30" s="1381">
        <v>0</v>
      </c>
      <c r="AB30" s="1135">
        <v>0</v>
      </c>
      <c r="AC30" s="1135">
        <v>0</v>
      </c>
      <c r="AD30" s="582">
        <v>0</v>
      </c>
      <c r="AE30" s="582">
        <v>0</v>
      </c>
      <c r="AF30" s="582">
        <v>0</v>
      </c>
      <c r="AG30" s="1135">
        <v>0</v>
      </c>
      <c r="AH30" s="1135">
        <v>0</v>
      </c>
      <c r="AI30" s="1135">
        <v>0</v>
      </c>
      <c r="AJ30" s="582"/>
      <c r="AK30" s="582"/>
      <c r="AL30" s="582"/>
      <c r="AM30" s="1130">
        <f t="shared" si="2"/>
        <v>0</v>
      </c>
      <c r="AN30" s="821"/>
    </row>
    <row r="31" spans="1:40" ht="14.1" customHeight="1">
      <c r="A31" s="628">
        <f>+日程!A59</f>
        <v>4</v>
      </c>
      <c r="B31" s="545">
        <f>+日程!B59</f>
        <v>23</v>
      </c>
      <c r="C31" s="1258" t="str">
        <f>+日程!C59</f>
        <v>土</v>
      </c>
      <c r="D31" s="1746" t="str">
        <f>+日程!D59</f>
        <v>DeNA</v>
      </c>
      <c r="E31" s="1750">
        <f>+日程!E59</f>
        <v>0</v>
      </c>
      <c r="F31" s="1378">
        <f>+日程!F59</f>
        <v>0</v>
      </c>
      <c r="G31" s="1686" t="str">
        <f>+日程!G59</f>
        <v/>
      </c>
      <c r="H31" s="582" t="str">
        <f>+日程!H59</f>
        <v/>
      </c>
      <c r="I31" s="1130" t="str">
        <f>+日程!I59</f>
        <v>△</v>
      </c>
      <c r="J31" s="1750">
        <f t="shared" si="3"/>
        <v>0</v>
      </c>
      <c r="K31" s="1378"/>
      <c r="L31" s="1381">
        <v>0</v>
      </c>
      <c r="M31" s="1135">
        <v>0</v>
      </c>
      <c r="N31" s="1135">
        <v>0</v>
      </c>
      <c r="O31" s="582">
        <v>0</v>
      </c>
      <c r="P31" s="582">
        <v>0</v>
      </c>
      <c r="Q31" s="582">
        <v>0</v>
      </c>
      <c r="R31" s="1135">
        <v>0</v>
      </c>
      <c r="S31" s="1135">
        <v>0</v>
      </c>
      <c r="T31" s="1135">
        <v>0</v>
      </c>
      <c r="U31" s="582"/>
      <c r="V31" s="582"/>
      <c r="W31" s="582"/>
      <c r="X31" s="1130">
        <f t="shared" si="1"/>
        <v>0</v>
      </c>
      <c r="Y31" s="1380"/>
      <c r="Z31" s="1378"/>
      <c r="AA31" s="1381">
        <v>0</v>
      </c>
      <c r="AB31" s="1135">
        <v>0</v>
      </c>
      <c r="AC31" s="1135">
        <v>0</v>
      </c>
      <c r="AD31" s="582">
        <v>0</v>
      </c>
      <c r="AE31" s="582">
        <v>0</v>
      </c>
      <c r="AF31" s="582">
        <v>0</v>
      </c>
      <c r="AG31" s="1135">
        <v>0</v>
      </c>
      <c r="AH31" s="1135">
        <v>0</v>
      </c>
      <c r="AI31" s="1135">
        <v>0</v>
      </c>
      <c r="AJ31" s="582"/>
      <c r="AK31" s="582"/>
      <c r="AL31" s="582"/>
      <c r="AM31" s="1130">
        <f t="shared" si="2"/>
        <v>0</v>
      </c>
      <c r="AN31" s="821"/>
    </row>
    <row r="32" spans="1:40" ht="14.1" customHeight="1">
      <c r="A32" s="628">
        <f>+日程!A60</f>
        <v>4</v>
      </c>
      <c r="B32" s="545">
        <f>+日程!B60</f>
        <v>24</v>
      </c>
      <c r="C32" s="1258" t="str">
        <f>+日程!C60</f>
        <v>日</v>
      </c>
      <c r="D32" s="1746" t="str">
        <f>+日程!D60</f>
        <v>DeNA</v>
      </c>
      <c r="E32" s="1750">
        <f>+日程!E60</f>
        <v>0</v>
      </c>
      <c r="F32" s="1378">
        <f>+日程!F60</f>
        <v>0</v>
      </c>
      <c r="G32" s="1686" t="str">
        <f>+日程!G60</f>
        <v/>
      </c>
      <c r="H32" s="582" t="str">
        <f>+日程!H60</f>
        <v/>
      </c>
      <c r="I32" s="1130" t="str">
        <f>+日程!I60</f>
        <v>△</v>
      </c>
      <c r="J32" s="1750">
        <f t="shared" si="3"/>
        <v>0</v>
      </c>
      <c r="K32" s="1378"/>
      <c r="L32" s="1381">
        <v>0</v>
      </c>
      <c r="M32" s="1135">
        <v>0</v>
      </c>
      <c r="N32" s="1135">
        <v>0</v>
      </c>
      <c r="O32" s="582">
        <v>0</v>
      </c>
      <c r="P32" s="582">
        <v>0</v>
      </c>
      <c r="Q32" s="582">
        <v>0</v>
      </c>
      <c r="R32" s="1135">
        <v>0</v>
      </c>
      <c r="S32" s="1135">
        <v>0</v>
      </c>
      <c r="T32" s="1135">
        <v>0</v>
      </c>
      <c r="U32" s="582"/>
      <c r="V32" s="582"/>
      <c r="W32" s="582"/>
      <c r="X32" s="1130">
        <f t="shared" si="1"/>
        <v>0</v>
      </c>
      <c r="Y32" s="1380"/>
      <c r="Z32" s="1378"/>
      <c r="AA32" s="1381">
        <v>0</v>
      </c>
      <c r="AB32" s="1135">
        <v>0</v>
      </c>
      <c r="AC32" s="1135">
        <v>0</v>
      </c>
      <c r="AD32" s="582">
        <v>0</v>
      </c>
      <c r="AE32" s="582">
        <v>0</v>
      </c>
      <c r="AF32" s="582">
        <v>0</v>
      </c>
      <c r="AG32" s="1135">
        <v>0</v>
      </c>
      <c r="AH32" s="1135">
        <v>0</v>
      </c>
      <c r="AI32" s="1135">
        <v>0</v>
      </c>
      <c r="AJ32" s="582"/>
      <c r="AK32" s="582"/>
      <c r="AL32" s="582"/>
      <c r="AM32" s="1130">
        <f t="shared" si="2"/>
        <v>0</v>
      </c>
      <c r="AN32" s="821"/>
    </row>
    <row r="33" spans="1:40" ht="14.1" customHeight="1">
      <c r="A33" s="743">
        <f>+日程!A61</f>
        <v>4</v>
      </c>
      <c r="B33" s="1131">
        <f>+日程!B61</f>
        <v>25</v>
      </c>
      <c r="C33" s="1386" t="str">
        <f>+日程!C61</f>
        <v>月</v>
      </c>
      <c r="D33" s="1747"/>
      <c r="E33" s="1380"/>
      <c r="F33" s="1379"/>
      <c r="G33" s="1382"/>
      <c r="H33" s="637"/>
      <c r="I33" s="1132"/>
      <c r="J33" s="1380"/>
      <c r="K33" s="1379"/>
      <c r="L33" s="1382"/>
      <c r="M33" s="637"/>
      <c r="N33" s="637"/>
      <c r="O33" s="637"/>
      <c r="P33" s="637"/>
      <c r="Q33" s="637"/>
      <c r="R33" s="637"/>
      <c r="S33" s="637"/>
      <c r="T33" s="637"/>
      <c r="U33" s="637"/>
      <c r="V33" s="637"/>
      <c r="W33" s="637"/>
      <c r="X33" s="1132"/>
      <c r="Y33" s="1380"/>
      <c r="Z33" s="1379"/>
      <c r="AA33" s="1382"/>
      <c r="AB33" s="637"/>
      <c r="AC33" s="637"/>
      <c r="AD33" s="637"/>
      <c r="AE33" s="637"/>
      <c r="AF33" s="637"/>
      <c r="AG33" s="637"/>
      <c r="AH33" s="637"/>
      <c r="AI33" s="637"/>
      <c r="AJ33" s="637"/>
      <c r="AK33" s="637"/>
      <c r="AL33" s="637"/>
      <c r="AM33" s="1132"/>
      <c r="AN33" s="821"/>
    </row>
    <row r="34" spans="1:40" ht="14.1" customHeight="1">
      <c r="A34" s="628">
        <f>+日程!A62</f>
        <v>4</v>
      </c>
      <c r="B34" s="545">
        <f>+日程!B62</f>
        <v>26</v>
      </c>
      <c r="C34" s="1258" t="str">
        <f>+日程!C62</f>
        <v>火</v>
      </c>
      <c r="D34" s="1746" t="str">
        <f>+日程!D62</f>
        <v>ﾔｸﾙﾄ</v>
      </c>
      <c r="E34" s="1750">
        <f>+日程!E62</f>
        <v>0</v>
      </c>
      <c r="F34" s="1378">
        <f>+日程!F62</f>
        <v>0</v>
      </c>
      <c r="G34" s="1686" t="str">
        <f>+日程!G62</f>
        <v/>
      </c>
      <c r="H34" s="582" t="str">
        <f>+日程!H62</f>
        <v/>
      </c>
      <c r="I34" s="1130" t="str">
        <f>+日程!I62</f>
        <v>△</v>
      </c>
      <c r="J34" s="1750">
        <f t="shared" si="3"/>
        <v>0</v>
      </c>
      <c r="K34" s="1378"/>
      <c r="L34" s="1381">
        <v>0</v>
      </c>
      <c r="M34" s="1135">
        <v>0</v>
      </c>
      <c r="N34" s="1135">
        <v>0</v>
      </c>
      <c r="O34" s="582">
        <v>0</v>
      </c>
      <c r="P34" s="582">
        <v>0</v>
      </c>
      <c r="Q34" s="582">
        <v>0</v>
      </c>
      <c r="R34" s="1135">
        <v>0</v>
      </c>
      <c r="S34" s="1135">
        <v>0</v>
      </c>
      <c r="T34" s="1135">
        <v>0</v>
      </c>
      <c r="U34" s="582"/>
      <c r="V34" s="582"/>
      <c r="W34" s="582"/>
      <c r="X34" s="1130">
        <f t="shared" si="1"/>
        <v>0</v>
      </c>
      <c r="Y34" s="1380"/>
      <c r="Z34" s="1378"/>
      <c r="AA34" s="1381">
        <v>0</v>
      </c>
      <c r="AB34" s="1135">
        <v>0</v>
      </c>
      <c r="AC34" s="1135">
        <v>0</v>
      </c>
      <c r="AD34" s="582">
        <v>0</v>
      </c>
      <c r="AE34" s="582">
        <v>0</v>
      </c>
      <c r="AF34" s="582">
        <v>0</v>
      </c>
      <c r="AG34" s="1135">
        <v>0</v>
      </c>
      <c r="AH34" s="1135">
        <v>0</v>
      </c>
      <c r="AI34" s="1135">
        <v>0</v>
      </c>
      <c r="AJ34" s="582"/>
      <c r="AK34" s="582"/>
      <c r="AL34" s="582"/>
      <c r="AM34" s="1130">
        <f t="shared" si="2"/>
        <v>0</v>
      </c>
      <c r="AN34" s="821"/>
    </row>
    <row r="35" spans="1:40" ht="14.1" customHeight="1">
      <c r="A35" s="628">
        <f>+日程!A63</f>
        <v>4</v>
      </c>
      <c r="B35" s="545">
        <f>+日程!B63</f>
        <v>27</v>
      </c>
      <c r="C35" s="1258" t="str">
        <f>+日程!C63</f>
        <v>水</v>
      </c>
      <c r="D35" s="1746" t="str">
        <f>+日程!D63</f>
        <v>ﾔｸﾙﾄ</v>
      </c>
      <c r="E35" s="1750">
        <f>+日程!E63</f>
        <v>0</v>
      </c>
      <c r="F35" s="1378">
        <f>+日程!F63</f>
        <v>0</v>
      </c>
      <c r="G35" s="1686" t="str">
        <f>+日程!G63</f>
        <v/>
      </c>
      <c r="H35" s="582" t="str">
        <f>+日程!H63</f>
        <v/>
      </c>
      <c r="I35" s="1130" t="str">
        <f>+日程!I63</f>
        <v>△</v>
      </c>
      <c r="J35" s="1750">
        <f t="shared" si="3"/>
        <v>0</v>
      </c>
      <c r="K35" s="1378"/>
      <c r="L35" s="1381">
        <v>0</v>
      </c>
      <c r="M35" s="1135">
        <v>0</v>
      </c>
      <c r="N35" s="1135">
        <v>0</v>
      </c>
      <c r="O35" s="582">
        <v>0</v>
      </c>
      <c r="P35" s="582">
        <v>0</v>
      </c>
      <c r="Q35" s="582">
        <v>0</v>
      </c>
      <c r="R35" s="1135">
        <v>0</v>
      </c>
      <c r="S35" s="1135">
        <v>0</v>
      </c>
      <c r="T35" s="1135">
        <v>0</v>
      </c>
      <c r="U35" s="582"/>
      <c r="V35" s="582"/>
      <c r="W35" s="582"/>
      <c r="X35" s="1130">
        <f t="shared" si="1"/>
        <v>0</v>
      </c>
      <c r="Y35" s="1380"/>
      <c r="Z35" s="1378"/>
      <c r="AA35" s="1381">
        <v>0</v>
      </c>
      <c r="AB35" s="1135">
        <v>0</v>
      </c>
      <c r="AC35" s="1135">
        <v>0</v>
      </c>
      <c r="AD35" s="582">
        <v>0</v>
      </c>
      <c r="AE35" s="582">
        <v>0</v>
      </c>
      <c r="AF35" s="582">
        <v>0</v>
      </c>
      <c r="AG35" s="1135">
        <v>0</v>
      </c>
      <c r="AH35" s="1135">
        <v>0</v>
      </c>
      <c r="AI35" s="1135">
        <v>0</v>
      </c>
      <c r="AJ35" s="582"/>
      <c r="AK35" s="582"/>
      <c r="AL35" s="582"/>
      <c r="AM35" s="1130">
        <f t="shared" si="2"/>
        <v>0</v>
      </c>
      <c r="AN35" s="820"/>
    </row>
    <row r="36" spans="1:40" ht="14.1" customHeight="1">
      <c r="A36" s="628">
        <f>+日程!A64</f>
        <v>4</v>
      </c>
      <c r="B36" s="545">
        <f>+日程!B64</f>
        <v>28</v>
      </c>
      <c r="C36" s="1258" t="str">
        <f>+日程!C64</f>
        <v>木</v>
      </c>
      <c r="D36" s="1746" t="str">
        <f>+日程!D64</f>
        <v>ﾔｸﾙﾄ</v>
      </c>
      <c r="E36" s="1750">
        <f>+日程!E64</f>
        <v>0</v>
      </c>
      <c r="F36" s="1378">
        <f>+日程!F64</f>
        <v>0</v>
      </c>
      <c r="G36" s="1686" t="str">
        <f>+日程!G64</f>
        <v/>
      </c>
      <c r="H36" s="582" t="str">
        <f>+日程!H64</f>
        <v/>
      </c>
      <c r="I36" s="1130" t="str">
        <f>+日程!I64</f>
        <v>△</v>
      </c>
      <c r="J36" s="1750">
        <f t="shared" ref="J36:J99" si="4">+E36-F36</f>
        <v>0</v>
      </c>
      <c r="K36" s="1378"/>
      <c r="L36" s="1381">
        <v>0</v>
      </c>
      <c r="M36" s="1135">
        <v>0</v>
      </c>
      <c r="N36" s="1135">
        <v>0</v>
      </c>
      <c r="O36" s="582">
        <v>0</v>
      </c>
      <c r="P36" s="582">
        <v>0</v>
      </c>
      <c r="Q36" s="582">
        <v>0</v>
      </c>
      <c r="R36" s="1135">
        <v>0</v>
      </c>
      <c r="S36" s="1135">
        <v>0</v>
      </c>
      <c r="T36" s="1135">
        <v>0</v>
      </c>
      <c r="U36" s="582"/>
      <c r="V36" s="582"/>
      <c r="W36" s="582"/>
      <c r="X36" s="1130">
        <f t="shared" si="1"/>
        <v>0</v>
      </c>
      <c r="Y36" s="1380"/>
      <c r="Z36" s="1378"/>
      <c r="AA36" s="1381">
        <v>0</v>
      </c>
      <c r="AB36" s="1135">
        <v>0</v>
      </c>
      <c r="AC36" s="1135">
        <v>0</v>
      </c>
      <c r="AD36" s="582">
        <v>0</v>
      </c>
      <c r="AE36" s="582">
        <v>0</v>
      </c>
      <c r="AF36" s="582">
        <v>0</v>
      </c>
      <c r="AG36" s="1135">
        <v>0</v>
      </c>
      <c r="AH36" s="1135">
        <v>0</v>
      </c>
      <c r="AI36" s="1135">
        <v>0</v>
      </c>
      <c r="AJ36" s="582"/>
      <c r="AK36" s="582"/>
      <c r="AL36" s="582"/>
      <c r="AM36" s="1130">
        <f t="shared" si="2"/>
        <v>0</v>
      </c>
      <c r="AN36" s="821"/>
    </row>
    <row r="37" spans="1:40" ht="14.1" customHeight="1">
      <c r="A37" s="628">
        <f>+日程!A65</f>
        <v>4</v>
      </c>
      <c r="B37" s="545">
        <f>+日程!B65</f>
        <v>29</v>
      </c>
      <c r="C37" s="1258" t="str">
        <f>+日程!C65</f>
        <v>金</v>
      </c>
      <c r="D37" s="1746" t="str">
        <f>+日程!D65</f>
        <v>中日</v>
      </c>
      <c r="E37" s="1750">
        <f>+日程!E65</f>
        <v>0</v>
      </c>
      <c r="F37" s="1378">
        <f>+日程!F65</f>
        <v>0</v>
      </c>
      <c r="G37" s="1686" t="str">
        <f>+日程!G65</f>
        <v/>
      </c>
      <c r="H37" s="582" t="str">
        <f>+日程!H65</f>
        <v/>
      </c>
      <c r="I37" s="1130" t="str">
        <f>+日程!I65</f>
        <v>△</v>
      </c>
      <c r="J37" s="1750">
        <f t="shared" si="4"/>
        <v>0</v>
      </c>
      <c r="K37" s="1378"/>
      <c r="L37" s="1381">
        <v>0</v>
      </c>
      <c r="M37" s="1135">
        <v>0</v>
      </c>
      <c r="N37" s="1135">
        <v>0</v>
      </c>
      <c r="O37" s="582">
        <v>0</v>
      </c>
      <c r="P37" s="582">
        <v>0</v>
      </c>
      <c r="Q37" s="582">
        <v>0</v>
      </c>
      <c r="R37" s="1135">
        <v>0</v>
      </c>
      <c r="S37" s="1135">
        <v>0</v>
      </c>
      <c r="T37" s="1135">
        <v>0</v>
      </c>
      <c r="U37" s="582"/>
      <c r="V37" s="582"/>
      <c r="W37" s="582"/>
      <c r="X37" s="1130">
        <f t="shared" si="1"/>
        <v>0</v>
      </c>
      <c r="Y37" s="1380"/>
      <c r="Z37" s="1378"/>
      <c r="AA37" s="1381">
        <v>0</v>
      </c>
      <c r="AB37" s="1135">
        <v>0</v>
      </c>
      <c r="AC37" s="1135">
        <v>0</v>
      </c>
      <c r="AD37" s="582">
        <v>0</v>
      </c>
      <c r="AE37" s="582">
        <v>0</v>
      </c>
      <c r="AF37" s="582">
        <v>0</v>
      </c>
      <c r="AG37" s="1135">
        <v>0</v>
      </c>
      <c r="AH37" s="1135">
        <v>0</v>
      </c>
      <c r="AI37" s="1135">
        <v>0</v>
      </c>
      <c r="AJ37" s="582"/>
      <c r="AK37" s="582"/>
      <c r="AL37" s="582"/>
      <c r="AM37" s="1130">
        <f t="shared" si="2"/>
        <v>0</v>
      </c>
      <c r="AN37" s="821"/>
    </row>
    <row r="38" spans="1:40" ht="14.1" customHeight="1">
      <c r="A38" s="628">
        <f>+日程!A66</f>
        <v>4</v>
      </c>
      <c r="B38" s="545">
        <f>+日程!B66</f>
        <v>30</v>
      </c>
      <c r="C38" s="1258" t="str">
        <f>+日程!C66</f>
        <v>土</v>
      </c>
      <c r="D38" s="1746" t="str">
        <f>+日程!D66</f>
        <v>中日</v>
      </c>
      <c r="E38" s="1750">
        <f>+日程!E66</f>
        <v>0</v>
      </c>
      <c r="F38" s="1378">
        <f>+日程!F66</f>
        <v>0</v>
      </c>
      <c r="G38" s="1686" t="str">
        <f>+日程!G66</f>
        <v/>
      </c>
      <c r="H38" s="582" t="str">
        <f>+日程!H66</f>
        <v/>
      </c>
      <c r="I38" s="1130" t="str">
        <f>+日程!I66</f>
        <v>△</v>
      </c>
      <c r="J38" s="1750">
        <f t="shared" si="4"/>
        <v>0</v>
      </c>
      <c r="K38" s="1378"/>
      <c r="L38" s="1381">
        <v>0</v>
      </c>
      <c r="M38" s="1135">
        <v>0</v>
      </c>
      <c r="N38" s="1135">
        <v>0</v>
      </c>
      <c r="O38" s="582">
        <v>0</v>
      </c>
      <c r="P38" s="582">
        <v>0</v>
      </c>
      <c r="Q38" s="582">
        <v>0</v>
      </c>
      <c r="R38" s="1135">
        <v>0</v>
      </c>
      <c r="S38" s="1135">
        <v>0</v>
      </c>
      <c r="T38" s="1135">
        <v>0</v>
      </c>
      <c r="U38" s="582"/>
      <c r="V38" s="582"/>
      <c r="W38" s="582"/>
      <c r="X38" s="1130">
        <f t="shared" si="1"/>
        <v>0</v>
      </c>
      <c r="Y38" s="1380"/>
      <c r="Z38" s="1378"/>
      <c r="AA38" s="1381">
        <v>0</v>
      </c>
      <c r="AB38" s="1135">
        <v>0</v>
      </c>
      <c r="AC38" s="1135">
        <v>0</v>
      </c>
      <c r="AD38" s="582">
        <v>0</v>
      </c>
      <c r="AE38" s="582">
        <v>0</v>
      </c>
      <c r="AF38" s="582">
        <v>0</v>
      </c>
      <c r="AG38" s="1135">
        <v>0</v>
      </c>
      <c r="AH38" s="1135">
        <v>0</v>
      </c>
      <c r="AI38" s="1135">
        <v>0</v>
      </c>
      <c r="AJ38" s="582"/>
      <c r="AK38" s="582"/>
      <c r="AL38" s="582"/>
      <c r="AM38" s="1130">
        <f t="shared" si="2"/>
        <v>0</v>
      </c>
      <c r="AN38" s="821"/>
    </row>
    <row r="39" spans="1:40" ht="14.1" customHeight="1">
      <c r="A39" s="628">
        <f>+日程!A67</f>
        <v>5</v>
      </c>
      <c r="B39" s="545">
        <f>+日程!B67</f>
        <v>1</v>
      </c>
      <c r="C39" s="1258" t="str">
        <f>+日程!C67</f>
        <v>日</v>
      </c>
      <c r="D39" s="1746" t="str">
        <f>+日程!D67</f>
        <v>中日</v>
      </c>
      <c r="E39" s="1750">
        <f>+日程!E67</f>
        <v>0</v>
      </c>
      <c r="F39" s="1378">
        <f>+日程!F67</f>
        <v>0</v>
      </c>
      <c r="G39" s="1686" t="str">
        <f>+日程!G67</f>
        <v/>
      </c>
      <c r="H39" s="582" t="str">
        <f>+日程!H67</f>
        <v/>
      </c>
      <c r="I39" s="1130" t="str">
        <f>+日程!I67</f>
        <v>△</v>
      </c>
      <c r="J39" s="1750">
        <f t="shared" si="4"/>
        <v>0</v>
      </c>
      <c r="K39" s="1378"/>
      <c r="L39" s="1381">
        <v>0</v>
      </c>
      <c r="M39" s="1135">
        <v>0</v>
      </c>
      <c r="N39" s="1135">
        <v>0</v>
      </c>
      <c r="O39" s="582">
        <v>0</v>
      </c>
      <c r="P39" s="582">
        <v>0</v>
      </c>
      <c r="Q39" s="582">
        <v>0</v>
      </c>
      <c r="R39" s="1135">
        <v>0</v>
      </c>
      <c r="S39" s="1135">
        <v>0</v>
      </c>
      <c r="T39" s="1135">
        <v>0</v>
      </c>
      <c r="U39" s="582"/>
      <c r="V39" s="582"/>
      <c r="W39" s="582"/>
      <c r="X39" s="1130">
        <f t="shared" si="1"/>
        <v>0</v>
      </c>
      <c r="Y39" s="1380"/>
      <c r="Z39" s="1378"/>
      <c r="AA39" s="1381">
        <v>0</v>
      </c>
      <c r="AB39" s="1135">
        <v>0</v>
      </c>
      <c r="AC39" s="1135">
        <v>0</v>
      </c>
      <c r="AD39" s="582">
        <v>0</v>
      </c>
      <c r="AE39" s="582">
        <v>0</v>
      </c>
      <c r="AF39" s="582">
        <v>0</v>
      </c>
      <c r="AG39" s="1135">
        <v>0</v>
      </c>
      <c r="AH39" s="1135">
        <v>0</v>
      </c>
      <c r="AI39" s="1135">
        <v>0</v>
      </c>
      <c r="AJ39" s="582"/>
      <c r="AK39" s="582"/>
      <c r="AL39" s="582"/>
      <c r="AM39" s="1130">
        <f t="shared" si="2"/>
        <v>0</v>
      </c>
      <c r="AN39" s="821"/>
    </row>
    <row r="40" spans="1:40" ht="14.1" customHeight="1">
      <c r="A40" s="743">
        <f>+日程!A68</f>
        <v>5</v>
      </c>
      <c r="B40" s="1131">
        <f>+日程!B68</f>
        <v>2</v>
      </c>
      <c r="C40" s="1386" t="str">
        <f>+日程!C68</f>
        <v>月</v>
      </c>
      <c r="D40" s="1747"/>
      <c r="E40" s="1380"/>
      <c r="F40" s="1379"/>
      <c r="G40" s="1382"/>
      <c r="H40" s="637"/>
      <c r="I40" s="1132"/>
      <c r="J40" s="1380"/>
      <c r="K40" s="1379"/>
      <c r="L40" s="1382"/>
      <c r="M40" s="637"/>
      <c r="N40" s="637"/>
      <c r="O40" s="637"/>
      <c r="P40" s="637"/>
      <c r="Q40" s="637"/>
      <c r="R40" s="637"/>
      <c r="S40" s="637"/>
      <c r="T40" s="637"/>
      <c r="U40" s="637"/>
      <c r="V40" s="637"/>
      <c r="W40" s="637"/>
      <c r="X40" s="1132"/>
      <c r="Y40" s="1380"/>
      <c r="Z40" s="1379"/>
      <c r="AA40" s="1382"/>
      <c r="AB40" s="637"/>
      <c r="AC40" s="637"/>
      <c r="AD40" s="637"/>
      <c r="AE40" s="637"/>
      <c r="AF40" s="637"/>
      <c r="AG40" s="637"/>
      <c r="AH40" s="637"/>
      <c r="AI40" s="637"/>
      <c r="AJ40" s="637"/>
      <c r="AK40" s="637"/>
      <c r="AL40" s="637"/>
      <c r="AM40" s="1132"/>
      <c r="AN40" s="821"/>
    </row>
    <row r="41" spans="1:40" ht="14.1" customHeight="1">
      <c r="A41" s="628">
        <f>+日程!A69</f>
        <v>5</v>
      </c>
      <c r="B41" s="545">
        <f>+日程!B69</f>
        <v>3</v>
      </c>
      <c r="C41" s="1258" t="str">
        <f>+日程!C69</f>
        <v>火</v>
      </c>
      <c r="D41" s="1746" t="str">
        <f>+日程!D69</f>
        <v>巨人</v>
      </c>
      <c r="E41" s="1750">
        <f>+日程!E69</f>
        <v>0</v>
      </c>
      <c r="F41" s="1378">
        <f>+日程!F69</f>
        <v>0</v>
      </c>
      <c r="G41" s="1686" t="str">
        <f>+日程!G69</f>
        <v/>
      </c>
      <c r="H41" s="582" t="str">
        <f>+日程!H69</f>
        <v/>
      </c>
      <c r="I41" s="1130" t="str">
        <f>+日程!I69</f>
        <v>△</v>
      </c>
      <c r="J41" s="1750">
        <f t="shared" si="4"/>
        <v>0</v>
      </c>
      <c r="K41" s="1378"/>
      <c r="L41" s="1381">
        <v>0</v>
      </c>
      <c r="M41" s="1135">
        <v>0</v>
      </c>
      <c r="N41" s="1135">
        <v>0</v>
      </c>
      <c r="O41" s="582">
        <v>0</v>
      </c>
      <c r="P41" s="582">
        <v>0</v>
      </c>
      <c r="Q41" s="582">
        <v>0</v>
      </c>
      <c r="R41" s="1135">
        <v>0</v>
      </c>
      <c r="S41" s="1135">
        <v>0</v>
      </c>
      <c r="T41" s="1135">
        <v>0</v>
      </c>
      <c r="U41" s="582"/>
      <c r="V41" s="582"/>
      <c r="W41" s="582"/>
      <c r="X41" s="1130">
        <f t="shared" si="1"/>
        <v>0</v>
      </c>
      <c r="Y41" s="1380"/>
      <c r="Z41" s="1378"/>
      <c r="AA41" s="1381">
        <v>0</v>
      </c>
      <c r="AB41" s="1135">
        <v>0</v>
      </c>
      <c r="AC41" s="1135">
        <v>0</v>
      </c>
      <c r="AD41" s="582">
        <v>0</v>
      </c>
      <c r="AE41" s="582">
        <v>0</v>
      </c>
      <c r="AF41" s="582">
        <v>0</v>
      </c>
      <c r="AG41" s="1135">
        <v>0</v>
      </c>
      <c r="AH41" s="1135">
        <v>0</v>
      </c>
      <c r="AI41" s="1135">
        <v>0</v>
      </c>
      <c r="AJ41" s="582"/>
      <c r="AK41" s="582"/>
      <c r="AL41" s="582"/>
      <c r="AM41" s="1130">
        <f t="shared" si="2"/>
        <v>0</v>
      </c>
      <c r="AN41" s="821"/>
    </row>
    <row r="42" spans="1:40" ht="14.1" customHeight="1">
      <c r="A42" s="628">
        <f>+日程!A70</f>
        <v>5</v>
      </c>
      <c r="B42" s="545">
        <f>+日程!B70</f>
        <v>4</v>
      </c>
      <c r="C42" s="1258" t="str">
        <f>+日程!C70</f>
        <v>水</v>
      </c>
      <c r="D42" s="1746" t="str">
        <f>+日程!D70</f>
        <v>巨人</v>
      </c>
      <c r="E42" s="1750">
        <f>+日程!E70</f>
        <v>0</v>
      </c>
      <c r="F42" s="1378">
        <f>+日程!F70</f>
        <v>0</v>
      </c>
      <c r="G42" s="1686" t="str">
        <f>+日程!G70</f>
        <v/>
      </c>
      <c r="H42" s="582" t="str">
        <f>+日程!H70</f>
        <v/>
      </c>
      <c r="I42" s="1130" t="str">
        <f>+日程!I70</f>
        <v>△</v>
      </c>
      <c r="J42" s="1750">
        <f t="shared" si="4"/>
        <v>0</v>
      </c>
      <c r="K42" s="1378"/>
      <c r="L42" s="1381">
        <v>0</v>
      </c>
      <c r="M42" s="1135">
        <v>0</v>
      </c>
      <c r="N42" s="1135">
        <v>0</v>
      </c>
      <c r="O42" s="582">
        <v>0</v>
      </c>
      <c r="P42" s="582">
        <v>0</v>
      </c>
      <c r="Q42" s="582">
        <v>0</v>
      </c>
      <c r="R42" s="1135">
        <v>0</v>
      </c>
      <c r="S42" s="1135">
        <v>0</v>
      </c>
      <c r="T42" s="1135">
        <v>0</v>
      </c>
      <c r="U42" s="582"/>
      <c r="V42" s="582"/>
      <c r="W42" s="582"/>
      <c r="X42" s="1130">
        <f t="shared" si="1"/>
        <v>0</v>
      </c>
      <c r="Y42" s="1380"/>
      <c r="Z42" s="1378"/>
      <c r="AA42" s="1381">
        <v>0</v>
      </c>
      <c r="AB42" s="1135">
        <v>0</v>
      </c>
      <c r="AC42" s="1135">
        <v>0</v>
      </c>
      <c r="AD42" s="582">
        <v>0</v>
      </c>
      <c r="AE42" s="582">
        <v>0</v>
      </c>
      <c r="AF42" s="582">
        <v>0</v>
      </c>
      <c r="AG42" s="1135">
        <v>0</v>
      </c>
      <c r="AH42" s="1135">
        <v>0</v>
      </c>
      <c r="AI42" s="1135">
        <v>0</v>
      </c>
      <c r="AJ42" s="582"/>
      <c r="AK42" s="582"/>
      <c r="AL42" s="582"/>
      <c r="AM42" s="1130">
        <f t="shared" si="2"/>
        <v>0</v>
      </c>
      <c r="AN42" s="821"/>
    </row>
    <row r="43" spans="1:40" ht="14.1" customHeight="1">
      <c r="A43" s="628">
        <f>+日程!A71</f>
        <v>5</v>
      </c>
      <c r="B43" s="545">
        <f>+日程!B71</f>
        <v>5</v>
      </c>
      <c r="C43" s="1258" t="str">
        <f>+日程!C71</f>
        <v>木</v>
      </c>
      <c r="D43" s="1746" t="str">
        <f>+日程!D71</f>
        <v>巨人</v>
      </c>
      <c r="E43" s="1750">
        <f>+日程!E71</f>
        <v>0</v>
      </c>
      <c r="F43" s="1378">
        <f>+日程!F71</f>
        <v>0</v>
      </c>
      <c r="G43" s="1686" t="str">
        <f>+日程!G71</f>
        <v/>
      </c>
      <c r="H43" s="582" t="str">
        <f>+日程!H71</f>
        <v/>
      </c>
      <c r="I43" s="1130" t="str">
        <f>+日程!I71</f>
        <v>△</v>
      </c>
      <c r="J43" s="1750">
        <f t="shared" si="4"/>
        <v>0</v>
      </c>
      <c r="K43" s="1378"/>
      <c r="L43" s="1381">
        <v>0</v>
      </c>
      <c r="M43" s="1135">
        <v>0</v>
      </c>
      <c r="N43" s="1135">
        <v>0</v>
      </c>
      <c r="O43" s="582">
        <v>0</v>
      </c>
      <c r="P43" s="582">
        <v>0</v>
      </c>
      <c r="Q43" s="582">
        <v>0</v>
      </c>
      <c r="R43" s="1135">
        <v>0</v>
      </c>
      <c r="S43" s="1135">
        <v>0</v>
      </c>
      <c r="T43" s="1135">
        <v>0</v>
      </c>
      <c r="U43" s="582"/>
      <c r="V43" s="582"/>
      <c r="W43" s="582"/>
      <c r="X43" s="1130">
        <f t="shared" si="1"/>
        <v>0</v>
      </c>
      <c r="Y43" s="1380"/>
      <c r="Z43" s="1378"/>
      <c r="AA43" s="1381">
        <v>0</v>
      </c>
      <c r="AB43" s="1135">
        <v>0</v>
      </c>
      <c r="AC43" s="1135">
        <v>0</v>
      </c>
      <c r="AD43" s="582">
        <v>0</v>
      </c>
      <c r="AE43" s="582">
        <v>0</v>
      </c>
      <c r="AF43" s="582">
        <v>0</v>
      </c>
      <c r="AG43" s="1135">
        <v>0</v>
      </c>
      <c r="AH43" s="1135">
        <v>0</v>
      </c>
      <c r="AI43" s="1135">
        <v>0</v>
      </c>
      <c r="AJ43" s="582"/>
      <c r="AK43" s="582"/>
      <c r="AL43" s="582"/>
      <c r="AM43" s="1130">
        <f t="shared" si="2"/>
        <v>0</v>
      </c>
      <c r="AN43" s="821"/>
    </row>
    <row r="44" spans="1:40" ht="14.1" customHeight="1">
      <c r="A44" s="628">
        <f>+日程!A72</f>
        <v>5</v>
      </c>
      <c r="B44" s="545">
        <f>+日程!B72</f>
        <v>6</v>
      </c>
      <c r="C44" s="1258" t="str">
        <f>+日程!C72</f>
        <v>金</v>
      </c>
      <c r="D44" s="1746" t="str">
        <f>+日程!D72</f>
        <v>DeNA</v>
      </c>
      <c r="E44" s="1750">
        <f>+日程!E72</f>
        <v>0</v>
      </c>
      <c r="F44" s="1378">
        <f>+日程!F72</f>
        <v>0</v>
      </c>
      <c r="G44" s="1686" t="str">
        <f>+日程!G72</f>
        <v/>
      </c>
      <c r="H44" s="582" t="str">
        <f>+日程!H72</f>
        <v/>
      </c>
      <c r="I44" s="1130" t="str">
        <f>+日程!I72</f>
        <v>△</v>
      </c>
      <c r="J44" s="1750">
        <f t="shared" si="4"/>
        <v>0</v>
      </c>
      <c r="K44" s="1378"/>
      <c r="L44" s="1381">
        <v>0</v>
      </c>
      <c r="M44" s="1135">
        <v>0</v>
      </c>
      <c r="N44" s="1135">
        <v>0</v>
      </c>
      <c r="O44" s="582">
        <v>0</v>
      </c>
      <c r="P44" s="582">
        <v>0</v>
      </c>
      <c r="Q44" s="582">
        <v>0</v>
      </c>
      <c r="R44" s="1135">
        <v>0</v>
      </c>
      <c r="S44" s="1135">
        <v>0</v>
      </c>
      <c r="T44" s="1135">
        <v>0</v>
      </c>
      <c r="U44" s="582"/>
      <c r="V44" s="582"/>
      <c r="W44" s="582"/>
      <c r="X44" s="1130">
        <f t="shared" si="1"/>
        <v>0</v>
      </c>
      <c r="Y44" s="1380"/>
      <c r="Z44" s="1378"/>
      <c r="AA44" s="1381">
        <v>0</v>
      </c>
      <c r="AB44" s="1135">
        <v>0</v>
      </c>
      <c r="AC44" s="1135">
        <v>0</v>
      </c>
      <c r="AD44" s="582">
        <v>0</v>
      </c>
      <c r="AE44" s="582">
        <v>0</v>
      </c>
      <c r="AF44" s="582">
        <v>0</v>
      </c>
      <c r="AG44" s="1135">
        <v>0</v>
      </c>
      <c r="AH44" s="1135">
        <v>0</v>
      </c>
      <c r="AI44" s="1135">
        <v>0</v>
      </c>
      <c r="AJ44" s="582"/>
      <c r="AK44" s="582"/>
      <c r="AL44" s="582"/>
      <c r="AM44" s="1130">
        <f t="shared" si="2"/>
        <v>0</v>
      </c>
      <c r="AN44" s="821"/>
    </row>
    <row r="45" spans="1:40" ht="14.1" customHeight="1">
      <c r="A45" s="628">
        <f>+日程!A73</f>
        <v>5</v>
      </c>
      <c r="B45" s="545">
        <f>+日程!B73</f>
        <v>7</v>
      </c>
      <c r="C45" s="1258" t="str">
        <f>+日程!C73</f>
        <v>土</v>
      </c>
      <c r="D45" s="1746" t="str">
        <f>+日程!D73</f>
        <v>DeNA</v>
      </c>
      <c r="E45" s="1750">
        <f>+日程!E73</f>
        <v>0</v>
      </c>
      <c r="F45" s="1378">
        <f>+日程!F73</f>
        <v>0</v>
      </c>
      <c r="G45" s="1686" t="str">
        <f>+日程!G73</f>
        <v/>
      </c>
      <c r="H45" s="582" t="str">
        <f>+日程!H73</f>
        <v/>
      </c>
      <c r="I45" s="1130" t="str">
        <f>+日程!I73</f>
        <v>△</v>
      </c>
      <c r="J45" s="1750">
        <f t="shared" si="4"/>
        <v>0</v>
      </c>
      <c r="K45" s="1378"/>
      <c r="L45" s="1381">
        <v>0</v>
      </c>
      <c r="M45" s="1135">
        <v>0</v>
      </c>
      <c r="N45" s="1135">
        <v>0</v>
      </c>
      <c r="O45" s="582">
        <v>0</v>
      </c>
      <c r="P45" s="582">
        <v>0</v>
      </c>
      <c r="Q45" s="582">
        <v>0</v>
      </c>
      <c r="R45" s="1135">
        <v>0</v>
      </c>
      <c r="S45" s="1135">
        <v>0</v>
      </c>
      <c r="T45" s="1135">
        <v>0</v>
      </c>
      <c r="U45" s="582"/>
      <c r="V45" s="582"/>
      <c r="W45" s="582"/>
      <c r="X45" s="1130">
        <f t="shared" si="1"/>
        <v>0</v>
      </c>
      <c r="Y45" s="1380"/>
      <c r="Z45" s="1378"/>
      <c r="AA45" s="1381">
        <v>0</v>
      </c>
      <c r="AB45" s="1135">
        <v>0</v>
      </c>
      <c r="AC45" s="1135">
        <v>0</v>
      </c>
      <c r="AD45" s="582">
        <v>0</v>
      </c>
      <c r="AE45" s="582">
        <v>0</v>
      </c>
      <c r="AF45" s="582">
        <v>0</v>
      </c>
      <c r="AG45" s="1135">
        <v>0</v>
      </c>
      <c r="AH45" s="1135">
        <v>0</v>
      </c>
      <c r="AI45" s="1135">
        <v>0</v>
      </c>
      <c r="AJ45" s="582"/>
      <c r="AK45" s="582"/>
      <c r="AL45" s="582"/>
      <c r="AM45" s="1130">
        <f t="shared" si="2"/>
        <v>0</v>
      </c>
      <c r="AN45" s="821"/>
    </row>
    <row r="46" spans="1:40" ht="14.1" customHeight="1">
      <c r="A46" s="628">
        <f>+日程!A74</f>
        <v>5</v>
      </c>
      <c r="B46" s="545">
        <f>+日程!B74</f>
        <v>8</v>
      </c>
      <c r="C46" s="1258" t="str">
        <f>+日程!C74</f>
        <v>日</v>
      </c>
      <c r="D46" s="1746" t="str">
        <f>+日程!D74</f>
        <v>DeNA</v>
      </c>
      <c r="E46" s="1750">
        <f>+日程!E74</f>
        <v>0</v>
      </c>
      <c r="F46" s="1378">
        <f>+日程!F74</f>
        <v>0</v>
      </c>
      <c r="G46" s="1686" t="str">
        <f>+日程!G74</f>
        <v/>
      </c>
      <c r="H46" s="582" t="str">
        <f>+日程!H74</f>
        <v/>
      </c>
      <c r="I46" s="1130" t="str">
        <f>+日程!I74</f>
        <v>△</v>
      </c>
      <c r="J46" s="1750">
        <f t="shared" si="4"/>
        <v>0</v>
      </c>
      <c r="K46" s="1378"/>
      <c r="L46" s="1381">
        <v>0</v>
      </c>
      <c r="M46" s="1135">
        <v>0</v>
      </c>
      <c r="N46" s="1135">
        <v>0</v>
      </c>
      <c r="O46" s="582">
        <v>0</v>
      </c>
      <c r="P46" s="582">
        <v>0</v>
      </c>
      <c r="Q46" s="582">
        <v>0</v>
      </c>
      <c r="R46" s="1135">
        <v>0</v>
      </c>
      <c r="S46" s="1135">
        <v>0</v>
      </c>
      <c r="T46" s="1135">
        <v>0</v>
      </c>
      <c r="U46" s="582"/>
      <c r="V46" s="582"/>
      <c r="W46" s="582"/>
      <c r="X46" s="1130">
        <f t="shared" si="1"/>
        <v>0</v>
      </c>
      <c r="Y46" s="1380"/>
      <c r="Z46" s="1378"/>
      <c r="AA46" s="1381">
        <v>0</v>
      </c>
      <c r="AB46" s="1135">
        <v>0</v>
      </c>
      <c r="AC46" s="1135">
        <v>0</v>
      </c>
      <c r="AD46" s="582">
        <v>0</v>
      </c>
      <c r="AE46" s="582">
        <v>0</v>
      </c>
      <c r="AF46" s="582">
        <v>0</v>
      </c>
      <c r="AG46" s="1135">
        <v>0</v>
      </c>
      <c r="AH46" s="1135">
        <v>0</v>
      </c>
      <c r="AI46" s="1135">
        <v>0</v>
      </c>
      <c r="AJ46" s="582"/>
      <c r="AK46" s="582"/>
      <c r="AL46" s="582"/>
      <c r="AM46" s="1130">
        <f t="shared" si="2"/>
        <v>0</v>
      </c>
      <c r="AN46" s="821"/>
    </row>
    <row r="47" spans="1:40" ht="14.1" customHeight="1">
      <c r="A47" s="743">
        <f>+日程!A75</f>
        <v>5</v>
      </c>
      <c r="B47" s="1131">
        <f>+日程!B75</f>
        <v>9</v>
      </c>
      <c r="C47" s="1386" t="str">
        <f>+日程!C75</f>
        <v>月</v>
      </c>
      <c r="D47" s="1747"/>
      <c r="E47" s="1380"/>
      <c r="F47" s="1379"/>
      <c r="G47" s="1382"/>
      <c r="H47" s="637"/>
      <c r="I47" s="1132"/>
      <c r="J47" s="1380"/>
      <c r="K47" s="1379"/>
      <c r="L47" s="1382"/>
      <c r="M47" s="637"/>
      <c r="N47" s="637"/>
      <c r="O47" s="637"/>
      <c r="P47" s="637"/>
      <c r="Q47" s="637"/>
      <c r="R47" s="637"/>
      <c r="S47" s="637"/>
      <c r="T47" s="637"/>
      <c r="U47" s="637"/>
      <c r="V47" s="637"/>
      <c r="W47" s="637"/>
      <c r="X47" s="1132"/>
      <c r="Y47" s="1380"/>
      <c r="Z47" s="1379"/>
      <c r="AA47" s="1382"/>
      <c r="AB47" s="637"/>
      <c r="AC47" s="637"/>
      <c r="AD47" s="637"/>
      <c r="AE47" s="637"/>
      <c r="AF47" s="637"/>
      <c r="AG47" s="637"/>
      <c r="AH47" s="637"/>
      <c r="AI47" s="637"/>
      <c r="AJ47" s="637"/>
      <c r="AK47" s="637"/>
      <c r="AL47" s="637"/>
      <c r="AM47" s="1132"/>
      <c r="AN47" s="821"/>
    </row>
    <row r="48" spans="1:40" ht="14.1" customHeight="1">
      <c r="A48" s="628">
        <f>+日程!A76</f>
        <v>5</v>
      </c>
      <c r="B48" s="545">
        <f>+日程!B76</f>
        <v>10</v>
      </c>
      <c r="C48" s="1258" t="str">
        <f>+日程!C76</f>
        <v>火</v>
      </c>
      <c r="D48" s="1746" t="str">
        <f>+日程!D76</f>
        <v>阪神</v>
      </c>
      <c r="E48" s="1750">
        <f>+日程!E76</f>
        <v>0</v>
      </c>
      <c r="F48" s="1378">
        <f>+日程!F76</f>
        <v>0</v>
      </c>
      <c r="G48" s="1686" t="str">
        <f>+日程!G76</f>
        <v/>
      </c>
      <c r="H48" s="582" t="str">
        <f>+日程!H76</f>
        <v/>
      </c>
      <c r="I48" s="1130" t="str">
        <f>+日程!I76</f>
        <v>△</v>
      </c>
      <c r="J48" s="1750">
        <f t="shared" si="4"/>
        <v>0</v>
      </c>
      <c r="K48" s="1378"/>
      <c r="L48" s="1381">
        <v>0</v>
      </c>
      <c r="M48" s="1135">
        <v>0</v>
      </c>
      <c r="N48" s="1135">
        <v>0</v>
      </c>
      <c r="O48" s="582">
        <v>0</v>
      </c>
      <c r="P48" s="582">
        <v>0</v>
      </c>
      <c r="Q48" s="582">
        <v>0</v>
      </c>
      <c r="R48" s="1135">
        <v>0</v>
      </c>
      <c r="S48" s="1135">
        <v>0</v>
      </c>
      <c r="T48" s="1135">
        <v>0</v>
      </c>
      <c r="U48" s="582"/>
      <c r="V48" s="582"/>
      <c r="W48" s="582"/>
      <c r="X48" s="1130">
        <f t="shared" si="1"/>
        <v>0</v>
      </c>
      <c r="Y48" s="1380"/>
      <c r="Z48" s="1378"/>
      <c r="AA48" s="1381">
        <v>0</v>
      </c>
      <c r="AB48" s="1135">
        <v>0</v>
      </c>
      <c r="AC48" s="1135">
        <v>0</v>
      </c>
      <c r="AD48" s="582">
        <v>0</v>
      </c>
      <c r="AE48" s="582">
        <v>0</v>
      </c>
      <c r="AF48" s="582">
        <v>0</v>
      </c>
      <c r="AG48" s="1135">
        <v>0</v>
      </c>
      <c r="AH48" s="1135">
        <v>0</v>
      </c>
      <c r="AI48" s="1135">
        <v>0</v>
      </c>
      <c r="AJ48" s="582"/>
      <c r="AK48" s="582"/>
      <c r="AL48" s="582"/>
      <c r="AM48" s="1130">
        <f t="shared" si="2"/>
        <v>0</v>
      </c>
      <c r="AN48" s="821"/>
    </row>
    <row r="49" spans="1:40" ht="14.1" customHeight="1">
      <c r="A49" s="628">
        <f>+日程!A77</f>
        <v>5</v>
      </c>
      <c r="B49" s="545">
        <f>+日程!B77</f>
        <v>11</v>
      </c>
      <c r="C49" s="1258" t="str">
        <f>+日程!C77</f>
        <v>水</v>
      </c>
      <c r="D49" s="1746" t="str">
        <f>+日程!D77</f>
        <v>阪神</v>
      </c>
      <c r="E49" s="1750">
        <f>+日程!E77</f>
        <v>0</v>
      </c>
      <c r="F49" s="1378">
        <f>+日程!F77</f>
        <v>0</v>
      </c>
      <c r="G49" s="1686" t="str">
        <f>+日程!G77</f>
        <v/>
      </c>
      <c r="H49" s="582" t="str">
        <f>+日程!H77</f>
        <v/>
      </c>
      <c r="I49" s="1130" t="str">
        <f>+日程!I77</f>
        <v>△</v>
      </c>
      <c r="J49" s="1750">
        <f t="shared" si="4"/>
        <v>0</v>
      </c>
      <c r="K49" s="1378"/>
      <c r="L49" s="1381">
        <v>0</v>
      </c>
      <c r="M49" s="1135">
        <v>0</v>
      </c>
      <c r="N49" s="1135">
        <v>0</v>
      </c>
      <c r="O49" s="582">
        <v>0</v>
      </c>
      <c r="P49" s="582">
        <v>0</v>
      </c>
      <c r="Q49" s="582">
        <v>0</v>
      </c>
      <c r="R49" s="1135">
        <v>0</v>
      </c>
      <c r="S49" s="1135">
        <v>0</v>
      </c>
      <c r="T49" s="1135">
        <v>0</v>
      </c>
      <c r="U49" s="582"/>
      <c r="V49" s="582"/>
      <c r="W49" s="582"/>
      <c r="X49" s="1130">
        <f t="shared" si="1"/>
        <v>0</v>
      </c>
      <c r="Y49" s="1380"/>
      <c r="Z49" s="1378"/>
      <c r="AA49" s="1381">
        <v>0</v>
      </c>
      <c r="AB49" s="1135">
        <v>0</v>
      </c>
      <c r="AC49" s="1135">
        <v>0</v>
      </c>
      <c r="AD49" s="582">
        <v>0</v>
      </c>
      <c r="AE49" s="582">
        <v>0</v>
      </c>
      <c r="AF49" s="582">
        <v>0</v>
      </c>
      <c r="AG49" s="1135">
        <v>0</v>
      </c>
      <c r="AH49" s="1135">
        <v>0</v>
      </c>
      <c r="AI49" s="1135">
        <v>0</v>
      </c>
      <c r="AJ49" s="582"/>
      <c r="AK49" s="582"/>
      <c r="AL49" s="582"/>
      <c r="AM49" s="1130">
        <f t="shared" si="2"/>
        <v>0</v>
      </c>
      <c r="AN49" s="820"/>
    </row>
    <row r="50" spans="1:40" ht="14.1" customHeight="1">
      <c r="A50" s="628">
        <f>+日程!A78</f>
        <v>5</v>
      </c>
      <c r="B50" s="545">
        <f>+日程!B78</f>
        <v>12</v>
      </c>
      <c r="C50" s="1258" t="str">
        <f>+日程!C78</f>
        <v>木</v>
      </c>
      <c r="D50" s="1746" t="str">
        <f>+日程!D78</f>
        <v>阪神</v>
      </c>
      <c r="E50" s="1750">
        <f>+日程!E78</f>
        <v>0</v>
      </c>
      <c r="F50" s="1378">
        <f>+日程!F78</f>
        <v>0</v>
      </c>
      <c r="G50" s="1686" t="str">
        <f>+日程!G78</f>
        <v/>
      </c>
      <c r="H50" s="582" t="str">
        <f>+日程!H78</f>
        <v/>
      </c>
      <c r="I50" s="1130" t="str">
        <f>+日程!I78</f>
        <v>△</v>
      </c>
      <c r="J50" s="1750">
        <f t="shared" si="4"/>
        <v>0</v>
      </c>
      <c r="K50" s="1378"/>
      <c r="L50" s="1381">
        <v>0</v>
      </c>
      <c r="M50" s="1135">
        <v>0</v>
      </c>
      <c r="N50" s="1135">
        <v>0</v>
      </c>
      <c r="O50" s="582">
        <v>0</v>
      </c>
      <c r="P50" s="582">
        <v>0</v>
      </c>
      <c r="Q50" s="582">
        <v>0</v>
      </c>
      <c r="R50" s="1135">
        <v>0</v>
      </c>
      <c r="S50" s="1135">
        <v>0</v>
      </c>
      <c r="T50" s="1135">
        <v>0</v>
      </c>
      <c r="U50" s="582"/>
      <c r="V50" s="582"/>
      <c r="W50" s="582"/>
      <c r="X50" s="1130">
        <f t="shared" si="1"/>
        <v>0</v>
      </c>
      <c r="Y50" s="1380"/>
      <c r="Z50" s="1378"/>
      <c r="AA50" s="1381">
        <v>0</v>
      </c>
      <c r="AB50" s="1135">
        <v>0</v>
      </c>
      <c r="AC50" s="1135">
        <v>0</v>
      </c>
      <c r="AD50" s="582">
        <v>0</v>
      </c>
      <c r="AE50" s="582">
        <v>0</v>
      </c>
      <c r="AF50" s="582">
        <v>0</v>
      </c>
      <c r="AG50" s="1135">
        <v>0</v>
      </c>
      <c r="AH50" s="1135">
        <v>0</v>
      </c>
      <c r="AI50" s="1135">
        <v>0</v>
      </c>
      <c r="AJ50" s="582"/>
      <c r="AK50" s="582"/>
      <c r="AL50" s="582"/>
      <c r="AM50" s="1130">
        <f t="shared" si="2"/>
        <v>0</v>
      </c>
      <c r="AN50" s="821"/>
    </row>
    <row r="51" spans="1:40" ht="14.1" customHeight="1">
      <c r="A51" s="628">
        <f>+日程!A79</f>
        <v>5</v>
      </c>
      <c r="B51" s="545">
        <f>+日程!B79</f>
        <v>13</v>
      </c>
      <c r="C51" s="1258" t="str">
        <f>+日程!C79</f>
        <v>金</v>
      </c>
      <c r="D51" s="1746" t="str">
        <f>+日程!D79</f>
        <v>ﾔｸﾙﾄ</v>
      </c>
      <c r="E51" s="1750">
        <f>+日程!E79</f>
        <v>0</v>
      </c>
      <c r="F51" s="1378">
        <f>+日程!F79</f>
        <v>0</v>
      </c>
      <c r="G51" s="1686" t="str">
        <f>+日程!G79</f>
        <v/>
      </c>
      <c r="H51" s="582" t="str">
        <f>+日程!H79</f>
        <v/>
      </c>
      <c r="I51" s="1130" t="str">
        <f>+日程!I79</f>
        <v>△</v>
      </c>
      <c r="J51" s="1750">
        <f t="shared" si="4"/>
        <v>0</v>
      </c>
      <c r="K51" s="1378"/>
      <c r="L51" s="1381">
        <v>0</v>
      </c>
      <c r="M51" s="1135">
        <v>0</v>
      </c>
      <c r="N51" s="1135">
        <v>0</v>
      </c>
      <c r="O51" s="582">
        <v>0</v>
      </c>
      <c r="P51" s="582">
        <v>0</v>
      </c>
      <c r="Q51" s="582">
        <v>0</v>
      </c>
      <c r="R51" s="1135">
        <v>0</v>
      </c>
      <c r="S51" s="1135">
        <v>0</v>
      </c>
      <c r="T51" s="1135">
        <v>0</v>
      </c>
      <c r="U51" s="582"/>
      <c r="V51" s="582"/>
      <c r="W51" s="582"/>
      <c r="X51" s="1130">
        <f t="shared" si="1"/>
        <v>0</v>
      </c>
      <c r="Y51" s="1380"/>
      <c r="Z51" s="1378"/>
      <c r="AA51" s="1381">
        <v>0</v>
      </c>
      <c r="AB51" s="1135">
        <v>0</v>
      </c>
      <c r="AC51" s="1135">
        <v>0</v>
      </c>
      <c r="AD51" s="582">
        <v>0</v>
      </c>
      <c r="AE51" s="582">
        <v>0</v>
      </c>
      <c r="AF51" s="582">
        <v>0</v>
      </c>
      <c r="AG51" s="1135">
        <v>0</v>
      </c>
      <c r="AH51" s="1135">
        <v>0</v>
      </c>
      <c r="AI51" s="1135">
        <v>0</v>
      </c>
      <c r="AJ51" s="582"/>
      <c r="AK51" s="582"/>
      <c r="AL51" s="582"/>
      <c r="AM51" s="1130">
        <f t="shared" si="2"/>
        <v>0</v>
      </c>
      <c r="AN51" s="821"/>
    </row>
    <row r="52" spans="1:40" ht="14.1" customHeight="1">
      <c r="A52" s="628">
        <f>+日程!A80</f>
        <v>5</v>
      </c>
      <c r="B52" s="545">
        <f>+日程!B80</f>
        <v>14</v>
      </c>
      <c r="C52" s="1258" t="str">
        <f>+日程!C80</f>
        <v>土</v>
      </c>
      <c r="D52" s="1746" t="str">
        <f>+日程!D80</f>
        <v>ﾔｸﾙﾄ</v>
      </c>
      <c r="E52" s="1750">
        <f>+日程!E80</f>
        <v>0</v>
      </c>
      <c r="F52" s="1378">
        <f>+日程!F80</f>
        <v>0</v>
      </c>
      <c r="G52" s="1686" t="str">
        <f>+日程!G80</f>
        <v/>
      </c>
      <c r="H52" s="582" t="str">
        <f>+日程!H80</f>
        <v/>
      </c>
      <c r="I52" s="1130" t="str">
        <f>+日程!I80</f>
        <v>△</v>
      </c>
      <c r="J52" s="1750">
        <f t="shared" si="4"/>
        <v>0</v>
      </c>
      <c r="K52" s="1378"/>
      <c r="L52" s="1381">
        <v>0</v>
      </c>
      <c r="M52" s="1135">
        <v>0</v>
      </c>
      <c r="N52" s="1135">
        <v>0</v>
      </c>
      <c r="O52" s="582">
        <v>0</v>
      </c>
      <c r="P52" s="582">
        <v>0</v>
      </c>
      <c r="Q52" s="582">
        <v>0</v>
      </c>
      <c r="R52" s="1135">
        <v>0</v>
      </c>
      <c r="S52" s="1135">
        <v>0</v>
      </c>
      <c r="T52" s="1135">
        <v>0</v>
      </c>
      <c r="U52" s="582"/>
      <c r="V52" s="582"/>
      <c r="W52" s="582"/>
      <c r="X52" s="1130">
        <f t="shared" si="1"/>
        <v>0</v>
      </c>
      <c r="Y52" s="1380"/>
      <c r="Z52" s="1378"/>
      <c r="AA52" s="1381">
        <v>0</v>
      </c>
      <c r="AB52" s="1135">
        <v>0</v>
      </c>
      <c r="AC52" s="1135">
        <v>0</v>
      </c>
      <c r="AD52" s="582">
        <v>0</v>
      </c>
      <c r="AE52" s="582">
        <v>0</v>
      </c>
      <c r="AF52" s="582">
        <v>0</v>
      </c>
      <c r="AG52" s="1135">
        <v>0</v>
      </c>
      <c r="AH52" s="1135">
        <v>0</v>
      </c>
      <c r="AI52" s="1135">
        <v>0</v>
      </c>
      <c r="AJ52" s="582"/>
      <c r="AK52" s="582"/>
      <c r="AL52" s="582"/>
      <c r="AM52" s="1130">
        <f t="shared" si="2"/>
        <v>0</v>
      </c>
      <c r="AN52" s="821"/>
    </row>
    <row r="53" spans="1:40" ht="14.1" customHeight="1">
      <c r="A53" s="628">
        <f>+日程!A81</f>
        <v>5</v>
      </c>
      <c r="B53" s="545">
        <f>+日程!B81</f>
        <v>15</v>
      </c>
      <c r="C53" s="1258" t="str">
        <f>+日程!C81</f>
        <v>日</v>
      </c>
      <c r="D53" s="1746" t="str">
        <f>+日程!D81</f>
        <v>ﾔｸﾙﾄ</v>
      </c>
      <c r="E53" s="1750">
        <f>+日程!E81</f>
        <v>0</v>
      </c>
      <c r="F53" s="1378">
        <f>+日程!F81</f>
        <v>0</v>
      </c>
      <c r="G53" s="1686" t="str">
        <f>+日程!G81</f>
        <v/>
      </c>
      <c r="H53" s="582" t="str">
        <f>+日程!H81</f>
        <v/>
      </c>
      <c r="I53" s="1130" t="str">
        <f>+日程!I81</f>
        <v>△</v>
      </c>
      <c r="J53" s="1750">
        <f t="shared" si="4"/>
        <v>0</v>
      </c>
      <c r="K53" s="1378"/>
      <c r="L53" s="1381">
        <v>0</v>
      </c>
      <c r="M53" s="1135">
        <v>0</v>
      </c>
      <c r="N53" s="1135">
        <v>0</v>
      </c>
      <c r="O53" s="582">
        <v>0</v>
      </c>
      <c r="P53" s="582">
        <v>0</v>
      </c>
      <c r="Q53" s="582">
        <v>0</v>
      </c>
      <c r="R53" s="1135">
        <v>0</v>
      </c>
      <c r="S53" s="1135">
        <v>0</v>
      </c>
      <c r="T53" s="1135">
        <v>0</v>
      </c>
      <c r="U53" s="582"/>
      <c r="V53" s="582"/>
      <c r="W53" s="582"/>
      <c r="X53" s="1130">
        <f t="shared" si="1"/>
        <v>0</v>
      </c>
      <c r="Y53" s="1380"/>
      <c r="Z53" s="1378"/>
      <c r="AA53" s="1381">
        <v>0</v>
      </c>
      <c r="AB53" s="1135">
        <v>0</v>
      </c>
      <c r="AC53" s="1135">
        <v>0</v>
      </c>
      <c r="AD53" s="582">
        <v>0</v>
      </c>
      <c r="AE53" s="582">
        <v>0</v>
      </c>
      <c r="AF53" s="582">
        <v>0</v>
      </c>
      <c r="AG53" s="1135">
        <v>0</v>
      </c>
      <c r="AH53" s="1135">
        <v>0</v>
      </c>
      <c r="AI53" s="1135">
        <v>0</v>
      </c>
      <c r="AJ53" s="582"/>
      <c r="AK53" s="582"/>
      <c r="AL53" s="582"/>
      <c r="AM53" s="1130">
        <f t="shared" si="2"/>
        <v>0</v>
      </c>
      <c r="AN53" s="821"/>
    </row>
    <row r="54" spans="1:40" ht="14.1" customHeight="1">
      <c r="A54" s="743">
        <f>+日程!A82</f>
        <v>5</v>
      </c>
      <c r="B54" s="1131">
        <f>+日程!B82</f>
        <v>16</v>
      </c>
      <c r="C54" s="1386" t="str">
        <f>+日程!C82</f>
        <v>月</v>
      </c>
      <c r="D54" s="1747"/>
      <c r="E54" s="1380"/>
      <c r="F54" s="1379"/>
      <c r="G54" s="1382"/>
      <c r="H54" s="637"/>
      <c r="I54" s="1132"/>
      <c r="J54" s="1380"/>
      <c r="K54" s="1379"/>
      <c r="L54" s="1382"/>
      <c r="M54" s="637"/>
      <c r="N54" s="637"/>
      <c r="O54" s="637"/>
      <c r="P54" s="637"/>
      <c r="Q54" s="637"/>
      <c r="R54" s="637"/>
      <c r="S54" s="637"/>
      <c r="T54" s="637"/>
      <c r="U54" s="637"/>
      <c r="V54" s="637"/>
      <c r="W54" s="637"/>
      <c r="X54" s="1132"/>
      <c r="Y54" s="1380"/>
      <c r="Z54" s="1379"/>
      <c r="AA54" s="1382"/>
      <c r="AB54" s="637"/>
      <c r="AC54" s="637"/>
      <c r="AD54" s="637"/>
      <c r="AE54" s="637"/>
      <c r="AF54" s="637"/>
      <c r="AG54" s="637"/>
      <c r="AH54" s="637"/>
      <c r="AI54" s="637"/>
      <c r="AJ54" s="637"/>
      <c r="AK54" s="637"/>
      <c r="AL54" s="637"/>
      <c r="AM54" s="1132"/>
      <c r="AN54" s="821"/>
    </row>
    <row r="55" spans="1:40" ht="14.1" customHeight="1">
      <c r="A55" s="628">
        <f>+日程!A83</f>
        <v>5</v>
      </c>
      <c r="B55" s="545">
        <f>+日程!B83</f>
        <v>17</v>
      </c>
      <c r="C55" s="1258" t="str">
        <f>+日程!C83</f>
        <v>火</v>
      </c>
      <c r="D55" s="1746" t="str">
        <f>+日程!D83</f>
        <v>巨人</v>
      </c>
      <c r="E55" s="1750">
        <f>+日程!E83</f>
        <v>0</v>
      </c>
      <c r="F55" s="1378">
        <f>+日程!F83</f>
        <v>0</v>
      </c>
      <c r="G55" s="1686" t="str">
        <f>+日程!G83</f>
        <v/>
      </c>
      <c r="H55" s="582" t="str">
        <f>+日程!H83</f>
        <v/>
      </c>
      <c r="I55" s="1130" t="str">
        <f>+日程!I83</f>
        <v>△</v>
      </c>
      <c r="J55" s="1750">
        <f t="shared" si="4"/>
        <v>0</v>
      </c>
      <c r="K55" s="1378"/>
      <c r="L55" s="1381">
        <v>0</v>
      </c>
      <c r="M55" s="1135">
        <v>0</v>
      </c>
      <c r="N55" s="1135">
        <v>0</v>
      </c>
      <c r="O55" s="582">
        <v>0</v>
      </c>
      <c r="P55" s="582">
        <v>0</v>
      </c>
      <c r="Q55" s="582">
        <v>0</v>
      </c>
      <c r="R55" s="1135">
        <v>0</v>
      </c>
      <c r="S55" s="1135">
        <v>0</v>
      </c>
      <c r="T55" s="1135">
        <v>0</v>
      </c>
      <c r="U55" s="582"/>
      <c r="V55" s="582"/>
      <c r="W55" s="582"/>
      <c r="X55" s="1130">
        <f t="shared" si="1"/>
        <v>0</v>
      </c>
      <c r="Y55" s="1380"/>
      <c r="Z55" s="1378"/>
      <c r="AA55" s="1381">
        <v>0</v>
      </c>
      <c r="AB55" s="1135">
        <v>0</v>
      </c>
      <c r="AC55" s="1135">
        <v>0</v>
      </c>
      <c r="AD55" s="582">
        <v>0</v>
      </c>
      <c r="AE55" s="582">
        <v>0</v>
      </c>
      <c r="AF55" s="582">
        <v>0</v>
      </c>
      <c r="AG55" s="1135">
        <v>0</v>
      </c>
      <c r="AH55" s="1135">
        <v>0</v>
      </c>
      <c r="AI55" s="1135">
        <v>0</v>
      </c>
      <c r="AJ55" s="582"/>
      <c r="AK55" s="582"/>
      <c r="AL55" s="582"/>
      <c r="AM55" s="1130">
        <f t="shared" si="2"/>
        <v>0</v>
      </c>
      <c r="AN55" s="821"/>
    </row>
    <row r="56" spans="1:40" ht="14.1" customHeight="1">
      <c r="A56" s="628">
        <f>+日程!A84</f>
        <v>5</v>
      </c>
      <c r="B56" s="545">
        <f>+日程!B84</f>
        <v>18</v>
      </c>
      <c r="C56" s="1258" t="str">
        <f>+日程!C84</f>
        <v>水</v>
      </c>
      <c r="D56" s="1746" t="str">
        <f>+日程!D84</f>
        <v>巨人</v>
      </c>
      <c r="E56" s="1750">
        <f>+日程!E84</f>
        <v>0</v>
      </c>
      <c r="F56" s="1378">
        <f>+日程!F84</f>
        <v>0</v>
      </c>
      <c r="G56" s="1686" t="str">
        <f>+日程!G84</f>
        <v/>
      </c>
      <c r="H56" s="582" t="str">
        <f>+日程!H84</f>
        <v/>
      </c>
      <c r="I56" s="1130" t="str">
        <f>+日程!I84</f>
        <v>△</v>
      </c>
      <c r="J56" s="1750">
        <f t="shared" si="4"/>
        <v>0</v>
      </c>
      <c r="K56" s="1378"/>
      <c r="L56" s="1381">
        <v>0</v>
      </c>
      <c r="M56" s="1135">
        <v>0</v>
      </c>
      <c r="N56" s="1135">
        <v>0</v>
      </c>
      <c r="O56" s="582">
        <v>0</v>
      </c>
      <c r="P56" s="582">
        <v>0</v>
      </c>
      <c r="Q56" s="582">
        <v>0</v>
      </c>
      <c r="R56" s="1135">
        <v>0</v>
      </c>
      <c r="S56" s="1135">
        <v>0</v>
      </c>
      <c r="T56" s="1135">
        <v>0</v>
      </c>
      <c r="U56" s="582"/>
      <c r="V56" s="582"/>
      <c r="W56" s="582"/>
      <c r="X56" s="1130">
        <f t="shared" si="1"/>
        <v>0</v>
      </c>
      <c r="Y56" s="1380"/>
      <c r="Z56" s="1378"/>
      <c r="AA56" s="1381">
        <v>0</v>
      </c>
      <c r="AB56" s="1135">
        <v>0</v>
      </c>
      <c r="AC56" s="1135">
        <v>0</v>
      </c>
      <c r="AD56" s="582">
        <v>0</v>
      </c>
      <c r="AE56" s="582">
        <v>0</v>
      </c>
      <c r="AF56" s="582">
        <v>0</v>
      </c>
      <c r="AG56" s="1135">
        <v>0</v>
      </c>
      <c r="AH56" s="1135">
        <v>0</v>
      </c>
      <c r="AI56" s="1135">
        <v>0</v>
      </c>
      <c r="AJ56" s="582"/>
      <c r="AK56" s="582"/>
      <c r="AL56" s="582"/>
      <c r="AM56" s="1130">
        <f t="shared" si="2"/>
        <v>0</v>
      </c>
      <c r="AN56" s="821"/>
    </row>
    <row r="57" spans="1:40" ht="14.1" customHeight="1">
      <c r="A57" s="628">
        <f>+日程!A85</f>
        <v>5</v>
      </c>
      <c r="B57" s="545">
        <f>+日程!B85</f>
        <v>19</v>
      </c>
      <c r="C57" s="1258" t="str">
        <f>+日程!C85</f>
        <v>木</v>
      </c>
      <c r="D57" s="1746" t="str">
        <f>+日程!D85</f>
        <v>巨人</v>
      </c>
      <c r="E57" s="1750">
        <f>+日程!E85</f>
        <v>0</v>
      </c>
      <c r="F57" s="1378">
        <f>+日程!F85</f>
        <v>0</v>
      </c>
      <c r="G57" s="1686" t="str">
        <f>+日程!G85</f>
        <v/>
      </c>
      <c r="H57" s="582" t="str">
        <f>+日程!H85</f>
        <v/>
      </c>
      <c r="I57" s="1130" t="str">
        <f>+日程!I85</f>
        <v>△</v>
      </c>
      <c r="J57" s="1750">
        <f t="shared" si="4"/>
        <v>0</v>
      </c>
      <c r="K57" s="1378"/>
      <c r="L57" s="1381">
        <v>0</v>
      </c>
      <c r="M57" s="1135">
        <v>0</v>
      </c>
      <c r="N57" s="1135">
        <v>0</v>
      </c>
      <c r="O57" s="582">
        <v>0</v>
      </c>
      <c r="P57" s="582">
        <v>0</v>
      </c>
      <c r="Q57" s="582">
        <v>0</v>
      </c>
      <c r="R57" s="1135">
        <v>0</v>
      </c>
      <c r="S57" s="1135">
        <v>0</v>
      </c>
      <c r="T57" s="1135">
        <v>0</v>
      </c>
      <c r="U57" s="582"/>
      <c r="V57" s="582"/>
      <c r="W57" s="582"/>
      <c r="X57" s="1130">
        <f t="shared" si="1"/>
        <v>0</v>
      </c>
      <c r="Y57" s="1380"/>
      <c r="Z57" s="1378"/>
      <c r="AA57" s="1381">
        <v>0</v>
      </c>
      <c r="AB57" s="1135">
        <v>0</v>
      </c>
      <c r="AC57" s="1135">
        <v>0</v>
      </c>
      <c r="AD57" s="582">
        <v>0</v>
      </c>
      <c r="AE57" s="582">
        <v>0</v>
      </c>
      <c r="AF57" s="582">
        <v>0</v>
      </c>
      <c r="AG57" s="1135">
        <v>0</v>
      </c>
      <c r="AH57" s="1135">
        <v>0</v>
      </c>
      <c r="AI57" s="1135">
        <v>0</v>
      </c>
      <c r="AJ57" s="582"/>
      <c r="AK57" s="582"/>
      <c r="AL57" s="582"/>
      <c r="AM57" s="1130">
        <f t="shared" si="2"/>
        <v>0</v>
      </c>
      <c r="AN57" s="821"/>
    </row>
    <row r="58" spans="1:40" ht="14.1" customHeight="1">
      <c r="A58" s="628">
        <f>+日程!A86</f>
        <v>5</v>
      </c>
      <c r="B58" s="545">
        <f>+日程!B86</f>
        <v>20</v>
      </c>
      <c r="C58" s="1258" t="str">
        <f>+日程!C86</f>
        <v>金</v>
      </c>
      <c r="D58" s="1746" t="str">
        <f>+日程!D86</f>
        <v>中日</v>
      </c>
      <c r="E58" s="1750">
        <f>+日程!E86</f>
        <v>0</v>
      </c>
      <c r="F58" s="1378">
        <f>+日程!F86</f>
        <v>0</v>
      </c>
      <c r="G58" s="1686" t="str">
        <f>+日程!G86</f>
        <v/>
      </c>
      <c r="H58" s="582" t="str">
        <f>+日程!H86</f>
        <v/>
      </c>
      <c r="I58" s="1130" t="str">
        <f>+日程!I86</f>
        <v>△</v>
      </c>
      <c r="J58" s="1750">
        <f t="shared" si="4"/>
        <v>0</v>
      </c>
      <c r="K58" s="1378"/>
      <c r="L58" s="1381">
        <v>0</v>
      </c>
      <c r="M58" s="1135">
        <v>0</v>
      </c>
      <c r="N58" s="1135">
        <v>0</v>
      </c>
      <c r="O58" s="582">
        <v>0</v>
      </c>
      <c r="P58" s="582">
        <v>0</v>
      </c>
      <c r="Q58" s="582">
        <v>0</v>
      </c>
      <c r="R58" s="1135">
        <v>0</v>
      </c>
      <c r="S58" s="1135">
        <v>0</v>
      </c>
      <c r="T58" s="1135">
        <v>0</v>
      </c>
      <c r="U58" s="582"/>
      <c r="V58" s="582"/>
      <c r="W58" s="582"/>
      <c r="X58" s="1130">
        <f t="shared" si="1"/>
        <v>0</v>
      </c>
      <c r="Y58" s="1380"/>
      <c r="Z58" s="1378"/>
      <c r="AA58" s="1381">
        <v>0</v>
      </c>
      <c r="AB58" s="1135">
        <v>0</v>
      </c>
      <c r="AC58" s="1135">
        <v>0</v>
      </c>
      <c r="AD58" s="582">
        <v>0</v>
      </c>
      <c r="AE58" s="582">
        <v>0</v>
      </c>
      <c r="AF58" s="582">
        <v>0</v>
      </c>
      <c r="AG58" s="1135">
        <v>0</v>
      </c>
      <c r="AH58" s="1135">
        <v>0</v>
      </c>
      <c r="AI58" s="1135">
        <v>0</v>
      </c>
      <c r="AJ58" s="582"/>
      <c r="AK58" s="582"/>
      <c r="AL58" s="582"/>
      <c r="AM58" s="1130">
        <f t="shared" si="2"/>
        <v>0</v>
      </c>
      <c r="AN58" s="821"/>
    </row>
    <row r="59" spans="1:40" ht="14.1" customHeight="1">
      <c r="A59" s="628">
        <f>+日程!A87</f>
        <v>5</v>
      </c>
      <c r="B59" s="545">
        <f>+日程!B87</f>
        <v>21</v>
      </c>
      <c r="C59" s="1258" t="str">
        <f>+日程!C87</f>
        <v>土</v>
      </c>
      <c r="D59" s="1746" t="str">
        <f>+日程!D87</f>
        <v>中日</v>
      </c>
      <c r="E59" s="1750">
        <f>+日程!E87</f>
        <v>0</v>
      </c>
      <c r="F59" s="1378">
        <f>+日程!F87</f>
        <v>0</v>
      </c>
      <c r="G59" s="1686" t="str">
        <f>+日程!G87</f>
        <v/>
      </c>
      <c r="H59" s="582" t="str">
        <f>+日程!H87</f>
        <v/>
      </c>
      <c r="I59" s="1130" t="str">
        <f>+日程!I87</f>
        <v>△</v>
      </c>
      <c r="J59" s="1750">
        <f t="shared" si="4"/>
        <v>0</v>
      </c>
      <c r="K59" s="1378"/>
      <c r="L59" s="1381">
        <v>0</v>
      </c>
      <c r="M59" s="1135">
        <v>0</v>
      </c>
      <c r="N59" s="1135">
        <v>0</v>
      </c>
      <c r="O59" s="582">
        <v>0</v>
      </c>
      <c r="P59" s="582">
        <v>0</v>
      </c>
      <c r="Q59" s="582">
        <v>0</v>
      </c>
      <c r="R59" s="1135">
        <v>0</v>
      </c>
      <c r="S59" s="1135">
        <v>0</v>
      </c>
      <c r="T59" s="1135">
        <v>0</v>
      </c>
      <c r="U59" s="582"/>
      <c r="V59" s="582"/>
      <c r="W59" s="582"/>
      <c r="X59" s="1130">
        <f t="shared" si="1"/>
        <v>0</v>
      </c>
      <c r="Y59" s="1380"/>
      <c r="Z59" s="1378"/>
      <c r="AA59" s="1381">
        <v>0</v>
      </c>
      <c r="AB59" s="1135">
        <v>0</v>
      </c>
      <c r="AC59" s="1135">
        <v>0</v>
      </c>
      <c r="AD59" s="582">
        <v>0</v>
      </c>
      <c r="AE59" s="582">
        <v>0</v>
      </c>
      <c r="AF59" s="582">
        <v>0</v>
      </c>
      <c r="AG59" s="1135">
        <v>0</v>
      </c>
      <c r="AH59" s="1135">
        <v>0</v>
      </c>
      <c r="AI59" s="1135">
        <v>0</v>
      </c>
      <c r="AJ59" s="582"/>
      <c r="AK59" s="582"/>
      <c r="AL59" s="582"/>
      <c r="AM59" s="1130">
        <f t="shared" si="2"/>
        <v>0</v>
      </c>
      <c r="AN59" s="821"/>
    </row>
    <row r="60" spans="1:40" ht="14.1" customHeight="1">
      <c r="A60" s="628">
        <f>+日程!A88</f>
        <v>5</v>
      </c>
      <c r="B60" s="545">
        <f>+日程!B88</f>
        <v>22</v>
      </c>
      <c r="C60" s="1258" t="str">
        <f>+日程!C88</f>
        <v>日</v>
      </c>
      <c r="D60" s="1746" t="str">
        <f>+日程!D88</f>
        <v>中日</v>
      </c>
      <c r="E60" s="1750">
        <f>+日程!E88</f>
        <v>0</v>
      </c>
      <c r="F60" s="1378">
        <f>+日程!F88</f>
        <v>0</v>
      </c>
      <c r="G60" s="1686" t="str">
        <f>+日程!G88</f>
        <v/>
      </c>
      <c r="H60" s="582" t="str">
        <f>+日程!H88</f>
        <v/>
      </c>
      <c r="I60" s="1130" t="str">
        <f>+日程!I88</f>
        <v>△</v>
      </c>
      <c r="J60" s="1750">
        <f t="shared" si="4"/>
        <v>0</v>
      </c>
      <c r="K60" s="1378"/>
      <c r="L60" s="1381">
        <v>0</v>
      </c>
      <c r="M60" s="1135">
        <v>0</v>
      </c>
      <c r="N60" s="1135">
        <v>0</v>
      </c>
      <c r="O60" s="582">
        <v>0</v>
      </c>
      <c r="P60" s="582">
        <v>0</v>
      </c>
      <c r="Q60" s="582">
        <v>0</v>
      </c>
      <c r="R60" s="1135">
        <v>0</v>
      </c>
      <c r="S60" s="1135">
        <v>0</v>
      </c>
      <c r="T60" s="1135">
        <v>0</v>
      </c>
      <c r="U60" s="582"/>
      <c r="V60" s="582"/>
      <c r="W60" s="582"/>
      <c r="X60" s="1130">
        <f t="shared" si="1"/>
        <v>0</v>
      </c>
      <c r="Y60" s="1380"/>
      <c r="Z60" s="1378"/>
      <c r="AA60" s="1381">
        <v>0</v>
      </c>
      <c r="AB60" s="1135">
        <v>0</v>
      </c>
      <c r="AC60" s="1135">
        <v>0</v>
      </c>
      <c r="AD60" s="582">
        <v>0</v>
      </c>
      <c r="AE60" s="582">
        <v>0</v>
      </c>
      <c r="AF60" s="582">
        <v>0</v>
      </c>
      <c r="AG60" s="1135">
        <v>0</v>
      </c>
      <c r="AH60" s="1135">
        <v>0</v>
      </c>
      <c r="AI60" s="1135">
        <v>0</v>
      </c>
      <c r="AJ60" s="582"/>
      <c r="AK60" s="582"/>
      <c r="AL60" s="582"/>
      <c r="AM60" s="1130">
        <f t="shared" si="2"/>
        <v>0</v>
      </c>
      <c r="AN60" s="821"/>
    </row>
    <row r="61" spans="1:40" ht="14.1" customHeight="1">
      <c r="A61" s="743">
        <f>+日程!A89</f>
        <v>5</v>
      </c>
      <c r="B61" s="1131">
        <f>+日程!B89</f>
        <v>23</v>
      </c>
      <c r="C61" s="1386" t="str">
        <f>+日程!C89</f>
        <v>月</v>
      </c>
      <c r="D61" s="1747"/>
      <c r="E61" s="1380"/>
      <c r="F61" s="1379"/>
      <c r="G61" s="1382"/>
      <c r="H61" s="637"/>
      <c r="I61" s="1132"/>
      <c r="J61" s="1380"/>
      <c r="K61" s="1379"/>
      <c r="L61" s="1382"/>
      <c r="M61" s="637"/>
      <c r="N61" s="637"/>
      <c r="O61" s="637"/>
      <c r="P61" s="637"/>
      <c r="Q61" s="637"/>
      <c r="R61" s="637"/>
      <c r="S61" s="637"/>
      <c r="T61" s="637"/>
      <c r="U61" s="637"/>
      <c r="V61" s="637"/>
      <c r="W61" s="637"/>
      <c r="X61" s="1132"/>
      <c r="Y61" s="1380"/>
      <c r="Z61" s="1379"/>
      <c r="AA61" s="1382"/>
      <c r="AB61" s="637"/>
      <c r="AC61" s="637"/>
      <c r="AD61" s="637"/>
      <c r="AE61" s="637"/>
      <c r="AF61" s="637"/>
      <c r="AG61" s="637"/>
      <c r="AH61" s="637"/>
      <c r="AI61" s="637"/>
      <c r="AJ61" s="637"/>
      <c r="AK61" s="637"/>
      <c r="AL61" s="637"/>
      <c r="AM61" s="1132"/>
      <c r="AN61" s="821"/>
    </row>
    <row r="62" spans="1:40" ht="14.1" customHeight="1">
      <c r="A62" s="628">
        <f>+日程!A90</f>
        <v>5</v>
      </c>
      <c r="B62" s="545">
        <f>+日程!B90</f>
        <v>24</v>
      </c>
      <c r="C62" s="1258" t="str">
        <f>+日程!C90</f>
        <v>火</v>
      </c>
      <c r="D62" s="1746" t="str">
        <f>+日程!D90</f>
        <v>ﾛｯﾃ</v>
      </c>
      <c r="E62" s="1750">
        <f>+日程!E90</f>
        <v>0</v>
      </c>
      <c r="F62" s="1378">
        <f>+日程!F90</f>
        <v>0</v>
      </c>
      <c r="G62" s="1686" t="str">
        <f>+日程!G90</f>
        <v/>
      </c>
      <c r="H62" s="582" t="str">
        <f>+日程!H90</f>
        <v/>
      </c>
      <c r="I62" s="1130" t="str">
        <f>+日程!I90</f>
        <v>△</v>
      </c>
      <c r="J62" s="1750">
        <f t="shared" si="4"/>
        <v>0</v>
      </c>
      <c r="K62" s="1378"/>
      <c r="L62" s="1381">
        <v>0</v>
      </c>
      <c r="M62" s="1135">
        <v>0</v>
      </c>
      <c r="N62" s="1135">
        <v>0</v>
      </c>
      <c r="O62" s="582">
        <v>0</v>
      </c>
      <c r="P62" s="582">
        <v>0</v>
      </c>
      <c r="Q62" s="582">
        <v>0</v>
      </c>
      <c r="R62" s="1135">
        <v>0</v>
      </c>
      <c r="S62" s="1135">
        <v>0</v>
      </c>
      <c r="T62" s="1135">
        <v>0</v>
      </c>
      <c r="U62" s="582"/>
      <c r="V62" s="582"/>
      <c r="W62" s="582"/>
      <c r="X62" s="1130">
        <f t="shared" si="1"/>
        <v>0</v>
      </c>
      <c r="Y62" s="1380"/>
      <c r="Z62" s="1378"/>
      <c r="AA62" s="1381">
        <v>0</v>
      </c>
      <c r="AB62" s="1135">
        <v>0</v>
      </c>
      <c r="AC62" s="1135">
        <v>0</v>
      </c>
      <c r="AD62" s="582">
        <v>0</v>
      </c>
      <c r="AE62" s="582">
        <v>0</v>
      </c>
      <c r="AF62" s="582">
        <v>0</v>
      </c>
      <c r="AG62" s="1135">
        <v>0</v>
      </c>
      <c r="AH62" s="1135">
        <v>0</v>
      </c>
      <c r="AI62" s="1135">
        <v>0</v>
      </c>
      <c r="AJ62" s="582"/>
      <c r="AK62" s="582"/>
      <c r="AL62" s="582"/>
      <c r="AM62" s="1130">
        <f t="shared" si="2"/>
        <v>0</v>
      </c>
      <c r="AN62" s="821"/>
    </row>
    <row r="63" spans="1:40" ht="14.1" customHeight="1">
      <c r="A63" s="628">
        <f>+日程!A91</f>
        <v>5</v>
      </c>
      <c r="B63" s="545">
        <f>+日程!B91</f>
        <v>25</v>
      </c>
      <c r="C63" s="1258" t="str">
        <f>+日程!C91</f>
        <v>水</v>
      </c>
      <c r="D63" s="1746" t="str">
        <f>+日程!D91</f>
        <v>ﾛｯﾃ</v>
      </c>
      <c r="E63" s="1750">
        <f>+日程!E91</f>
        <v>0</v>
      </c>
      <c r="F63" s="1378">
        <f>+日程!F91</f>
        <v>0</v>
      </c>
      <c r="G63" s="1686" t="str">
        <f>+日程!G91</f>
        <v/>
      </c>
      <c r="H63" s="582" t="str">
        <f>+日程!H91</f>
        <v/>
      </c>
      <c r="I63" s="1130" t="str">
        <f>+日程!I91</f>
        <v>△</v>
      </c>
      <c r="J63" s="1750">
        <f t="shared" si="4"/>
        <v>0</v>
      </c>
      <c r="K63" s="1378"/>
      <c r="L63" s="1381">
        <v>0</v>
      </c>
      <c r="M63" s="1135">
        <v>0</v>
      </c>
      <c r="N63" s="1135">
        <v>0</v>
      </c>
      <c r="O63" s="582">
        <v>0</v>
      </c>
      <c r="P63" s="582">
        <v>0</v>
      </c>
      <c r="Q63" s="582">
        <v>0</v>
      </c>
      <c r="R63" s="1135">
        <v>0</v>
      </c>
      <c r="S63" s="1135">
        <v>0</v>
      </c>
      <c r="T63" s="1135">
        <v>0</v>
      </c>
      <c r="U63" s="582"/>
      <c r="V63" s="582"/>
      <c r="W63" s="582"/>
      <c r="X63" s="1130">
        <f t="shared" si="1"/>
        <v>0</v>
      </c>
      <c r="Y63" s="1380"/>
      <c r="Z63" s="1378"/>
      <c r="AA63" s="1381">
        <v>0</v>
      </c>
      <c r="AB63" s="1135">
        <v>0</v>
      </c>
      <c r="AC63" s="1135">
        <v>0</v>
      </c>
      <c r="AD63" s="582">
        <v>0</v>
      </c>
      <c r="AE63" s="582">
        <v>0</v>
      </c>
      <c r="AF63" s="582">
        <v>0</v>
      </c>
      <c r="AG63" s="1135">
        <v>0</v>
      </c>
      <c r="AH63" s="1135">
        <v>0</v>
      </c>
      <c r="AI63" s="1135">
        <v>0</v>
      </c>
      <c r="AJ63" s="582"/>
      <c r="AK63" s="582"/>
      <c r="AL63" s="582"/>
      <c r="AM63" s="1130">
        <f t="shared" si="2"/>
        <v>0</v>
      </c>
      <c r="AN63" s="821"/>
    </row>
    <row r="64" spans="1:40" ht="14.1" customHeight="1">
      <c r="A64" s="628">
        <f>+日程!A92</f>
        <v>5</v>
      </c>
      <c r="B64" s="545">
        <f>+日程!B92</f>
        <v>26</v>
      </c>
      <c r="C64" s="1258" t="str">
        <f>+日程!C92</f>
        <v>木</v>
      </c>
      <c r="D64" s="1746" t="str">
        <f>+日程!D92</f>
        <v>ﾛｯﾃ</v>
      </c>
      <c r="E64" s="1750">
        <f>+日程!E92</f>
        <v>0</v>
      </c>
      <c r="F64" s="1378">
        <f>+日程!F92</f>
        <v>0</v>
      </c>
      <c r="G64" s="1686" t="str">
        <f>+日程!G92</f>
        <v/>
      </c>
      <c r="H64" s="582" t="str">
        <f>+日程!H92</f>
        <v/>
      </c>
      <c r="I64" s="1130" t="str">
        <f>+日程!I92</f>
        <v>△</v>
      </c>
      <c r="J64" s="1750">
        <f t="shared" si="4"/>
        <v>0</v>
      </c>
      <c r="K64" s="1378"/>
      <c r="L64" s="1381">
        <v>0</v>
      </c>
      <c r="M64" s="1135">
        <v>0</v>
      </c>
      <c r="N64" s="1135">
        <v>0</v>
      </c>
      <c r="O64" s="582">
        <v>0</v>
      </c>
      <c r="P64" s="582">
        <v>0</v>
      </c>
      <c r="Q64" s="582">
        <v>0</v>
      </c>
      <c r="R64" s="1135">
        <v>0</v>
      </c>
      <c r="S64" s="1135">
        <v>0</v>
      </c>
      <c r="T64" s="1135">
        <v>0</v>
      </c>
      <c r="U64" s="582"/>
      <c r="V64" s="582"/>
      <c r="W64" s="582"/>
      <c r="X64" s="1130">
        <f t="shared" si="1"/>
        <v>0</v>
      </c>
      <c r="Y64" s="1380"/>
      <c r="Z64" s="1378"/>
      <c r="AA64" s="1381">
        <v>0</v>
      </c>
      <c r="AB64" s="1135">
        <v>0</v>
      </c>
      <c r="AC64" s="1135">
        <v>0</v>
      </c>
      <c r="AD64" s="582">
        <v>0</v>
      </c>
      <c r="AE64" s="582">
        <v>0</v>
      </c>
      <c r="AF64" s="582">
        <v>0</v>
      </c>
      <c r="AG64" s="1135">
        <v>0</v>
      </c>
      <c r="AH64" s="1135">
        <v>0</v>
      </c>
      <c r="AI64" s="1135">
        <v>0</v>
      </c>
      <c r="AJ64" s="582"/>
      <c r="AK64" s="582"/>
      <c r="AL64" s="582"/>
      <c r="AM64" s="1130">
        <f t="shared" si="2"/>
        <v>0</v>
      </c>
      <c r="AN64" s="821"/>
    </row>
    <row r="65" spans="1:40" ht="14.1" customHeight="1">
      <c r="A65" s="628">
        <f>+日程!A93</f>
        <v>5</v>
      </c>
      <c r="B65" s="545">
        <f>+日程!B93</f>
        <v>27</v>
      </c>
      <c r="C65" s="1258" t="str">
        <f>+日程!C93</f>
        <v>金</v>
      </c>
      <c r="D65" s="1746" t="str">
        <f>+日程!D93</f>
        <v>ｿﾌﾄ</v>
      </c>
      <c r="E65" s="1750">
        <f>+日程!E93</f>
        <v>0</v>
      </c>
      <c r="F65" s="1378">
        <f>+日程!F93</f>
        <v>0</v>
      </c>
      <c r="G65" s="1686" t="str">
        <f>+日程!G93</f>
        <v/>
      </c>
      <c r="H65" s="582" t="str">
        <f>+日程!H93</f>
        <v/>
      </c>
      <c r="I65" s="1130" t="str">
        <f>+日程!I93</f>
        <v>△</v>
      </c>
      <c r="J65" s="1750">
        <f t="shared" si="4"/>
        <v>0</v>
      </c>
      <c r="K65" s="1378"/>
      <c r="L65" s="1381">
        <v>0</v>
      </c>
      <c r="M65" s="1135">
        <v>0</v>
      </c>
      <c r="N65" s="1135">
        <v>0</v>
      </c>
      <c r="O65" s="582">
        <v>0</v>
      </c>
      <c r="P65" s="582">
        <v>0</v>
      </c>
      <c r="Q65" s="582">
        <v>0</v>
      </c>
      <c r="R65" s="1135">
        <v>0</v>
      </c>
      <c r="S65" s="1135">
        <v>0</v>
      </c>
      <c r="T65" s="1135">
        <v>0</v>
      </c>
      <c r="U65" s="582"/>
      <c r="V65" s="582"/>
      <c r="W65" s="582"/>
      <c r="X65" s="1130">
        <f t="shared" si="1"/>
        <v>0</v>
      </c>
      <c r="Y65" s="1380"/>
      <c r="Z65" s="1378"/>
      <c r="AA65" s="1381">
        <v>0</v>
      </c>
      <c r="AB65" s="1135">
        <v>0</v>
      </c>
      <c r="AC65" s="1135">
        <v>0</v>
      </c>
      <c r="AD65" s="582">
        <v>0</v>
      </c>
      <c r="AE65" s="582">
        <v>0</v>
      </c>
      <c r="AF65" s="582">
        <v>0</v>
      </c>
      <c r="AG65" s="1135">
        <v>0</v>
      </c>
      <c r="AH65" s="1135">
        <v>0</v>
      </c>
      <c r="AI65" s="1135">
        <v>0</v>
      </c>
      <c r="AJ65" s="582"/>
      <c r="AK65" s="582"/>
      <c r="AL65" s="582"/>
      <c r="AM65" s="1130">
        <f t="shared" si="2"/>
        <v>0</v>
      </c>
      <c r="AN65" s="821"/>
    </row>
    <row r="66" spans="1:40" ht="14.1" customHeight="1">
      <c r="A66" s="628">
        <f>+日程!A94</f>
        <v>5</v>
      </c>
      <c r="B66" s="545">
        <f>+日程!B94</f>
        <v>28</v>
      </c>
      <c r="C66" s="1258" t="str">
        <f>+日程!C94</f>
        <v>土</v>
      </c>
      <c r="D66" s="1746" t="str">
        <f>+日程!D94</f>
        <v>ｿﾌﾄ</v>
      </c>
      <c r="E66" s="1750">
        <f>+日程!E94</f>
        <v>0</v>
      </c>
      <c r="F66" s="1378">
        <f>+日程!F94</f>
        <v>0</v>
      </c>
      <c r="G66" s="1686" t="str">
        <f>+日程!G94</f>
        <v/>
      </c>
      <c r="H66" s="582" t="str">
        <f>+日程!H94</f>
        <v/>
      </c>
      <c r="I66" s="1130" t="str">
        <f>+日程!I94</f>
        <v>△</v>
      </c>
      <c r="J66" s="1750">
        <f t="shared" si="4"/>
        <v>0</v>
      </c>
      <c r="K66" s="1378"/>
      <c r="L66" s="1381">
        <v>0</v>
      </c>
      <c r="M66" s="1135">
        <v>0</v>
      </c>
      <c r="N66" s="1135">
        <v>0</v>
      </c>
      <c r="O66" s="582">
        <v>0</v>
      </c>
      <c r="P66" s="582">
        <v>0</v>
      </c>
      <c r="Q66" s="582">
        <v>0</v>
      </c>
      <c r="R66" s="1135">
        <v>0</v>
      </c>
      <c r="S66" s="1135">
        <v>0</v>
      </c>
      <c r="T66" s="1135">
        <v>0</v>
      </c>
      <c r="U66" s="582"/>
      <c r="V66" s="582"/>
      <c r="W66" s="582"/>
      <c r="X66" s="1130">
        <f t="shared" si="1"/>
        <v>0</v>
      </c>
      <c r="Y66" s="1380"/>
      <c r="Z66" s="1378"/>
      <c r="AA66" s="1381">
        <v>0</v>
      </c>
      <c r="AB66" s="1135">
        <v>0</v>
      </c>
      <c r="AC66" s="1135">
        <v>0</v>
      </c>
      <c r="AD66" s="582">
        <v>0</v>
      </c>
      <c r="AE66" s="582">
        <v>0</v>
      </c>
      <c r="AF66" s="582">
        <v>0</v>
      </c>
      <c r="AG66" s="1135">
        <v>0</v>
      </c>
      <c r="AH66" s="1135">
        <v>0</v>
      </c>
      <c r="AI66" s="1135">
        <v>0</v>
      </c>
      <c r="AJ66" s="582"/>
      <c r="AK66" s="582"/>
      <c r="AL66" s="582"/>
      <c r="AM66" s="1130">
        <f t="shared" si="2"/>
        <v>0</v>
      </c>
      <c r="AN66" s="821"/>
    </row>
    <row r="67" spans="1:40" ht="14.1" customHeight="1">
      <c r="A67" s="628">
        <f>+日程!A95</f>
        <v>5</v>
      </c>
      <c r="B67" s="545">
        <f>+日程!B95</f>
        <v>29</v>
      </c>
      <c r="C67" s="1258" t="str">
        <f>+日程!C95</f>
        <v>日</v>
      </c>
      <c r="D67" s="1746" t="str">
        <f>+日程!D95</f>
        <v>ｿﾌﾄ</v>
      </c>
      <c r="E67" s="1750">
        <f>+日程!E95</f>
        <v>0</v>
      </c>
      <c r="F67" s="1378">
        <f>+日程!F95</f>
        <v>0</v>
      </c>
      <c r="G67" s="1686" t="str">
        <f>+日程!G95</f>
        <v/>
      </c>
      <c r="H67" s="582" t="str">
        <f>+日程!H95</f>
        <v/>
      </c>
      <c r="I67" s="1130" t="str">
        <f>+日程!I95</f>
        <v>△</v>
      </c>
      <c r="J67" s="1750">
        <f t="shared" si="4"/>
        <v>0</v>
      </c>
      <c r="K67" s="1378"/>
      <c r="L67" s="1381">
        <v>0</v>
      </c>
      <c r="M67" s="1135">
        <v>0</v>
      </c>
      <c r="N67" s="1135">
        <v>0</v>
      </c>
      <c r="O67" s="582">
        <v>0</v>
      </c>
      <c r="P67" s="582">
        <v>0</v>
      </c>
      <c r="Q67" s="582">
        <v>0</v>
      </c>
      <c r="R67" s="1135">
        <v>0</v>
      </c>
      <c r="S67" s="1135">
        <v>0</v>
      </c>
      <c r="T67" s="1135">
        <v>0</v>
      </c>
      <c r="U67" s="582"/>
      <c r="V67" s="582"/>
      <c r="W67" s="582"/>
      <c r="X67" s="1130">
        <f t="shared" ref="X67:X112" si="5">SUM(L67:W67)</f>
        <v>0</v>
      </c>
      <c r="Y67" s="1380"/>
      <c r="Z67" s="1378"/>
      <c r="AA67" s="1381">
        <v>0</v>
      </c>
      <c r="AB67" s="1135">
        <v>0</v>
      </c>
      <c r="AC67" s="1135">
        <v>0</v>
      </c>
      <c r="AD67" s="582">
        <v>0</v>
      </c>
      <c r="AE67" s="582">
        <v>0</v>
      </c>
      <c r="AF67" s="582">
        <v>0</v>
      </c>
      <c r="AG67" s="1135">
        <v>0</v>
      </c>
      <c r="AH67" s="1135">
        <v>0</v>
      </c>
      <c r="AI67" s="1135">
        <v>0</v>
      </c>
      <c r="AJ67" s="582"/>
      <c r="AK67" s="582"/>
      <c r="AL67" s="582"/>
      <c r="AM67" s="1130">
        <f t="shared" ref="AM67:AM130" si="6">SUM(AA67:AL67)</f>
        <v>0</v>
      </c>
      <c r="AN67" s="821"/>
    </row>
    <row r="68" spans="1:40" ht="14.1" customHeight="1">
      <c r="A68" s="743">
        <f>+日程!A96</f>
        <v>5</v>
      </c>
      <c r="B68" s="1131">
        <f>+日程!B96</f>
        <v>30</v>
      </c>
      <c r="C68" s="1386" t="str">
        <f>+日程!C96</f>
        <v>月</v>
      </c>
      <c r="D68" s="1747"/>
      <c r="E68" s="1380"/>
      <c r="F68" s="1379"/>
      <c r="G68" s="1382"/>
      <c r="H68" s="637"/>
      <c r="I68" s="1132"/>
      <c r="J68" s="1380"/>
      <c r="K68" s="1379"/>
      <c r="L68" s="1382"/>
      <c r="M68" s="637"/>
      <c r="N68" s="637"/>
      <c r="O68" s="637"/>
      <c r="P68" s="637"/>
      <c r="Q68" s="637"/>
      <c r="R68" s="637"/>
      <c r="S68" s="637"/>
      <c r="T68" s="637"/>
      <c r="U68" s="637"/>
      <c r="V68" s="637"/>
      <c r="W68" s="637"/>
      <c r="X68" s="1132"/>
      <c r="Y68" s="1380"/>
      <c r="Z68" s="1379"/>
      <c r="AA68" s="1382"/>
      <c r="AB68" s="637"/>
      <c r="AC68" s="637"/>
      <c r="AD68" s="637"/>
      <c r="AE68" s="637"/>
      <c r="AF68" s="637"/>
      <c r="AG68" s="637"/>
      <c r="AH68" s="637"/>
      <c r="AI68" s="637"/>
      <c r="AJ68" s="637"/>
      <c r="AK68" s="637"/>
      <c r="AL68" s="637"/>
      <c r="AM68" s="1132"/>
      <c r="AN68" s="821"/>
    </row>
    <row r="69" spans="1:40" ht="14.1" customHeight="1">
      <c r="A69" s="628">
        <f>+日程!A97</f>
        <v>5</v>
      </c>
      <c r="B69" s="545">
        <f>+日程!B97</f>
        <v>31</v>
      </c>
      <c r="C69" s="1258" t="str">
        <f>+日程!C97</f>
        <v>火</v>
      </c>
      <c r="D69" s="1746" t="str">
        <f>+日程!D97</f>
        <v>日ﾊﾑ</v>
      </c>
      <c r="E69" s="1750">
        <f>+日程!E97</f>
        <v>0</v>
      </c>
      <c r="F69" s="1378">
        <f>+日程!F97</f>
        <v>0</v>
      </c>
      <c r="G69" s="1686" t="str">
        <f>+日程!G97</f>
        <v/>
      </c>
      <c r="H69" s="582" t="str">
        <f>+日程!H97</f>
        <v/>
      </c>
      <c r="I69" s="1130" t="str">
        <f>+日程!I97</f>
        <v>△</v>
      </c>
      <c r="J69" s="1750">
        <f t="shared" si="4"/>
        <v>0</v>
      </c>
      <c r="K69" s="1378"/>
      <c r="L69" s="1381">
        <v>0</v>
      </c>
      <c r="M69" s="1135">
        <v>0</v>
      </c>
      <c r="N69" s="1135">
        <v>0</v>
      </c>
      <c r="O69" s="582">
        <v>0</v>
      </c>
      <c r="P69" s="582">
        <v>0</v>
      </c>
      <c r="Q69" s="582">
        <v>0</v>
      </c>
      <c r="R69" s="1135">
        <v>0</v>
      </c>
      <c r="S69" s="1135">
        <v>0</v>
      </c>
      <c r="T69" s="1135">
        <v>0</v>
      </c>
      <c r="U69" s="582"/>
      <c r="V69" s="582"/>
      <c r="W69" s="582"/>
      <c r="X69" s="1130">
        <f t="shared" si="5"/>
        <v>0</v>
      </c>
      <c r="Y69" s="1380"/>
      <c r="Z69" s="1378"/>
      <c r="AA69" s="1381">
        <v>0</v>
      </c>
      <c r="AB69" s="1135">
        <v>0</v>
      </c>
      <c r="AC69" s="1135">
        <v>0</v>
      </c>
      <c r="AD69" s="582">
        <v>0</v>
      </c>
      <c r="AE69" s="582">
        <v>0</v>
      </c>
      <c r="AF69" s="582">
        <v>0</v>
      </c>
      <c r="AG69" s="1135">
        <v>0</v>
      </c>
      <c r="AH69" s="1135">
        <v>0</v>
      </c>
      <c r="AI69" s="1135">
        <v>0</v>
      </c>
      <c r="AJ69" s="582"/>
      <c r="AK69" s="582"/>
      <c r="AL69" s="582"/>
      <c r="AM69" s="1130">
        <f t="shared" si="6"/>
        <v>0</v>
      </c>
      <c r="AN69" s="821"/>
    </row>
    <row r="70" spans="1:40" ht="14.1" customHeight="1">
      <c r="A70" s="628">
        <f>+日程!A98</f>
        <v>6</v>
      </c>
      <c r="B70" s="545">
        <f>+日程!B98</f>
        <v>1</v>
      </c>
      <c r="C70" s="1258" t="str">
        <f>+日程!C98</f>
        <v>水</v>
      </c>
      <c r="D70" s="1746" t="str">
        <f>+日程!D98</f>
        <v>日ﾊﾑ</v>
      </c>
      <c r="E70" s="1750">
        <f>+日程!E98</f>
        <v>0</v>
      </c>
      <c r="F70" s="1378">
        <f>+日程!F98</f>
        <v>0</v>
      </c>
      <c r="G70" s="1686" t="str">
        <f>+日程!G98</f>
        <v/>
      </c>
      <c r="H70" s="582" t="str">
        <f>+日程!H98</f>
        <v/>
      </c>
      <c r="I70" s="1130" t="str">
        <f>+日程!I98</f>
        <v>△</v>
      </c>
      <c r="J70" s="1750">
        <f t="shared" si="4"/>
        <v>0</v>
      </c>
      <c r="K70" s="1378"/>
      <c r="L70" s="1381">
        <v>0</v>
      </c>
      <c r="M70" s="1135">
        <v>0</v>
      </c>
      <c r="N70" s="1135">
        <v>0</v>
      </c>
      <c r="O70" s="582">
        <v>0</v>
      </c>
      <c r="P70" s="582">
        <v>0</v>
      </c>
      <c r="Q70" s="582">
        <v>0</v>
      </c>
      <c r="R70" s="1135">
        <v>0</v>
      </c>
      <c r="S70" s="1135">
        <v>0</v>
      </c>
      <c r="T70" s="1135">
        <v>0</v>
      </c>
      <c r="U70" s="582"/>
      <c r="V70" s="582"/>
      <c r="W70" s="582"/>
      <c r="X70" s="1130">
        <f t="shared" si="5"/>
        <v>0</v>
      </c>
      <c r="Y70" s="1380"/>
      <c r="Z70" s="1378"/>
      <c r="AA70" s="1381">
        <v>0</v>
      </c>
      <c r="AB70" s="1135">
        <v>0</v>
      </c>
      <c r="AC70" s="1135">
        <v>0</v>
      </c>
      <c r="AD70" s="582">
        <v>0</v>
      </c>
      <c r="AE70" s="582">
        <v>0</v>
      </c>
      <c r="AF70" s="582">
        <v>0</v>
      </c>
      <c r="AG70" s="1135">
        <v>0</v>
      </c>
      <c r="AH70" s="1135">
        <v>0</v>
      </c>
      <c r="AI70" s="1135">
        <v>0</v>
      </c>
      <c r="AJ70" s="582"/>
      <c r="AK70" s="582"/>
      <c r="AL70" s="582"/>
      <c r="AM70" s="1130">
        <f t="shared" si="6"/>
        <v>0</v>
      </c>
      <c r="AN70" s="821"/>
    </row>
    <row r="71" spans="1:40" ht="14.1" customHeight="1">
      <c r="A71" s="628">
        <f>+日程!A99</f>
        <v>6</v>
      </c>
      <c r="B71" s="545">
        <f>+日程!B99</f>
        <v>2</v>
      </c>
      <c r="C71" s="1258" t="str">
        <f>+日程!C99</f>
        <v>木</v>
      </c>
      <c r="D71" s="1746" t="str">
        <f>+日程!D99</f>
        <v>日ﾊﾑ</v>
      </c>
      <c r="E71" s="1750">
        <f>+日程!E99</f>
        <v>0</v>
      </c>
      <c r="F71" s="1378">
        <f>+日程!F99</f>
        <v>0</v>
      </c>
      <c r="G71" s="1686" t="str">
        <f>+日程!G99</f>
        <v/>
      </c>
      <c r="H71" s="582" t="str">
        <f>+日程!H99</f>
        <v/>
      </c>
      <c r="I71" s="1130" t="str">
        <f>+日程!I99</f>
        <v>△</v>
      </c>
      <c r="J71" s="1750">
        <f t="shared" si="4"/>
        <v>0</v>
      </c>
      <c r="K71" s="1378"/>
      <c r="L71" s="1381">
        <v>0</v>
      </c>
      <c r="M71" s="1135">
        <v>0</v>
      </c>
      <c r="N71" s="1135">
        <v>0</v>
      </c>
      <c r="O71" s="582">
        <v>0</v>
      </c>
      <c r="P71" s="582">
        <v>0</v>
      </c>
      <c r="Q71" s="582">
        <v>0</v>
      </c>
      <c r="R71" s="1135">
        <v>0</v>
      </c>
      <c r="S71" s="1135">
        <v>0</v>
      </c>
      <c r="T71" s="1135">
        <v>0</v>
      </c>
      <c r="U71" s="582"/>
      <c r="V71" s="582"/>
      <c r="W71" s="582"/>
      <c r="X71" s="1130">
        <f t="shared" si="5"/>
        <v>0</v>
      </c>
      <c r="Y71" s="1380"/>
      <c r="Z71" s="1378"/>
      <c r="AA71" s="1381">
        <v>0</v>
      </c>
      <c r="AB71" s="1135">
        <v>0</v>
      </c>
      <c r="AC71" s="1135">
        <v>0</v>
      </c>
      <c r="AD71" s="582">
        <v>0</v>
      </c>
      <c r="AE71" s="582">
        <v>0</v>
      </c>
      <c r="AF71" s="582">
        <v>0</v>
      </c>
      <c r="AG71" s="1135">
        <v>0</v>
      </c>
      <c r="AH71" s="1135">
        <v>0</v>
      </c>
      <c r="AI71" s="1135">
        <v>0</v>
      </c>
      <c r="AJ71" s="582"/>
      <c r="AK71" s="582"/>
      <c r="AL71" s="582"/>
      <c r="AM71" s="1130">
        <f t="shared" si="6"/>
        <v>0</v>
      </c>
      <c r="AN71" s="821"/>
    </row>
    <row r="72" spans="1:40" ht="14.1" customHeight="1">
      <c r="A72" s="628">
        <f>+日程!A100</f>
        <v>6</v>
      </c>
      <c r="B72" s="545">
        <f>+日程!B100</f>
        <v>3</v>
      </c>
      <c r="C72" s="1258" t="str">
        <f>+日程!C100</f>
        <v>金</v>
      </c>
      <c r="D72" s="1746" t="str">
        <f>+日程!D100</f>
        <v>ｵﾘｯｸｽ</v>
      </c>
      <c r="E72" s="1750">
        <f>+日程!E100</f>
        <v>0</v>
      </c>
      <c r="F72" s="1378">
        <f>+日程!F100</f>
        <v>0</v>
      </c>
      <c r="G72" s="1686" t="str">
        <f>+日程!G100</f>
        <v/>
      </c>
      <c r="H72" s="582" t="str">
        <f>+日程!H100</f>
        <v/>
      </c>
      <c r="I72" s="1130" t="str">
        <f>+日程!I100</f>
        <v>△</v>
      </c>
      <c r="J72" s="1750">
        <f t="shared" si="4"/>
        <v>0</v>
      </c>
      <c r="K72" s="1378"/>
      <c r="L72" s="1381">
        <v>0</v>
      </c>
      <c r="M72" s="1135">
        <v>0</v>
      </c>
      <c r="N72" s="1135">
        <v>0</v>
      </c>
      <c r="O72" s="582">
        <v>0</v>
      </c>
      <c r="P72" s="582">
        <v>0</v>
      </c>
      <c r="Q72" s="582">
        <v>0</v>
      </c>
      <c r="R72" s="1135">
        <v>0</v>
      </c>
      <c r="S72" s="1135">
        <v>0</v>
      </c>
      <c r="T72" s="1135">
        <v>0</v>
      </c>
      <c r="U72" s="582"/>
      <c r="V72" s="582"/>
      <c r="W72" s="582"/>
      <c r="X72" s="1130">
        <f t="shared" si="5"/>
        <v>0</v>
      </c>
      <c r="Y72" s="1380"/>
      <c r="Z72" s="1378"/>
      <c r="AA72" s="1381">
        <v>0</v>
      </c>
      <c r="AB72" s="1135">
        <v>0</v>
      </c>
      <c r="AC72" s="1135">
        <v>0</v>
      </c>
      <c r="AD72" s="582">
        <v>0</v>
      </c>
      <c r="AE72" s="582">
        <v>0</v>
      </c>
      <c r="AF72" s="582">
        <v>0</v>
      </c>
      <c r="AG72" s="1135">
        <v>0</v>
      </c>
      <c r="AH72" s="1135">
        <v>0</v>
      </c>
      <c r="AI72" s="1135">
        <v>0</v>
      </c>
      <c r="AJ72" s="582"/>
      <c r="AK72" s="582"/>
      <c r="AL72" s="582"/>
      <c r="AM72" s="1130">
        <f t="shared" si="6"/>
        <v>0</v>
      </c>
      <c r="AN72" s="738"/>
    </row>
    <row r="73" spans="1:40" ht="14.1" customHeight="1">
      <c r="A73" s="628">
        <f>+日程!A101</f>
        <v>6</v>
      </c>
      <c r="B73" s="545">
        <f>+日程!B101</f>
        <v>4</v>
      </c>
      <c r="C73" s="1258" t="str">
        <f>+日程!C101</f>
        <v>土</v>
      </c>
      <c r="D73" s="1746" t="str">
        <f>+日程!D101</f>
        <v>ｵﾘｯｸｽ</v>
      </c>
      <c r="E73" s="1750">
        <f>+日程!E101</f>
        <v>0</v>
      </c>
      <c r="F73" s="1378">
        <f>+日程!F101</f>
        <v>0</v>
      </c>
      <c r="G73" s="1686" t="str">
        <f>+日程!G101</f>
        <v/>
      </c>
      <c r="H73" s="582" t="str">
        <f>+日程!H101</f>
        <v/>
      </c>
      <c r="I73" s="1130" t="str">
        <f>+日程!I101</f>
        <v>△</v>
      </c>
      <c r="J73" s="1750">
        <f t="shared" si="4"/>
        <v>0</v>
      </c>
      <c r="K73" s="1378"/>
      <c r="L73" s="1381">
        <v>0</v>
      </c>
      <c r="M73" s="1135">
        <v>0</v>
      </c>
      <c r="N73" s="1135">
        <v>0</v>
      </c>
      <c r="O73" s="582">
        <v>0</v>
      </c>
      <c r="P73" s="582">
        <v>0</v>
      </c>
      <c r="Q73" s="582">
        <v>0</v>
      </c>
      <c r="R73" s="1135">
        <v>0</v>
      </c>
      <c r="S73" s="1135">
        <v>0</v>
      </c>
      <c r="T73" s="1135">
        <v>0</v>
      </c>
      <c r="U73" s="582"/>
      <c r="V73" s="582"/>
      <c r="W73" s="582"/>
      <c r="X73" s="1130">
        <f t="shared" si="5"/>
        <v>0</v>
      </c>
      <c r="Y73" s="1380"/>
      <c r="Z73" s="1378"/>
      <c r="AA73" s="1381">
        <v>0</v>
      </c>
      <c r="AB73" s="1135">
        <v>0</v>
      </c>
      <c r="AC73" s="1135">
        <v>0</v>
      </c>
      <c r="AD73" s="582">
        <v>0</v>
      </c>
      <c r="AE73" s="582">
        <v>0</v>
      </c>
      <c r="AF73" s="582">
        <v>0</v>
      </c>
      <c r="AG73" s="1135">
        <v>0</v>
      </c>
      <c r="AH73" s="1135">
        <v>0</v>
      </c>
      <c r="AI73" s="1135">
        <v>0</v>
      </c>
      <c r="AJ73" s="582"/>
      <c r="AK73" s="582"/>
      <c r="AL73" s="582"/>
      <c r="AM73" s="1130">
        <f t="shared" si="6"/>
        <v>0</v>
      </c>
      <c r="AN73" s="821"/>
    </row>
    <row r="74" spans="1:40" ht="14.1" customHeight="1">
      <c r="A74" s="628">
        <f>+日程!A102</f>
        <v>6</v>
      </c>
      <c r="B74" s="545">
        <f>+日程!B102</f>
        <v>5</v>
      </c>
      <c r="C74" s="1258" t="str">
        <f>+日程!C102</f>
        <v>日</v>
      </c>
      <c r="D74" s="1746" t="str">
        <f>+日程!D102</f>
        <v>ｵﾘｯｸｽ</v>
      </c>
      <c r="E74" s="1750">
        <f>+日程!E102</f>
        <v>0</v>
      </c>
      <c r="F74" s="1378">
        <f>+日程!F102</f>
        <v>0</v>
      </c>
      <c r="G74" s="1686" t="str">
        <f>+日程!G102</f>
        <v/>
      </c>
      <c r="H74" s="582" t="str">
        <f>+日程!H102</f>
        <v/>
      </c>
      <c r="I74" s="1130" t="str">
        <f>+日程!I102</f>
        <v>△</v>
      </c>
      <c r="J74" s="1750">
        <f t="shared" si="4"/>
        <v>0</v>
      </c>
      <c r="K74" s="1378"/>
      <c r="L74" s="1381">
        <v>0</v>
      </c>
      <c r="M74" s="1135">
        <v>0</v>
      </c>
      <c r="N74" s="1135">
        <v>0</v>
      </c>
      <c r="O74" s="582">
        <v>0</v>
      </c>
      <c r="P74" s="582">
        <v>0</v>
      </c>
      <c r="Q74" s="582">
        <v>0</v>
      </c>
      <c r="R74" s="1135">
        <v>0</v>
      </c>
      <c r="S74" s="1135">
        <v>0</v>
      </c>
      <c r="T74" s="1135">
        <v>0</v>
      </c>
      <c r="U74" s="582"/>
      <c r="V74" s="582"/>
      <c r="W74" s="582"/>
      <c r="X74" s="1130">
        <f t="shared" si="5"/>
        <v>0</v>
      </c>
      <c r="Y74" s="1380"/>
      <c r="Z74" s="1378"/>
      <c r="AA74" s="1381">
        <v>0</v>
      </c>
      <c r="AB74" s="1135">
        <v>0</v>
      </c>
      <c r="AC74" s="1135">
        <v>0</v>
      </c>
      <c r="AD74" s="582">
        <v>0</v>
      </c>
      <c r="AE74" s="582">
        <v>0</v>
      </c>
      <c r="AF74" s="582">
        <v>0</v>
      </c>
      <c r="AG74" s="1135">
        <v>0</v>
      </c>
      <c r="AH74" s="1135">
        <v>0</v>
      </c>
      <c r="AI74" s="1135">
        <v>0</v>
      </c>
      <c r="AJ74" s="582"/>
      <c r="AK74" s="582"/>
      <c r="AL74" s="582"/>
      <c r="AM74" s="1130">
        <f t="shared" si="6"/>
        <v>0</v>
      </c>
      <c r="AN74" s="821"/>
    </row>
    <row r="75" spans="1:40" ht="14.1" customHeight="1">
      <c r="A75" s="743">
        <f>+日程!A103</f>
        <v>6</v>
      </c>
      <c r="B75" s="1131">
        <f>+日程!B103</f>
        <v>6</v>
      </c>
      <c r="C75" s="1386" t="str">
        <f>+日程!C103</f>
        <v>月</v>
      </c>
      <c r="D75" s="1747"/>
      <c r="E75" s="1380"/>
      <c r="F75" s="1379"/>
      <c r="G75" s="1382"/>
      <c r="H75" s="637"/>
      <c r="I75" s="1132"/>
      <c r="J75" s="1380"/>
      <c r="K75" s="1379"/>
      <c r="L75" s="1382"/>
      <c r="M75" s="637"/>
      <c r="N75" s="637"/>
      <c r="O75" s="637"/>
      <c r="P75" s="637"/>
      <c r="Q75" s="637"/>
      <c r="R75" s="637"/>
      <c r="S75" s="637"/>
      <c r="T75" s="637"/>
      <c r="U75" s="637"/>
      <c r="V75" s="637"/>
      <c r="W75" s="637"/>
      <c r="X75" s="1132"/>
      <c r="Y75" s="1380"/>
      <c r="Z75" s="1379"/>
      <c r="AA75" s="1382"/>
      <c r="AB75" s="637"/>
      <c r="AC75" s="637"/>
      <c r="AD75" s="637"/>
      <c r="AE75" s="637"/>
      <c r="AF75" s="637"/>
      <c r="AG75" s="637"/>
      <c r="AH75" s="637"/>
      <c r="AI75" s="637"/>
      <c r="AJ75" s="637"/>
      <c r="AK75" s="637"/>
      <c r="AL75" s="637"/>
      <c r="AM75" s="1132"/>
      <c r="AN75" s="821"/>
    </row>
    <row r="76" spans="1:40" ht="14.1" customHeight="1">
      <c r="A76" s="628">
        <f>+日程!A104</f>
        <v>6</v>
      </c>
      <c r="B76" s="545">
        <f>+日程!B104</f>
        <v>7</v>
      </c>
      <c r="C76" s="1258" t="str">
        <f>+日程!C104</f>
        <v>火</v>
      </c>
      <c r="D76" s="1746" t="str">
        <f>+日程!D104</f>
        <v>楽天</v>
      </c>
      <c r="E76" s="1750">
        <f>+日程!E104</f>
        <v>0</v>
      </c>
      <c r="F76" s="1378">
        <f>+日程!F104</f>
        <v>0</v>
      </c>
      <c r="G76" s="1686" t="str">
        <f>+日程!G104</f>
        <v/>
      </c>
      <c r="H76" s="582" t="str">
        <f>+日程!H104</f>
        <v/>
      </c>
      <c r="I76" s="1130" t="str">
        <f>+日程!I104</f>
        <v>△</v>
      </c>
      <c r="J76" s="1750">
        <f t="shared" si="4"/>
        <v>0</v>
      </c>
      <c r="K76" s="1378"/>
      <c r="L76" s="1381">
        <v>0</v>
      </c>
      <c r="M76" s="1135">
        <v>0</v>
      </c>
      <c r="N76" s="1135">
        <v>0</v>
      </c>
      <c r="O76" s="582">
        <v>0</v>
      </c>
      <c r="P76" s="582">
        <v>0</v>
      </c>
      <c r="Q76" s="582">
        <v>0</v>
      </c>
      <c r="R76" s="1135">
        <v>0</v>
      </c>
      <c r="S76" s="1135">
        <v>0</v>
      </c>
      <c r="T76" s="1135">
        <v>0</v>
      </c>
      <c r="U76" s="582"/>
      <c r="V76" s="582"/>
      <c r="W76" s="582"/>
      <c r="X76" s="1130">
        <f t="shared" si="5"/>
        <v>0</v>
      </c>
      <c r="Y76" s="1380"/>
      <c r="Z76" s="1378"/>
      <c r="AA76" s="1381">
        <v>0</v>
      </c>
      <c r="AB76" s="1135">
        <v>0</v>
      </c>
      <c r="AC76" s="1135">
        <v>0</v>
      </c>
      <c r="AD76" s="582">
        <v>0</v>
      </c>
      <c r="AE76" s="582">
        <v>0</v>
      </c>
      <c r="AF76" s="582">
        <v>0</v>
      </c>
      <c r="AG76" s="1135">
        <v>0</v>
      </c>
      <c r="AH76" s="1135">
        <v>0</v>
      </c>
      <c r="AI76" s="1135">
        <v>0</v>
      </c>
      <c r="AJ76" s="582"/>
      <c r="AK76" s="582"/>
      <c r="AL76" s="582"/>
      <c r="AM76" s="1130">
        <f t="shared" si="6"/>
        <v>0</v>
      </c>
      <c r="AN76" s="821"/>
    </row>
    <row r="77" spans="1:40" ht="14.1" customHeight="1">
      <c r="A77" s="628">
        <f>+日程!A105</f>
        <v>6</v>
      </c>
      <c r="B77" s="545">
        <f>+日程!B105</f>
        <v>8</v>
      </c>
      <c r="C77" s="1258" t="str">
        <f>+日程!C105</f>
        <v>水</v>
      </c>
      <c r="D77" s="1746" t="str">
        <f>+日程!D105</f>
        <v>楽天</v>
      </c>
      <c r="E77" s="1750">
        <f>+日程!E105</f>
        <v>0</v>
      </c>
      <c r="F77" s="1378">
        <f>+日程!F105</f>
        <v>0</v>
      </c>
      <c r="G77" s="1686" t="str">
        <f>+日程!G105</f>
        <v/>
      </c>
      <c r="H77" s="582" t="str">
        <f>+日程!H105</f>
        <v/>
      </c>
      <c r="I77" s="1130" t="str">
        <f>+日程!I105</f>
        <v>△</v>
      </c>
      <c r="J77" s="1750">
        <f t="shared" si="4"/>
        <v>0</v>
      </c>
      <c r="K77" s="1378"/>
      <c r="L77" s="1381">
        <v>0</v>
      </c>
      <c r="M77" s="1135">
        <v>0</v>
      </c>
      <c r="N77" s="1135">
        <v>0</v>
      </c>
      <c r="O77" s="582">
        <v>0</v>
      </c>
      <c r="P77" s="582">
        <v>0</v>
      </c>
      <c r="Q77" s="582">
        <v>0</v>
      </c>
      <c r="R77" s="1135">
        <v>0</v>
      </c>
      <c r="S77" s="1135">
        <v>0</v>
      </c>
      <c r="T77" s="1135">
        <v>0</v>
      </c>
      <c r="U77" s="582"/>
      <c r="V77" s="582"/>
      <c r="W77" s="582"/>
      <c r="X77" s="1130">
        <f t="shared" si="5"/>
        <v>0</v>
      </c>
      <c r="Y77" s="1380"/>
      <c r="Z77" s="1378"/>
      <c r="AA77" s="1381">
        <v>0</v>
      </c>
      <c r="AB77" s="1135">
        <v>0</v>
      </c>
      <c r="AC77" s="1135">
        <v>0</v>
      </c>
      <c r="AD77" s="582">
        <v>0</v>
      </c>
      <c r="AE77" s="582">
        <v>0</v>
      </c>
      <c r="AF77" s="582">
        <v>0</v>
      </c>
      <c r="AG77" s="1135">
        <v>0</v>
      </c>
      <c r="AH77" s="1135">
        <v>0</v>
      </c>
      <c r="AI77" s="1135">
        <v>0</v>
      </c>
      <c r="AJ77" s="582"/>
      <c r="AK77" s="582"/>
      <c r="AL77" s="582"/>
      <c r="AM77" s="1130">
        <f t="shared" si="6"/>
        <v>0</v>
      </c>
      <c r="AN77" s="821"/>
    </row>
    <row r="78" spans="1:40" ht="14.1" customHeight="1">
      <c r="A78" s="628">
        <f>+日程!A106</f>
        <v>6</v>
      </c>
      <c r="B78" s="545">
        <f>+日程!B106</f>
        <v>9</v>
      </c>
      <c r="C78" s="1258" t="str">
        <f>+日程!C106</f>
        <v>木</v>
      </c>
      <c r="D78" s="1746" t="str">
        <f>+日程!D106</f>
        <v>楽天</v>
      </c>
      <c r="E78" s="1750">
        <f>+日程!E106</f>
        <v>0</v>
      </c>
      <c r="F78" s="1378">
        <f>+日程!F106</f>
        <v>0</v>
      </c>
      <c r="G78" s="1686" t="str">
        <f>+日程!G106</f>
        <v/>
      </c>
      <c r="H78" s="582" t="str">
        <f>+日程!H106</f>
        <v/>
      </c>
      <c r="I78" s="1130" t="str">
        <f>+日程!I106</f>
        <v>△</v>
      </c>
      <c r="J78" s="1750">
        <f t="shared" si="4"/>
        <v>0</v>
      </c>
      <c r="K78" s="1378"/>
      <c r="L78" s="1381">
        <v>0</v>
      </c>
      <c r="M78" s="1135">
        <v>0</v>
      </c>
      <c r="N78" s="1135">
        <v>0</v>
      </c>
      <c r="O78" s="582">
        <v>0</v>
      </c>
      <c r="P78" s="582">
        <v>0</v>
      </c>
      <c r="Q78" s="582">
        <v>0</v>
      </c>
      <c r="R78" s="1135">
        <v>0</v>
      </c>
      <c r="S78" s="1135">
        <v>0</v>
      </c>
      <c r="T78" s="1135">
        <v>0</v>
      </c>
      <c r="U78" s="582"/>
      <c r="V78" s="582"/>
      <c r="W78" s="582"/>
      <c r="X78" s="1130">
        <f t="shared" si="5"/>
        <v>0</v>
      </c>
      <c r="Y78" s="1380"/>
      <c r="Z78" s="1378"/>
      <c r="AA78" s="1381">
        <v>0</v>
      </c>
      <c r="AB78" s="1135">
        <v>0</v>
      </c>
      <c r="AC78" s="1135">
        <v>0</v>
      </c>
      <c r="AD78" s="582">
        <v>0</v>
      </c>
      <c r="AE78" s="582">
        <v>0</v>
      </c>
      <c r="AF78" s="582">
        <v>0</v>
      </c>
      <c r="AG78" s="1135">
        <v>0</v>
      </c>
      <c r="AH78" s="1135">
        <v>0</v>
      </c>
      <c r="AI78" s="1135">
        <v>0</v>
      </c>
      <c r="AJ78" s="582"/>
      <c r="AK78" s="582"/>
      <c r="AL78" s="582"/>
      <c r="AM78" s="1130">
        <f t="shared" si="6"/>
        <v>0</v>
      </c>
      <c r="AN78" s="821"/>
    </row>
    <row r="79" spans="1:40" ht="14.1" customHeight="1">
      <c r="A79" s="628">
        <f>+日程!A107</f>
        <v>6</v>
      </c>
      <c r="B79" s="545">
        <f>+日程!B107</f>
        <v>10</v>
      </c>
      <c r="C79" s="1258" t="str">
        <f>+日程!C107</f>
        <v>金</v>
      </c>
      <c r="D79" s="1746" t="str">
        <f>+日程!D107</f>
        <v>西武</v>
      </c>
      <c r="E79" s="1750">
        <f>+日程!E107</f>
        <v>0</v>
      </c>
      <c r="F79" s="1378">
        <f>+日程!F107</f>
        <v>0</v>
      </c>
      <c r="G79" s="1686" t="str">
        <f>+日程!G107</f>
        <v/>
      </c>
      <c r="H79" s="582" t="str">
        <f>+日程!H107</f>
        <v/>
      </c>
      <c r="I79" s="1130" t="str">
        <f>+日程!I107</f>
        <v>△</v>
      </c>
      <c r="J79" s="1750">
        <f t="shared" si="4"/>
        <v>0</v>
      </c>
      <c r="K79" s="1378"/>
      <c r="L79" s="1381">
        <v>0</v>
      </c>
      <c r="M79" s="1135">
        <v>0</v>
      </c>
      <c r="N79" s="1135">
        <v>0</v>
      </c>
      <c r="O79" s="582">
        <v>0</v>
      </c>
      <c r="P79" s="582">
        <v>0</v>
      </c>
      <c r="Q79" s="582">
        <v>0</v>
      </c>
      <c r="R79" s="1135">
        <v>0</v>
      </c>
      <c r="S79" s="1135">
        <v>0</v>
      </c>
      <c r="T79" s="1135">
        <v>0</v>
      </c>
      <c r="U79" s="582"/>
      <c r="V79" s="582"/>
      <c r="W79" s="582"/>
      <c r="X79" s="1130">
        <f t="shared" si="5"/>
        <v>0</v>
      </c>
      <c r="Y79" s="1380"/>
      <c r="Z79" s="1378"/>
      <c r="AA79" s="1381">
        <v>0</v>
      </c>
      <c r="AB79" s="1135">
        <v>0</v>
      </c>
      <c r="AC79" s="1135">
        <v>0</v>
      </c>
      <c r="AD79" s="582">
        <v>0</v>
      </c>
      <c r="AE79" s="582">
        <v>0</v>
      </c>
      <c r="AF79" s="582">
        <v>0</v>
      </c>
      <c r="AG79" s="1135">
        <v>0</v>
      </c>
      <c r="AH79" s="1135">
        <v>0</v>
      </c>
      <c r="AI79" s="1135">
        <v>0</v>
      </c>
      <c r="AJ79" s="582"/>
      <c r="AK79" s="582"/>
      <c r="AL79" s="582"/>
      <c r="AM79" s="1130">
        <f t="shared" si="6"/>
        <v>0</v>
      </c>
      <c r="AN79" s="821"/>
    </row>
    <row r="80" spans="1:40" ht="14.1" customHeight="1">
      <c r="A80" s="628">
        <f>+日程!A108</f>
        <v>6</v>
      </c>
      <c r="B80" s="545">
        <f>+日程!B108</f>
        <v>11</v>
      </c>
      <c r="C80" s="1258" t="str">
        <f>+日程!C108</f>
        <v>土</v>
      </c>
      <c r="D80" s="1746" t="str">
        <f>+日程!D108</f>
        <v>西武</v>
      </c>
      <c r="E80" s="1750">
        <f>+日程!E108</f>
        <v>0</v>
      </c>
      <c r="F80" s="1378">
        <f>+日程!F108</f>
        <v>0</v>
      </c>
      <c r="G80" s="1686" t="str">
        <f>+日程!G108</f>
        <v/>
      </c>
      <c r="H80" s="582" t="str">
        <f>+日程!H108</f>
        <v/>
      </c>
      <c r="I80" s="1130" t="str">
        <f>+日程!I108</f>
        <v>△</v>
      </c>
      <c r="J80" s="1750">
        <f t="shared" si="4"/>
        <v>0</v>
      </c>
      <c r="K80" s="1378"/>
      <c r="L80" s="1381">
        <v>0</v>
      </c>
      <c r="M80" s="1135">
        <v>0</v>
      </c>
      <c r="N80" s="1135">
        <v>0</v>
      </c>
      <c r="O80" s="582">
        <v>0</v>
      </c>
      <c r="P80" s="582">
        <v>0</v>
      </c>
      <c r="Q80" s="582">
        <v>0</v>
      </c>
      <c r="R80" s="1135">
        <v>0</v>
      </c>
      <c r="S80" s="1135">
        <v>0</v>
      </c>
      <c r="T80" s="1135">
        <v>0</v>
      </c>
      <c r="U80" s="582"/>
      <c r="V80" s="582"/>
      <c r="W80" s="582"/>
      <c r="X80" s="1130">
        <f t="shared" si="5"/>
        <v>0</v>
      </c>
      <c r="Y80" s="1380"/>
      <c r="Z80" s="1378"/>
      <c r="AA80" s="1381">
        <v>0</v>
      </c>
      <c r="AB80" s="1135">
        <v>0</v>
      </c>
      <c r="AC80" s="1135">
        <v>0</v>
      </c>
      <c r="AD80" s="582">
        <v>0</v>
      </c>
      <c r="AE80" s="582">
        <v>0</v>
      </c>
      <c r="AF80" s="582">
        <v>0</v>
      </c>
      <c r="AG80" s="1135">
        <v>0</v>
      </c>
      <c r="AH80" s="1135">
        <v>0</v>
      </c>
      <c r="AI80" s="1135">
        <v>0</v>
      </c>
      <c r="AJ80" s="582"/>
      <c r="AK80" s="582"/>
      <c r="AL80" s="582"/>
      <c r="AM80" s="1130">
        <f t="shared" si="6"/>
        <v>0</v>
      </c>
      <c r="AN80" s="821"/>
    </row>
    <row r="81" spans="1:40" ht="14.1" customHeight="1">
      <c r="A81" s="628">
        <f>+日程!A109</f>
        <v>6</v>
      </c>
      <c r="B81" s="545">
        <f>+日程!B109</f>
        <v>12</v>
      </c>
      <c r="C81" s="1258" t="str">
        <f>+日程!C109</f>
        <v>日</v>
      </c>
      <c r="D81" s="1746" t="str">
        <f>+日程!D109</f>
        <v>西武</v>
      </c>
      <c r="E81" s="1750">
        <f>+日程!E109</f>
        <v>0</v>
      </c>
      <c r="F81" s="1378">
        <f>+日程!F109</f>
        <v>0</v>
      </c>
      <c r="G81" s="1686" t="str">
        <f>+日程!G109</f>
        <v/>
      </c>
      <c r="H81" s="582" t="str">
        <f>+日程!H109</f>
        <v/>
      </c>
      <c r="I81" s="1130" t="str">
        <f>+日程!I109</f>
        <v>△</v>
      </c>
      <c r="J81" s="1750">
        <f t="shared" si="4"/>
        <v>0</v>
      </c>
      <c r="K81" s="1378"/>
      <c r="L81" s="1381">
        <v>0</v>
      </c>
      <c r="M81" s="1135">
        <v>0</v>
      </c>
      <c r="N81" s="1135">
        <v>0</v>
      </c>
      <c r="O81" s="582">
        <v>0</v>
      </c>
      <c r="P81" s="582">
        <v>0</v>
      </c>
      <c r="Q81" s="582">
        <v>0</v>
      </c>
      <c r="R81" s="1135">
        <v>0</v>
      </c>
      <c r="S81" s="1135">
        <v>0</v>
      </c>
      <c r="T81" s="1135">
        <v>0</v>
      </c>
      <c r="U81" s="582"/>
      <c r="V81" s="582"/>
      <c r="W81" s="582"/>
      <c r="X81" s="1130">
        <f t="shared" si="5"/>
        <v>0</v>
      </c>
      <c r="Y81" s="1380"/>
      <c r="Z81" s="1378"/>
      <c r="AA81" s="1381">
        <v>0</v>
      </c>
      <c r="AB81" s="1135">
        <v>0</v>
      </c>
      <c r="AC81" s="1135">
        <v>0</v>
      </c>
      <c r="AD81" s="582">
        <v>0</v>
      </c>
      <c r="AE81" s="582">
        <v>0</v>
      </c>
      <c r="AF81" s="582">
        <v>0</v>
      </c>
      <c r="AG81" s="1135">
        <v>0</v>
      </c>
      <c r="AH81" s="1135">
        <v>0</v>
      </c>
      <c r="AI81" s="1135">
        <v>0</v>
      </c>
      <c r="AJ81" s="582"/>
      <c r="AK81" s="582"/>
      <c r="AL81" s="582"/>
      <c r="AM81" s="1130">
        <f t="shared" si="6"/>
        <v>0</v>
      </c>
      <c r="AN81" s="738"/>
    </row>
    <row r="82" spans="1:40" ht="14.1" customHeight="1">
      <c r="A82" s="743">
        <f>+日程!A110</f>
        <v>6</v>
      </c>
      <c r="B82" s="1131">
        <f>+日程!B110</f>
        <v>13</v>
      </c>
      <c r="C82" s="1386" t="str">
        <f>+日程!C110</f>
        <v>月</v>
      </c>
      <c r="D82" s="1747"/>
      <c r="E82" s="1380"/>
      <c r="F82" s="1379"/>
      <c r="G82" s="1382"/>
      <c r="H82" s="637"/>
      <c r="I82" s="1132"/>
      <c r="J82" s="1380"/>
      <c r="K82" s="1379"/>
      <c r="L82" s="1382"/>
      <c r="M82" s="637"/>
      <c r="N82" s="637"/>
      <c r="O82" s="637"/>
      <c r="P82" s="637"/>
      <c r="Q82" s="637"/>
      <c r="R82" s="637"/>
      <c r="S82" s="637"/>
      <c r="T82" s="637"/>
      <c r="U82" s="637"/>
      <c r="V82" s="637"/>
      <c r="W82" s="637"/>
      <c r="X82" s="1132"/>
      <c r="Y82" s="1380"/>
      <c r="Z82" s="1379"/>
      <c r="AA82" s="1382"/>
      <c r="AB82" s="637"/>
      <c r="AC82" s="637"/>
      <c r="AD82" s="637"/>
      <c r="AE82" s="637"/>
      <c r="AF82" s="637"/>
      <c r="AG82" s="637"/>
      <c r="AH82" s="637"/>
      <c r="AI82" s="637"/>
      <c r="AJ82" s="637"/>
      <c r="AK82" s="637"/>
      <c r="AL82" s="637"/>
      <c r="AM82" s="1132"/>
      <c r="AN82" s="820"/>
    </row>
    <row r="83" spans="1:40" ht="14.1" customHeight="1">
      <c r="A83" s="743">
        <f>+日程!A111</f>
        <v>6</v>
      </c>
      <c r="B83" s="1131">
        <f>+日程!B111</f>
        <v>14</v>
      </c>
      <c r="C83" s="1386" t="str">
        <f>+日程!C111</f>
        <v>火</v>
      </c>
      <c r="D83" s="1747"/>
      <c r="E83" s="1380"/>
      <c r="F83" s="1379"/>
      <c r="G83" s="1382"/>
      <c r="H83" s="637"/>
      <c r="I83" s="1132"/>
      <c r="J83" s="1380"/>
      <c r="K83" s="1379"/>
      <c r="L83" s="1382"/>
      <c r="M83" s="637"/>
      <c r="N83" s="637"/>
      <c r="O83" s="637"/>
      <c r="P83" s="637"/>
      <c r="Q83" s="637"/>
      <c r="R83" s="637"/>
      <c r="S83" s="637"/>
      <c r="T83" s="637"/>
      <c r="U83" s="637"/>
      <c r="V83" s="637"/>
      <c r="W83" s="637"/>
      <c r="X83" s="1132"/>
      <c r="Y83" s="1380"/>
      <c r="Z83" s="1379"/>
      <c r="AA83" s="1382"/>
      <c r="AB83" s="637"/>
      <c r="AC83" s="637"/>
      <c r="AD83" s="637"/>
      <c r="AE83" s="637"/>
      <c r="AF83" s="637"/>
      <c r="AG83" s="637"/>
      <c r="AH83" s="637"/>
      <c r="AI83" s="637"/>
      <c r="AJ83" s="637"/>
      <c r="AK83" s="637"/>
      <c r="AL83" s="637"/>
      <c r="AM83" s="1132"/>
      <c r="AN83" s="821"/>
    </row>
    <row r="84" spans="1:40" ht="14.1" customHeight="1">
      <c r="A84" s="743">
        <f>+日程!A112</f>
        <v>6</v>
      </c>
      <c r="B84" s="1131">
        <f>+日程!B112</f>
        <v>15</v>
      </c>
      <c r="C84" s="1386" t="str">
        <f>+日程!C112</f>
        <v>水</v>
      </c>
      <c r="D84" s="1747"/>
      <c r="E84" s="1380"/>
      <c r="F84" s="1379"/>
      <c r="G84" s="1382"/>
      <c r="H84" s="637"/>
      <c r="I84" s="1132"/>
      <c r="J84" s="1380"/>
      <c r="K84" s="1379"/>
      <c r="L84" s="1382"/>
      <c r="M84" s="637"/>
      <c r="N84" s="637"/>
      <c r="O84" s="637"/>
      <c r="P84" s="637"/>
      <c r="Q84" s="637"/>
      <c r="R84" s="637"/>
      <c r="S84" s="637"/>
      <c r="T84" s="637"/>
      <c r="U84" s="637"/>
      <c r="V84" s="637"/>
      <c r="W84" s="637"/>
      <c r="X84" s="1132"/>
      <c r="Y84" s="1380"/>
      <c r="Z84" s="1379"/>
      <c r="AA84" s="1382"/>
      <c r="AB84" s="637"/>
      <c r="AC84" s="637"/>
      <c r="AD84" s="637"/>
      <c r="AE84" s="637"/>
      <c r="AF84" s="637"/>
      <c r="AG84" s="637"/>
      <c r="AH84" s="637"/>
      <c r="AI84" s="637"/>
      <c r="AJ84" s="637"/>
      <c r="AK84" s="637"/>
      <c r="AL84" s="637"/>
      <c r="AM84" s="1132"/>
      <c r="AN84" s="738"/>
    </row>
    <row r="85" spans="1:40" ht="14.1" customHeight="1">
      <c r="A85" s="743">
        <f>+日程!A113</f>
        <v>6</v>
      </c>
      <c r="B85" s="1131">
        <f>+日程!B113</f>
        <v>16</v>
      </c>
      <c r="C85" s="1386" t="str">
        <f>+日程!C113</f>
        <v>木</v>
      </c>
      <c r="D85" s="1747"/>
      <c r="E85" s="1380"/>
      <c r="F85" s="1379"/>
      <c r="G85" s="1382"/>
      <c r="H85" s="637"/>
      <c r="I85" s="1132"/>
      <c r="J85" s="1380"/>
      <c r="K85" s="1379"/>
      <c r="L85" s="1382"/>
      <c r="M85" s="637"/>
      <c r="N85" s="637"/>
      <c r="O85" s="637"/>
      <c r="P85" s="637"/>
      <c r="Q85" s="637"/>
      <c r="R85" s="637"/>
      <c r="S85" s="637"/>
      <c r="T85" s="637"/>
      <c r="U85" s="637"/>
      <c r="V85" s="637"/>
      <c r="W85" s="637"/>
      <c r="X85" s="1132"/>
      <c r="Y85" s="1380"/>
      <c r="Z85" s="1379"/>
      <c r="AA85" s="1382"/>
      <c r="AB85" s="637"/>
      <c r="AC85" s="637"/>
      <c r="AD85" s="637"/>
      <c r="AE85" s="637"/>
      <c r="AF85" s="637"/>
      <c r="AG85" s="637"/>
      <c r="AH85" s="637"/>
      <c r="AI85" s="637"/>
      <c r="AJ85" s="637"/>
      <c r="AK85" s="637"/>
      <c r="AL85" s="637"/>
      <c r="AM85" s="1132"/>
      <c r="AN85" s="738"/>
    </row>
    <row r="86" spans="1:40" ht="14.1" customHeight="1">
      <c r="A86" s="628">
        <f>+日程!A114</f>
        <v>6</v>
      </c>
      <c r="B86" s="545">
        <f>+日程!B114</f>
        <v>17</v>
      </c>
      <c r="C86" s="1258" t="str">
        <f>+日程!C114</f>
        <v>金</v>
      </c>
      <c r="D86" s="1746" t="str">
        <f>+日程!D114</f>
        <v>ﾔｸﾙﾄ</v>
      </c>
      <c r="E86" s="1750">
        <f>+日程!E114</f>
        <v>0</v>
      </c>
      <c r="F86" s="1378">
        <f>+日程!F114</f>
        <v>0</v>
      </c>
      <c r="G86" s="1686" t="str">
        <f>+日程!G114</f>
        <v/>
      </c>
      <c r="H86" s="582" t="str">
        <f>+日程!H114</f>
        <v/>
      </c>
      <c r="I86" s="1130" t="str">
        <f>+日程!I114</f>
        <v>△</v>
      </c>
      <c r="J86" s="1750">
        <f t="shared" si="4"/>
        <v>0</v>
      </c>
      <c r="K86" s="1378"/>
      <c r="L86" s="1381">
        <v>0</v>
      </c>
      <c r="M86" s="1135">
        <v>0</v>
      </c>
      <c r="N86" s="1135">
        <v>0</v>
      </c>
      <c r="O86" s="582">
        <v>0</v>
      </c>
      <c r="P86" s="582">
        <v>0</v>
      </c>
      <c r="Q86" s="582">
        <v>0</v>
      </c>
      <c r="R86" s="1135">
        <v>0</v>
      </c>
      <c r="S86" s="1135">
        <v>0</v>
      </c>
      <c r="T86" s="1135">
        <v>0</v>
      </c>
      <c r="U86" s="582"/>
      <c r="V86" s="582"/>
      <c r="W86" s="582"/>
      <c r="X86" s="1130">
        <f t="shared" si="5"/>
        <v>0</v>
      </c>
      <c r="Y86" s="1380"/>
      <c r="Z86" s="1378"/>
      <c r="AA86" s="1381">
        <v>0</v>
      </c>
      <c r="AB86" s="1135">
        <v>0</v>
      </c>
      <c r="AC86" s="1135">
        <v>0</v>
      </c>
      <c r="AD86" s="582">
        <v>0</v>
      </c>
      <c r="AE86" s="582">
        <v>0</v>
      </c>
      <c r="AF86" s="582">
        <v>0</v>
      </c>
      <c r="AG86" s="1135">
        <v>0</v>
      </c>
      <c r="AH86" s="1135">
        <v>0</v>
      </c>
      <c r="AI86" s="1135">
        <v>0</v>
      </c>
      <c r="AJ86" s="582"/>
      <c r="AK86" s="582"/>
      <c r="AL86" s="582"/>
      <c r="AM86" s="1130">
        <f t="shared" si="6"/>
        <v>0</v>
      </c>
      <c r="AN86" s="821"/>
    </row>
    <row r="87" spans="1:40" ht="14.1" customHeight="1">
      <c r="A87" s="628">
        <f>+日程!A115</f>
        <v>6</v>
      </c>
      <c r="B87" s="545">
        <f>+日程!B115</f>
        <v>18</v>
      </c>
      <c r="C87" s="1258" t="str">
        <f>+日程!C115</f>
        <v>土</v>
      </c>
      <c r="D87" s="1746" t="str">
        <f>+日程!D115</f>
        <v>ﾔｸﾙﾄ</v>
      </c>
      <c r="E87" s="1750">
        <f>+日程!E115</f>
        <v>0</v>
      </c>
      <c r="F87" s="1378">
        <f>+日程!F115</f>
        <v>0</v>
      </c>
      <c r="G87" s="1686" t="str">
        <f>+日程!G115</f>
        <v/>
      </c>
      <c r="H87" s="582" t="str">
        <f>+日程!H115</f>
        <v/>
      </c>
      <c r="I87" s="1130" t="str">
        <f>+日程!I115</f>
        <v>△</v>
      </c>
      <c r="J87" s="1750">
        <f t="shared" si="4"/>
        <v>0</v>
      </c>
      <c r="K87" s="1378"/>
      <c r="L87" s="1381">
        <v>0</v>
      </c>
      <c r="M87" s="1135">
        <v>0</v>
      </c>
      <c r="N87" s="1135">
        <v>0</v>
      </c>
      <c r="O87" s="582">
        <v>0</v>
      </c>
      <c r="P87" s="582">
        <v>0</v>
      </c>
      <c r="Q87" s="582">
        <v>0</v>
      </c>
      <c r="R87" s="1135">
        <v>0</v>
      </c>
      <c r="S87" s="1135">
        <v>0</v>
      </c>
      <c r="T87" s="1135">
        <v>0</v>
      </c>
      <c r="U87" s="582"/>
      <c r="V87" s="582"/>
      <c r="W87" s="582"/>
      <c r="X87" s="1130">
        <f t="shared" si="5"/>
        <v>0</v>
      </c>
      <c r="Y87" s="1380"/>
      <c r="Z87" s="1378"/>
      <c r="AA87" s="1381">
        <v>0</v>
      </c>
      <c r="AB87" s="1135">
        <v>0</v>
      </c>
      <c r="AC87" s="1135">
        <v>0</v>
      </c>
      <c r="AD87" s="582">
        <v>0</v>
      </c>
      <c r="AE87" s="582">
        <v>0</v>
      </c>
      <c r="AF87" s="582">
        <v>0</v>
      </c>
      <c r="AG87" s="1135">
        <v>0</v>
      </c>
      <c r="AH87" s="1135">
        <v>0</v>
      </c>
      <c r="AI87" s="1135">
        <v>0</v>
      </c>
      <c r="AJ87" s="582"/>
      <c r="AK87" s="582"/>
      <c r="AL87" s="582"/>
      <c r="AM87" s="1130">
        <f t="shared" si="6"/>
        <v>0</v>
      </c>
      <c r="AN87" s="821"/>
    </row>
    <row r="88" spans="1:40" ht="14.1" customHeight="1">
      <c r="A88" s="628">
        <f>+日程!A116</f>
        <v>6</v>
      </c>
      <c r="B88" s="545">
        <f>+日程!B116</f>
        <v>19</v>
      </c>
      <c r="C88" s="1258" t="str">
        <f>+日程!C116</f>
        <v>日</v>
      </c>
      <c r="D88" s="1746" t="str">
        <f>+日程!D116</f>
        <v>ﾔｸﾙﾄ</v>
      </c>
      <c r="E88" s="1750">
        <f>+日程!E116</f>
        <v>0</v>
      </c>
      <c r="F88" s="1378">
        <f>+日程!F116</f>
        <v>0</v>
      </c>
      <c r="G88" s="1686" t="str">
        <f>+日程!G116</f>
        <v/>
      </c>
      <c r="H88" s="582" t="str">
        <f>+日程!H116</f>
        <v/>
      </c>
      <c r="I88" s="1130" t="str">
        <f>+日程!I116</f>
        <v>△</v>
      </c>
      <c r="J88" s="1750">
        <f t="shared" si="4"/>
        <v>0</v>
      </c>
      <c r="K88" s="1378"/>
      <c r="L88" s="1381">
        <v>0</v>
      </c>
      <c r="M88" s="1135">
        <v>0</v>
      </c>
      <c r="N88" s="1135">
        <v>0</v>
      </c>
      <c r="O88" s="582">
        <v>0</v>
      </c>
      <c r="P88" s="582">
        <v>0</v>
      </c>
      <c r="Q88" s="582">
        <v>0</v>
      </c>
      <c r="R88" s="1135">
        <v>0</v>
      </c>
      <c r="S88" s="1135">
        <v>0</v>
      </c>
      <c r="T88" s="1135">
        <v>0</v>
      </c>
      <c r="U88" s="582"/>
      <c r="V88" s="582"/>
      <c r="W88" s="582"/>
      <c r="X88" s="1130">
        <f t="shared" si="5"/>
        <v>0</v>
      </c>
      <c r="Y88" s="1380"/>
      <c r="Z88" s="1378"/>
      <c r="AA88" s="1381">
        <v>0</v>
      </c>
      <c r="AB88" s="1135">
        <v>0</v>
      </c>
      <c r="AC88" s="1135">
        <v>0</v>
      </c>
      <c r="AD88" s="582">
        <v>0</v>
      </c>
      <c r="AE88" s="582">
        <v>0</v>
      </c>
      <c r="AF88" s="582">
        <v>0</v>
      </c>
      <c r="AG88" s="1135">
        <v>0</v>
      </c>
      <c r="AH88" s="1135">
        <v>0</v>
      </c>
      <c r="AI88" s="1135">
        <v>0</v>
      </c>
      <c r="AJ88" s="582"/>
      <c r="AK88" s="582"/>
      <c r="AL88" s="582"/>
      <c r="AM88" s="1130">
        <f t="shared" si="6"/>
        <v>0</v>
      </c>
      <c r="AN88" s="738"/>
    </row>
    <row r="89" spans="1:40" ht="14.1" customHeight="1">
      <c r="A89" s="743">
        <f>+日程!A117</f>
        <v>6</v>
      </c>
      <c r="B89" s="1131">
        <f>+日程!B117</f>
        <v>20</v>
      </c>
      <c r="C89" s="1386" t="str">
        <f>+日程!C117</f>
        <v>月</v>
      </c>
      <c r="D89" s="1747"/>
      <c r="E89" s="1380"/>
      <c r="F89" s="1379"/>
      <c r="G89" s="1382"/>
      <c r="H89" s="637"/>
      <c r="I89" s="1132"/>
      <c r="J89" s="1380"/>
      <c r="K89" s="1379"/>
      <c r="L89" s="1382"/>
      <c r="M89" s="637"/>
      <c r="N89" s="637"/>
      <c r="O89" s="637"/>
      <c r="P89" s="637"/>
      <c r="Q89" s="637"/>
      <c r="R89" s="637"/>
      <c r="S89" s="637"/>
      <c r="T89" s="637"/>
      <c r="U89" s="637"/>
      <c r="V89" s="637"/>
      <c r="W89" s="637"/>
      <c r="X89" s="1132"/>
      <c r="Y89" s="1380"/>
      <c r="Z89" s="1379"/>
      <c r="AA89" s="1382"/>
      <c r="AB89" s="637"/>
      <c r="AC89" s="637"/>
      <c r="AD89" s="637"/>
      <c r="AE89" s="637"/>
      <c r="AF89" s="637"/>
      <c r="AG89" s="637"/>
      <c r="AH89" s="637"/>
      <c r="AI89" s="637"/>
      <c r="AJ89" s="637"/>
      <c r="AK89" s="637"/>
      <c r="AL89" s="637"/>
      <c r="AM89" s="1132"/>
      <c r="AN89" s="821"/>
    </row>
    <row r="90" spans="1:40" ht="14.1" customHeight="1">
      <c r="A90" s="628">
        <f>+日程!A118</f>
        <v>6</v>
      </c>
      <c r="B90" s="545">
        <f>+日程!B118</f>
        <v>21</v>
      </c>
      <c r="C90" s="1258" t="str">
        <f>+日程!C118</f>
        <v>火</v>
      </c>
      <c r="D90" s="1746" t="str">
        <f>+日程!D118</f>
        <v>阪神</v>
      </c>
      <c r="E90" s="1750">
        <f>+日程!E118</f>
        <v>0</v>
      </c>
      <c r="F90" s="1378">
        <f>+日程!F118</f>
        <v>0</v>
      </c>
      <c r="G90" s="1686" t="str">
        <f>+日程!G118</f>
        <v/>
      </c>
      <c r="H90" s="582" t="str">
        <f>+日程!H118</f>
        <v/>
      </c>
      <c r="I90" s="1130" t="str">
        <f>+日程!I118</f>
        <v>△</v>
      </c>
      <c r="J90" s="1750">
        <f>+E90-F90</f>
        <v>0</v>
      </c>
      <c r="K90" s="1378"/>
      <c r="L90" s="1381">
        <v>0</v>
      </c>
      <c r="M90" s="1135">
        <v>0</v>
      </c>
      <c r="N90" s="1135">
        <v>0</v>
      </c>
      <c r="O90" s="582">
        <v>0</v>
      </c>
      <c r="P90" s="582">
        <v>0</v>
      </c>
      <c r="Q90" s="582">
        <v>0</v>
      </c>
      <c r="R90" s="1135">
        <v>0</v>
      </c>
      <c r="S90" s="1135">
        <v>0</v>
      </c>
      <c r="T90" s="1135">
        <v>0</v>
      </c>
      <c r="U90" s="582"/>
      <c r="V90" s="582"/>
      <c r="W90" s="582"/>
      <c r="X90" s="1130">
        <f t="shared" si="5"/>
        <v>0</v>
      </c>
      <c r="Y90" s="1380"/>
      <c r="Z90" s="1378"/>
      <c r="AA90" s="1381">
        <v>0</v>
      </c>
      <c r="AB90" s="1135">
        <v>0</v>
      </c>
      <c r="AC90" s="1135">
        <v>0</v>
      </c>
      <c r="AD90" s="582">
        <v>0</v>
      </c>
      <c r="AE90" s="582">
        <v>0</v>
      </c>
      <c r="AF90" s="582">
        <v>0</v>
      </c>
      <c r="AG90" s="1135">
        <v>0</v>
      </c>
      <c r="AH90" s="1135">
        <v>0</v>
      </c>
      <c r="AI90" s="1135">
        <v>0</v>
      </c>
      <c r="AJ90" s="582"/>
      <c r="AK90" s="582"/>
      <c r="AL90" s="582"/>
      <c r="AM90" s="1130">
        <f t="shared" si="6"/>
        <v>0</v>
      </c>
      <c r="AN90" s="821"/>
    </row>
    <row r="91" spans="1:40" ht="14.1" customHeight="1">
      <c r="A91" s="628">
        <f>+日程!A119</f>
        <v>6</v>
      </c>
      <c r="B91" s="545">
        <f>+日程!B119</f>
        <v>22</v>
      </c>
      <c r="C91" s="1258" t="str">
        <f>+日程!C119</f>
        <v>水</v>
      </c>
      <c r="D91" s="1746" t="str">
        <f>+日程!D119</f>
        <v>阪神</v>
      </c>
      <c r="E91" s="1750">
        <f>+日程!E119</f>
        <v>0</v>
      </c>
      <c r="F91" s="1378">
        <f>+日程!F119</f>
        <v>0</v>
      </c>
      <c r="G91" s="1686" t="str">
        <f>+日程!G119</f>
        <v/>
      </c>
      <c r="H91" s="582" t="str">
        <f>+日程!H119</f>
        <v/>
      </c>
      <c r="I91" s="1130" t="str">
        <f>+日程!I119</f>
        <v>△</v>
      </c>
      <c r="J91" s="1750">
        <f>+E91-F91</f>
        <v>0</v>
      </c>
      <c r="K91" s="1378"/>
      <c r="L91" s="1381">
        <v>0</v>
      </c>
      <c r="M91" s="1135">
        <v>0</v>
      </c>
      <c r="N91" s="1135">
        <v>0</v>
      </c>
      <c r="O91" s="582">
        <v>0</v>
      </c>
      <c r="P91" s="582">
        <v>0</v>
      </c>
      <c r="Q91" s="582">
        <v>0</v>
      </c>
      <c r="R91" s="1135">
        <v>0</v>
      </c>
      <c r="S91" s="1135">
        <v>0</v>
      </c>
      <c r="T91" s="1135">
        <v>0</v>
      </c>
      <c r="U91" s="582"/>
      <c r="V91" s="582"/>
      <c r="W91" s="582"/>
      <c r="X91" s="1130">
        <f t="shared" si="5"/>
        <v>0</v>
      </c>
      <c r="Y91" s="1380"/>
      <c r="Z91" s="1378"/>
      <c r="AA91" s="1381">
        <v>0</v>
      </c>
      <c r="AB91" s="1135">
        <v>0</v>
      </c>
      <c r="AC91" s="1135">
        <v>0</v>
      </c>
      <c r="AD91" s="582">
        <v>0</v>
      </c>
      <c r="AE91" s="582">
        <v>0</v>
      </c>
      <c r="AF91" s="582">
        <v>0</v>
      </c>
      <c r="AG91" s="1135">
        <v>0</v>
      </c>
      <c r="AH91" s="1135">
        <v>0</v>
      </c>
      <c r="AI91" s="1135">
        <v>0</v>
      </c>
      <c r="AJ91" s="582"/>
      <c r="AK91" s="582"/>
      <c r="AL91" s="582"/>
      <c r="AM91" s="1130">
        <f t="shared" si="6"/>
        <v>0</v>
      </c>
      <c r="AN91" s="821"/>
    </row>
    <row r="92" spans="1:40" ht="14.1" customHeight="1">
      <c r="A92" s="628">
        <f>+日程!A120</f>
        <v>6</v>
      </c>
      <c r="B92" s="545">
        <f>+日程!B120</f>
        <v>23</v>
      </c>
      <c r="C92" s="1258" t="str">
        <f>+日程!C120</f>
        <v>木</v>
      </c>
      <c r="D92" s="1746" t="str">
        <f>+日程!D120</f>
        <v>阪神</v>
      </c>
      <c r="E92" s="1750">
        <f>+日程!E120</f>
        <v>0</v>
      </c>
      <c r="F92" s="1378">
        <f>+日程!F120</f>
        <v>0</v>
      </c>
      <c r="G92" s="1686" t="str">
        <f>+日程!G120</f>
        <v/>
      </c>
      <c r="H92" s="582" t="str">
        <f>+日程!H120</f>
        <v/>
      </c>
      <c r="I92" s="1130" t="str">
        <f>+日程!I120</f>
        <v>△</v>
      </c>
      <c r="J92" s="1750">
        <f>+E92-F92</f>
        <v>0</v>
      </c>
      <c r="K92" s="1378"/>
      <c r="L92" s="1381">
        <v>0</v>
      </c>
      <c r="M92" s="1135">
        <v>0</v>
      </c>
      <c r="N92" s="1135">
        <v>0</v>
      </c>
      <c r="O92" s="582">
        <v>0</v>
      </c>
      <c r="P92" s="582">
        <v>0</v>
      </c>
      <c r="Q92" s="582">
        <v>0</v>
      </c>
      <c r="R92" s="1135">
        <v>0</v>
      </c>
      <c r="S92" s="1135">
        <v>0</v>
      </c>
      <c r="T92" s="1135">
        <v>0</v>
      </c>
      <c r="U92" s="582"/>
      <c r="V92" s="582"/>
      <c r="W92" s="582"/>
      <c r="X92" s="1130">
        <f t="shared" si="5"/>
        <v>0</v>
      </c>
      <c r="Y92" s="1380"/>
      <c r="Z92" s="1378"/>
      <c r="AA92" s="1381">
        <v>0</v>
      </c>
      <c r="AB92" s="1135">
        <v>0</v>
      </c>
      <c r="AC92" s="1135">
        <v>0</v>
      </c>
      <c r="AD92" s="582">
        <v>0</v>
      </c>
      <c r="AE92" s="582">
        <v>0</v>
      </c>
      <c r="AF92" s="582">
        <v>0</v>
      </c>
      <c r="AG92" s="1135">
        <v>0</v>
      </c>
      <c r="AH92" s="1135">
        <v>0</v>
      </c>
      <c r="AI92" s="1135">
        <v>0</v>
      </c>
      <c r="AJ92" s="582"/>
      <c r="AK92" s="582"/>
      <c r="AL92" s="582"/>
      <c r="AM92" s="1130">
        <f t="shared" si="6"/>
        <v>0</v>
      </c>
      <c r="AN92" s="821"/>
    </row>
    <row r="93" spans="1:40" ht="14.1" customHeight="1">
      <c r="A93" s="628">
        <f>+日程!A121</f>
        <v>6</v>
      </c>
      <c r="B93" s="545">
        <f>+日程!B121</f>
        <v>24</v>
      </c>
      <c r="C93" s="1258" t="str">
        <f>+日程!C121</f>
        <v>金</v>
      </c>
      <c r="D93" s="1746" t="str">
        <f>+日程!D121</f>
        <v>DeNA</v>
      </c>
      <c r="E93" s="1750">
        <f>+日程!E121</f>
        <v>0</v>
      </c>
      <c r="F93" s="1378">
        <f>+日程!F121</f>
        <v>0</v>
      </c>
      <c r="G93" s="1686" t="str">
        <f>+日程!G121</f>
        <v/>
      </c>
      <c r="H93" s="582" t="str">
        <f>+日程!H121</f>
        <v/>
      </c>
      <c r="I93" s="1130" t="str">
        <f>+日程!I121</f>
        <v>△</v>
      </c>
      <c r="J93" s="1750">
        <f t="shared" si="4"/>
        <v>0</v>
      </c>
      <c r="K93" s="1378"/>
      <c r="L93" s="1381">
        <v>0</v>
      </c>
      <c r="M93" s="1135">
        <v>0</v>
      </c>
      <c r="N93" s="1135">
        <v>0</v>
      </c>
      <c r="O93" s="582">
        <v>0</v>
      </c>
      <c r="P93" s="582">
        <v>0</v>
      </c>
      <c r="Q93" s="582">
        <v>0</v>
      </c>
      <c r="R93" s="1135">
        <v>0</v>
      </c>
      <c r="S93" s="1135">
        <v>0</v>
      </c>
      <c r="T93" s="1135">
        <v>0</v>
      </c>
      <c r="U93" s="582"/>
      <c r="V93" s="582"/>
      <c r="W93" s="582"/>
      <c r="X93" s="1130">
        <f t="shared" si="5"/>
        <v>0</v>
      </c>
      <c r="Y93" s="1380"/>
      <c r="Z93" s="1378"/>
      <c r="AA93" s="1381">
        <v>0</v>
      </c>
      <c r="AB93" s="1135">
        <v>0</v>
      </c>
      <c r="AC93" s="1135">
        <v>0</v>
      </c>
      <c r="AD93" s="582">
        <v>0</v>
      </c>
      <c r="AE93" s="582">
        <v>0</v>
      </c>
      <c r="AF93" s="582">
        <v>0</v>
      </c>
      <c r="AG93" s="1135">
        <v>0</v>
      </c>
      <c r="AH93" s="1135">
        <v>0</v>
      </c>
      <c r="AI93" s="1135">
        <v>0</v>
      </c>
      <c r="AJ93" s="582"/>
      <c r="AK93" s="582"/>
      <c r="AL93" s="582"/>
      <c r="AM93" s="1130">
        <f t="shared" si="6"/>
        <v>0</v>
      </c>
      <c r="AN93" s="738"/>
    </row>
    <row r="94" spans="1:40" ht="14.1" customHeight="1">
      <c r="A94" s="628">
        <f>+日程!A122</f>
        <v>6</v>
      </c>
      <c r="B94" s="545">
        <f>+日程!B122</f>
        <v>25</v>
      </c>
      <c r="C94" s="1258" t="str">
        <f>+日程!C122</f>
        <v>土</v>
      </c>
      <c r="D94" s="1746" t="str">
        <f>+日程!D122</f>
        <v>DeNA</v>
      </c>
      <c r="E94" s="1750">
        <f>+日程!E122</f>
        <v>0</v>
      </c>
      <c r="F94" s="1378">
        <f>+日程!F122</f>
        <v>0</v>
      </c>
      <c r="G94" s="1686" t="str">
        <f>+日程!G122</f>
        <v/>
      </c>
      <c r="H94" s="582" t="str">
        <f>+日程!H122</f>
        <v/>
      </c>
      <c r="I94" s="1130" t="str">
        <f>+日程!I122</f>
        <v>△</v>
      </c>
      <c r="J94" s="1750">
        <f t="shared" si="4"/>
        <v>0</v>
      </c>
      <c r="K94" s="1378"/>
      <c r="L94" s="1381">
        <v>0</v>
      </c>
      <c r="M94" s="1135">
        <v>0</v>
      </c>
      <c r="N94" s="1135">
        <v>0</v>
      </c>
      <c r="O94" s="582">
        <v>0</v>
      </c>
      <c r="P94" s="582">
        <v>0</v>
      </c>
      <c r="Q94" s="582">
        <v>0</v>
      </c>
      <c r="R94" s="1135">
        <v>0</v>
      </c>
      <c r="S94" s="1135">
        <v>0</v>
      </c>
      <c r="T94" s="1135">
        <v>0</v>
      </c>
      <c r="U94" s="582"/>
      <c r="V94" s="582"/>
      <c r="W94" s="582"/>
      <c r="X94" s="1130">
        <f t="shared" si="5"/>
        <v>0</v>
      </c>
      <c r="Y94" s="1380"/>
      <c r="Z94" s="1378"/>
      <c r="AA94" s="1381">
        <v>0</v>
      </c>
      <c r="AB94" s="1135">
        <v>0</v>
      </c>
      <c r="AC94" s="1135">
        <v>0</v>
      </c>
      <c r="AD94" s="582">
        <v>0</v>
      </c>
      <c r="AE94" s="582">
        <v>0</v>
      </c>
      <c r="AF94" s="582">
        <v>0</v>
      </c>
      <c r="AG94" s="1135">
        <v>0</v>
      </c>
      <c r="AH94" s="1135">
        <v>0</v>
      </c>
      <c r="AI94" s="1135">
        <v>0</v>
      </c>
      <c r="AJ94" s="582"/>
      <c r="AK94" s="582"/>
      <c r="AL94" s="582"/>
      <c r="AM94" s="1130">
        <f t="shared" si="6"/>
        <v>0</v>
      </c>
      <c r="AN94" s="821"/>
    </row>
    <row r="95" spans="1:40" ht="14.1" customHeight="1">
      <c r="A95" s="628">
        <f>+日程!A123</f>
        <v>6</v>
      </c>
      <c r="B95" s="545">
        <f>+日程!B123</f>
        <v>26</v>
      </c>
      <c r="C95" s="1258" t="str">
        <f>+日程!C123</f>
        <v>日</v>
      </c>
      <c r="D95" s="1746" t="str">
        <f>+日程!D123</f>
        <v>DeNA</v>
      </c>
      <c r="E95" s="1750">
        <f>+日程!E123</f>
        <v>0</v>
      </c>
      <c r="F95" s="1378">
        <f>+日程!F123</f>
        <v>0</v>
      </c>
      <c r="G95" s="1686" t="str">
        <f>+日程!G123</f>
        <v/>
      </c>
      <c r="H95" s="582" t="str">
        <f>+日程!H123</f>
        <v/>
      </c>
      <c r="I95" s="1130" t="str">
        <f>+日程!I123</f>
        <v>△</v>
      </c>
      <c r="J95" s="1750">
        <f t="shared" si="4"/>
        <v>0</v>
      </c>
      <c r="K95" s="1378"/>
      <c r="L95" s="1381">
        <v>0</v>
      </c>
      <c r="M95" s="1135">
        <v>0</v>
      </c>
      <c r="N95" s="1135">
        <v>0</v>
      </c>
      <c r="O95" s="582">
        <v>0</v>
      </c>
      <c r="P95" s="582">
        <v>0</v>
      </c>
      <c r="Q95" s="582">
        <v>0</v>
      </c>
      <c r="R95" s="1135">
        <v>0</v>
      </c>
      <c r="S95" s="1135">
        <v>0</v>
      </c>
      <c r="T95" s="1135">
        <v>0</v>
      </c>
      <c r="U95" s="582"/>
      <c r="V95" s="582"/>
      <c r="W95" s="582"/>
      <c r="X95" s="1130">
        <f t="shared" si="5"/>
        <v>0</v>
      </c>
      <c r="Y95" s="1380"/>
      <c r="Z95" s="1378"/>
      <c r="AA95" s="1381">
        <v>0</v>
      </c>
      <c r="AB95" s="1135">
        <v>0</v>
      </c>
      <c r="AC95" s="1135">
        <v>0</v>
      </c>
      <c r="AD95" s="582">
        <v>0</v>
      </c>
      <c r="AE95" s="582">
        <v>0</v>
      </c>
      <c r="AF95" s="582">
        <v>0</v>
      </c>
      <c r="AG95" s="1135">
        <v>0</v>
      </c>
      <c r="AH95" s="1135">
        <v>0</v>
      </c>
      <c r="AI95" s="1135">
        <v>0</v>
      </c>
      <c r="AJ95" s="582"/>
      <c r="AK95" s="582"/>
      <c r="AL95" s="582"/>
      <c r="AM95" s="1130">
        <f t="shared" si="6"/>
        <v>0</v>
      </c>
      <c r="AN95" s="738"/>
    </row>
    <row r="96" spans="1:40" ht="14.1" customHeight="1">
      <c r="A96" s="743">
        <f>+日程!A124</f>
        <v>6</v>
      </c>
      <c r="B96" s="1131">
        <f>+日程!B124</f>
        <v>27</v>
      </c>
      <c r="C96" s="1386" t="str">
        <f>+日程!C124</f>
        <v>月</v>
      </c>
      <c r="D96" s="1747"/>
      <c r="E96" s="1380"/>
      <c r="F96" s="1379"/>
      <c r="G96" s="1382"/>
      <c r="H96" s="637"/>
      <c r="I96" s="1132"/>
      <c r="J96" s="1380"/>
      <c r="K96" s="1379"/>
      <c r="L96" s="1382"/>
      <c r="M96" s="637"/>
      <c r="N96" s="637"/>
      <c r="O96" s="637"/>
      <c r="P96" s="637"/>
      <c r="Q96" s="637"/>
      <c r="R96" s="637"/>
      <c r="S96" s="637"/>
      <c r="T96" s="637"/>
      <c r="U96" s="637"/>
      <c r="V96" s="637"/>
      <c r="W96" s="637"/>
      <c r="X96" s="1132"/>
      <c r="Y96" s="1380"/>
      <c r="Z96" s="1379"/>
      <c r="AA96" s="1382"/>
      <c r="AB96" s="637"/>
      <c r="AC96" s="637"/>
      <c r="AD96" s="637"/>
      <c r="AE96" s="637"/>
      <c r="AF96" s="637"/>
      <c r="AG96" s="637"/>
      <c r="AH96" s="637"/>
      <c r="AI96" s="637"/>
      <c r="AJ96" s="637"/>
      <c r="AK96" s="637"/>
      <c r="AL96" s="637"/>
      <c r="AM96" s="1132"/>
      <c r="AN96" s="821"/>
    </row>
    <row r="97" spans="1:40" ht="14.1" customHeight="1">
      <c r="A97" s="628">
        <f>+日程!A125</f>
        <v>6</v>
      </c>
      <c r="B97" s="545">
        <f>+日程!B125</f>
        <v>28</v>
      </c>
      <c r="C97" s="1258" t="str">
        <f>+日程!C125</f>
        <v>火</v>
      </c>
      <c r="D97" s="1746" t="str">
        <f>+日程!D125</f>
        <v>ﾔｸﾙﾄ</v>
      </c>
      <c r="E97" s="1750">
        <f>+日程!E125</f>
        <v>0</v>
      </c>
      <c r="F97" s="1378">
        <f>+日程!F125</f>
        <v>0</v>
      </c>
      <c r="G97" s="1686" t="str">
        <f>+日程!G125</f>
        <v/>
      </c>
      <c r="H97" s="582" t="str">
        <f>+日程!H125</f>
        <v/>
      </c>
      <c r="I97" s="1130" t="str">
        <f>+日程!I125</f>
        <v>△</v>
      </c>
      <c r="J97" s="1750">
        <f t="shared" si="4"/>
        <v>0</v>
      </c>
      <c r="K97" s="1378"/>
      <c r="L97" s="1381">
        <v>0</v>
      </c>
      <c r="M97" s="1135">
        <v>0</v>
      </c>
      <c r="N97" s="1135">
        <v>0</v>
      </c>
      <c r="O97" s="582">
        <v>0</v>
      </c>
      <c r="P97" s="582">
        <v>0</v>
      </c>
      <c r="Q97" s="582">
        <v>0</v>
      </c>
      <c r="R97" s="1135">
        <v>0</v>
      </c>
      <c r="S97" s="1135">
        <v>0</v>
      </c>
      <c r="T97" s="1135">
        <v>0</v>
      </c>
      <c r="U97" s="582"/>
      <c r="V97" s="582"/>
      <c r="W97" s="582"/>
      <c r="X97" s="1130">
        <f t="shared" si="5"/>
        <v>0</v>
      </c>
      <c r="Y97" s="1380"/>
      <c r="Z97" s="1378"/>
      <c r="AA97" s="1381">
        <v>0</v>
      </c>
      <c r="AB97" s="1135">
        <v>0</v>
      </c>
      <c r="AC97" s="1135">
        <v>0</v>
      </c>
      <c r="AD97" s="582">
        <v>0</v>
      </c>
      <c r="AE97" s="582">
        <v>0</v>
      </c>
      <c r="AF97" s="582">
        <v>0</v>
      </c>
      <c r="AG97" s="1135">
        <v>0</v>
      </c>
      <c r="AH97" s="1135">
        <v>0</v>
      </c>
      <c r="AI97" s="1135">
        <v>0</v>
      </c>
      <c r="AJ97" s="582"/>
      <c r="AK97" s="582"/>
      <c r="AL97" s="582"/>
      <c r="AM97" s="1130">
        <f t="shared" si="6"/>
        <v>0</v>
      </c>
      <c r="AN97" s="738"/>
    </row>
    <row r="98" spans="1:40" ht="14.1" customHeight="1">
      <c r="A98" s="628">
        <f>+日程!A126</f>
        <v>6</v>
      </c>
      <c r="B98" s="545">
        <f>+日程!B126</f>
        <v>29</v>
      </c>
      <c r="C98" s="1258" t="str">
        <f>+日程!C126</f>
        <v>水</v>
      </c>
      <c r="D98" s="1746" t="str">
        <f>+日程!D126</f>
        <v>ﾔｸﾙﾄ</v>
      </c>
      <c r="E98" s="1750">
        <f>+日程!E126</f>
        <v>0</v>
      </c>
      <c r="F98" s="1378">
        <f>+日程!F126</f>
        <v>0</v>
      </c>
      <c r="G98" s="1686" t="str">
        <f>+日程!G126</f>
        <v/>
      </c>
      <c r="H98" s="582" t="str">
        <f>+日程!H126</f>
        <v/>
      </c>
      <c r="I98" s="1130" t="str">
        <f>+日程!I126</f>
        <v>△</v>
      </c>
      <c r="J98" s="1750">
        <f t="shared" si="4"/>
        <v>0</v>
      </c>
      <c r="K98" s="1378"/>
      <c r="L98" s="1381">
        <v>0</v>
      </c>
      <c r="M98" s="1135">
        <v>0</v>
      </c>
      <c r="N98" s="1135">
        <v>0</v>
      </c>
      <c r="O98" s="582">
        <v>0</v>
      </c>
      <c r="P98" s="582">
        <v>0</v>
      </c>
      <c r="Q98" s="582">
        <v>0</v>
      </c>
      <c r="R98" s="1135">
        <v>0</v>
      </c>
      <c r="S98" s="1135">
        <v>0</v>
      </c>
      <c r="T98" s="1135">
        <v>0</v>
      </c>
      <c r="U98" s="582"/>
      <c r="V98" s="582"/>
      <c r="W98" s="582"/>
      <c r="X98" s="1130">
        <f t="shared" si="5"/>
        <v>0</v>
      </c>
      <c r="Y98" s="1380"/>
      <c r="Z98" s="1378"/>
      <c r="AA98" s="1381">
        <v>0</v>
      </c>
      <c r="AB98" s="1135">
        <v>0</v>
      </c>
      <c r="AC98" s="1135">
        <v>0</v>
      </c>
      <c r="AD98" s="582">
        <v>0</v>
      </c>
      <c r="AE98" s="582">
        <v>0</v>
      </c>
      <c r="AF98" s="582">
        <v>0</v>
      </c>
      <c r="AG98" s="1135">
        <v>0</v>
      </c>
      <c r="AH98" s="1135">
        <v>0</v>
      </c>
      <c r="AI98" s="1135">
        <v>0</v>
      </c>
      <c r="AJ98" s="582"/>
      <c r="AK98" s="582"/>
      <c r="AL98" s="582"/>
      <c r="AM98" s="1130">
        <f t="shared" si="6"/>
        <v>0</v>
      </c>
      <c r="AN98" s="821"/>
    </row>
    <row r="99" spans="1:40" ht="14.1" customHeight="1">
      <c r="A99" s="628">
        <f>+日程!A127</f>
        <v>6</v>
      </c>
      <c r="B99" s="545">
        <f>+日程!B127</f>
        <v>30</v>
      </c>
      <c r="C99" s="1258" t="str">
        <f>+日程!C127</f>
        <v>木</v>
      </c>
      <c r="D99" s="1746" t="str">
        <f>+日程!D127</f>
        <v>ﾔｸﾙﾄ</v>
      </c>
      <c r="E99" s="1750">
        <f>+日程!E127</f>
        <v>0</v>
      </c>
      <c r="F99" s="1378">
        <f>+日程!F127</f>
        <v>0</v>
      </c>
      <c r="G99" s="1686" t="str">
        <f>+日程!G127</f>
        <v/>
      </c>
      <c r="H99" s="582" t="str">
        <f>+日程!H127</f>
        <v/>
      </c>
      <c r="I99" s="1130" t="str">
        <f>+日程!I127</f>
        <v>△</v>
      </c>
      <c r="J99" s="1750">
        <f t="shared" si="4"/>
        <v>0</v>
      </c>
      <c r="K99" s="1378"/>
      <c r="L99" s="1381">
        <v>0</v>
      </c>
      <c r="M99" s="1135">
        <v>0</v>
      </c>
      <c r="N99" s="1135">
        <v>0</v>
      </c>
      <c r="O99" s="582">
        <v>0</v>
      </c>
      <c r="P99" s="582">
        <v>0</v>
      </c>
      <c r="Q99" s="582">
        <v>0</v>
      </c>
      <c r="R99" s="1135">
        <v>0</v>
      </c>
      <c r="S99" s="1135">
        <v>0</v>
      </c>
      <c r="T99" s="1135">
        <v>0</v>
      </c>
      <c r="U99" s="582"/>
      <c r="V99" s="582"/>
      <c r="W99" s="582"/>
      <c r="X99" s="1130">
        <f t="shared" si="5"/>
        <v>0</v>
      </c>
      <c r="Y99" s="1380"/>
      <c r="Z99" s="1378"/>
      <c r="AA99" s="1381">
        <v>0</v>
      </c>
      <c r="AB99" s="1135">
        <v>0</v>
      </c>
      <c r="AC99" s="1135">
        <v>0</v>
      </c>
      <c r="AD99" s="582">
        <v>0</v>
      </c>
      <c r="AE99" s="582">
        <v>0</v>
      </c>
      <c r="AF99" s="582">
        <v>0</v>
      </c>
      <c r="AG99" s="1135">
        <v>0</v>
      </c>
      <c r="AH99" s="1135">
        <v>0</v>
      </c>
      <c r="AI99" s="1135">
        <v>0</v>
      </c>
      <c r="AJ99" s="582"/>
      <c r="AK99" s="582"/>
      <c r="AL99" s="582"/>
      <c r="AM99" s="1130">
        <f t="shared" si="6"/>
        <v>0</v>
      </c>
      <c r="AN99" s="738"/>
    </row>
    <row r="100" spans="1:40" ht="14.1" customHeight="1">
      <c r="A100" s="628">
        <f>+日程!A128</f>
        <v>7</v>
      </c>
      <c r="B100" s="545">
        <f>+日程!B128</f>
        <v>1</v>
      </c>
      <c r="C100" s="1258" t="str">
        <f>+日程!C128</f>
        <v>金</v>
      </c>
      <c r="D100" s="1746" t="str">
        <f>+日程!D128</f>
        <v>巨人</v>
      </c>
      <c r="E100" s="1750">
        <f>+日程!E128</f>
        <v>0</v>
      </c>
      <c r="F100" s="1378">
        <f>+日程!F128</f>
        <v>0</v>
      </c>
      <c r="G100" s="1686" t="str">
        <f>+日程!G128</f>
        <v/>
      </c>
      <c r="H100" s="582" t="str">
        <f>+日程!H128</f>
        <v/>
      </c>
      <c r="I100" s="1130" t="str">
        <f>+日程!I128</f>
        <v>△</v>
      </c>
      <c r="J100" s="1750">
        <f>+E100-F100</f>
        <v>0</v>
      </c>
      <c r="K100" s="1378"/>
      <c r="L100" s="1381">
        <v>0</v>
      </c>
      <c r="M100" s="1135">
        <v>0</v>
      </c>
      <c r="N100" s="1135">
        <v>0</v>
      </c>
      <c r="O100" s="582">
        <v>0</v>
      </c>
      <c r="P100" s="582">
        <v>0</v>
      </c>
      <c r="Q100" s="582">
        <v>0</v>
      </c>
      <c r="R100" s="1135">
        <v>0</v>
      </c>
      <c r="S100" s="1135">
        <v>0</v>
      </c>
      <c r="T100" s="1135">
        <v>0</v>
      </c>
      <c r="U100" s="582"/>
      <c r="V100" s="582"/>
      <c r="W100" s="582"/>
      <c r="X100" s="1130">
        <f t="shared" si="5"/>
        <v>0</v>
      </c>
      <c r="Y100" s="1380"/>
      <c r="Z100" s="1378"/>
      <c r="AA100" s="1381">
        <v>0</v>
      </c>
      <c r="AB100" s="1135">
        <v>0</v>
      </c>
      <c r="AC100" s="1135">
        <v>0</v>
      </c>
      <c r="AD100" s="582">
        <v>0</v>
      </c>
      <c r="AE100" s="582">
        <v>0</v>
      </c>
      <c r="AF100" s="582">
        <v>0</v>
      </c>
      <c r="AG100" s="1135">
        <v>0</v>
      </c>
      <c r="AH100" s="1135">
        <v>0</v>
      </c>
      <c r="AI100" s="1135">
        <v>0</v>
      </c>
      <c r="AJ100" s="582"/>
      <c r="AK100" s="582"/>
      <c r="AL100" s="582"/>
      <c r="AM100" s="1130">
        <f t="shared" si="6"/>
        <v>0</v>
      </c>
      <c r="AN100" s="821"/>
    </row>
    <row r="101" spans="1:40" ht="14.1" customHeight="1">
      <c r="A101" s="628">
        <f>+日程!A129</f>
        <v>7</v>
      </c>
      <c r="B101" s="545">
        <f>+日程!B129</f>
        <v>2</v>
      </c>
      <c r="C101" s="1258" t="str">
        <f>+日程!C129</f>
        <v>土</v>
      </c>
      <c r="D101" s="1746" t="str">
        <f>+日程!D129</f>
        <v>巨人</v>
      </c>
      <c r="E101" s="1750">
        <f>+日程!E129</f>
        <v>0</v>
      </c>
      <c r="F101" s="1378">
        <f>+日程!F129</f>
        <v>0</v>
      </c>
      <c r="G101" s="1686" t="str">
        <f>+日程!G129</f>
        <v/>
      </c>
      <c r="H101" s="582" t="str">
        <f>+日程!H129</f>
        <v/>
      </c>
      <c r="I101" s="1130" t="str">
        <f>+日程!I129</f>
        <v>△</v>
      </c>
      <c r="J101" s="1750">
        <f>+E101-F101</f>
        <v>0</v>
      </c>
      <c r="K101" s="1378"/>
      <c r="L101" s="1381">
        <v>0</v>
      </c>
      <c r="M101" s="1135">
        <v>0</v>
      </c>
      <c r="N101" s="1135">
        <v>0</v>
      </c>
      <c r="O101" s="582">
        <v>0</v>
      </c>
      <c r="P101" s="582">
        <v>0</v>
      </c>
      <c r="Q101" s="582">
        <v>0</v>
      </c>
      <c r="R101" s="1135">
        <v>0</v>
      </c>
      <c r="S101" s="1135">
        <v>0</v>
      </c>
      <c r="T101" s="1135">
        <v>0</v>
      </c>
      <c r="U101" s="582"/>
      <c r="V101" s="582"/>
      <c r="W101" s="582"/>
      <c r="X101" s="1130">
        <f t="shared" si="5"/>
        <v>0</v>
      </c>
      <c r="Y101" s="1380"/>
      <c r="Z101" s="1378"/>
      <c r="AA101" s="1381">
        <v>0</v>
      </c>
      <c r="AB101" s="1135">
        <v>0</v>
      </c>
      <c r="AC101" s="1135">
        <v>0</v>
      </c>
      <c r="AD101" s="582">
        <v>0</v>
      </c>
      <c r="AE101" s="582">
        <v>0</v>
      </c>
      <c r="AF101" s="582">
        <v>0</v>
      </c>
      <c r="AG101" s="1135">
        <v>0</v>
      </c>
      <c r="AH101" s="1135">
        <v>0</v>
      </c>
      <c r="AI101" s="1135">
        <v>0</v>
      </c>
      <c r="AJ101" s="582"/>
      <c r="AK101" s="582"/>
      <c r="AL101" s="582"/>
      <c r="AM101" s="1130">
        <f t="shared" si="6"/>
        <v>0</v>
      </c>
      <c r="AN101" s="738"/>
    </row>
    <row r="102" spans="1:40" ht="14.1" customHeight="1">
      <c r="A102" s="628">
        <f>+日程!A130</f>
        <v>7</v>
      </c>
      <c r="B102" s="545">
        <f>+日程!B130</f>
        <v>3</v>
      </c>
      <c r="C102" s="1258" t="str">
        <f>+日程!C130</f>
        <v>日</v>
      </c>
      <c r="D102" s="1746" t="str">
        <f>+日程!D130</f>
        <v>巨人</v>
      </c>
      <c r="E102" s="1750">
        <f>+日程!E130</f>
        <v>0</v>
      </c>
      <c r="F102" s="1378">
        <f>+日程!F130</f>
        <v>0</v>
      </c>
      <c r="G102" s="1686" t="str">
        <f>+日程!G130</f>
        <v/>
      </c>
      <c r="H102" s="582" t="str">
        <f>+日程!H130</f>
        <v/>
      </c>
      <c r="I102" s="1130" t="str">
        <f>+日程!I130</f>
        <v>△</v>
      </c>
      <c r="J102" s="1750">
        <f>+E102-F102</f>
        <v>0</v>
      </c>
      <c r="K102" s="1378"/>
      <c r="L102" s="1381">
        <v>0</v>
      </c>
      <c r="M102" s="1135">
        <v>0</v>
      </c>
      <c r="N102" s="1135">
        <v>0</v>
      </c>
      <c r="O102" s="582">
        <v>0</v>
      </c>
      <c r="P102" s="582">
        <v>0</v>
      </c>
      <c r="Q102" s="582">
        <v>0</v>
      </c>
      <c r="R102" s="1135">
        <v>0</v>
      </c>
      <c r="S102" s="1135">
        <v>0</v>
      </c>
      <c r="T102" s="1135">
        <v>0</v>
      </c>
      <c r="U102" s="582"/>
      <c r="V102" s="582"/>
      <c r="W102" s="582"/>
      <c r="X102" s="1130">
        <f t="shared" si="5"/>
        <v>0</v>
      </c>
      <c r="Y102" s="1380"/>
      <c r="Z102" s="1378"/>
      <c r="AA102" s="1381">
        <v>0</v>
      </c>
      <c r="AB102" s="1135">
        <v>0</v>
      </c>
      <c r="AC102" s="1135">
        <v>0</v>
      </c>
      <c r="AD102" s="582">
        <v>0</v>
      </c>
      <c r="AE102" s="582">
        <v>0</v>
      </c>
      <c r="AF102" s="582">
        <v>0</v>
      </c>
      <c r="AG102" s="1135">
        <v>0</v>
      </c>
      <c r="AH102" s="1135">
        <v>0</v>
      </c>
      <c r="AI102" s="1135">
        <v>0</v>
      </c>
      <c r="AJ102" s="582"/>
      <c r="AK102" s="582"/>
      <c r="AL102" s="582"/>
      <c r="AM102" s="1130">
        <f t="shared" si="6"/>
        <v>0</v>
      </c>
      <c r="AN102" s="821"/>
    </row>
    <row r="103" spans="1:40" ht="14.1" customHeight="1">
      <c r="A103" s="743">
        <f>+日程!A131</f>
        <v>7</v>
      </c>
      <c r="B103" s="1131">
        <f>+日程!B131</f>
        <v>4</v>
      </c>
      <c r="C103" s="1386" t="str">
        <f>+日程!C131</f>
        <v>月</v>
      </c>
      <c r="D103" s="1747"/>
      <c r="E103" s="1380"/>
      <c r="F103" s="1379"/>
      <c r="G103" s="1382"/>
      <c r="H103" s="637"/>
      <c r="I103" s="1132"/>
      <c r="J103" s="1380"/>
      <c r="K103" s="1379"/>
      <c r="L103" s="1382"/>
      <c r="M103" s="637"/>
      <c r="N103" s="637"/>
      <c r="O103" s="637"/>
      <c r="P103" s="637"/>
      <c r="Q103" s="637"/>
      <c r="R103" s="637"/>
      <c r="S103" s="637"/>
      <c r="T103" s="637"/>
      <c r="U103" s="637"/>
      <c r="V103" s="637"/>
      <c r="W103" s="637"/>
      <c r="X103" s="1132"/>
      <c r="Y103" s="1380"/>
      <c r="Z103" s="1379"/>
      <c r="AA103" s="1382"/>
      <c r="AB103" s="637"/>
      <c r="AC103" s="637"/>
      <c r="AD103" s="637"/>
      <c r="AE103" s="637"/>
      <c r="AF103" s="637"/>
      <c r="AG103" s="637"/>
      <c r="AH103" s="637"/>
      <c r="AI103" s="637"/>
      <c r="AJ103" s="637"/>
      <c r="AK103" s="637"/>
      <c r="AL103" s="637"/>
      <c r="AM103" s="1132"/>
      <c r="AN103" s="821"/>
    </row>
    <row r="104" spans="1:40" ht="14.1" customHeight="1">
      <c r="A104" s="628">
        <f>+日程!A132</f>
        <v>7</v>
      </c>
      <c r="B104" s="545">
        <f>+日程!B132</f>
        <v>5</v>
      </c>
      <c r="C104" s="1258" t="str">
        <f>+日程!C132</f>
        <v>火</v>
      </c>
      <c r="D104" s="1746" t="str">
        <f>+日程!D132</f>
        <v>阪神</v>
      </c>
      <c r="E104" s="1750">
        <f>+日程!E132</f>
        <v>0</v>
      </c>
      <c r="F104" s="1378">
        <f>+日程!F132</f>
        <v>0</v>
      </c>
      <c r="G104" s="1686" t="str">
        <f>+日程!G132</f>
        <v/>
      </c>
      <c r="H104" s="582" t="str">
        <f>+日程!H132</f>
        <v/>
      </c>
      <c r="I104" s="1130" t="str">
        <f>+日程!I132</f>
        <v>△</v>
      </c>
      <c r="J104" s="1750">
        <f t="shared" ref="J104:J109" si="7">+E104-F104</f>
        <v>0</v>
      </c>
      <c r="K104" s="1378"/>
      <c r="L104" s="1381">
        <v>0</v>
      </c>
      <c r="M104" s="1135">
        <v>0</v>
      </c>
      <c r="N104" s="1135">
        <v>0</v>
      </c>
      <c r="O104" s="582">
        <v>0</v>
      </c>
      <c r="P104" s="582">
        <v>0</v>
      </c>
      <c r="Q104" s="582">
        <v>0</v>
      </c>
      <c r="R104" s="1135">
        <v>0</v>
      </c>
      <c r="S104" s="1135">
        <v>0</v>
      </c>
      <c r="T104" s="1135">
        <v>0</v>
      </c>
      <c r="U104" s="582"/>
      <c r="V104" s="582"/>
      <c r="W104" s="582"/>
      <c r="X104" s="1130">
        <f t="shared" si="5"/>
        <v>0</v>
      </c>
      <c r="Y104" s="1380"/>
      <c r="Z104" s="1378"/>
      <c r="AA104" s="1381">
        <v>0</v>
      </c>
      <c r="AB104" s="1135">
        <v>0</v>
      </c>
      <c r="AC104" s="1135">
        <v>0</v>
      </c>
      <c r="AD104" s="582">
        <v>0</v>
      </c>
      <c r="AE104" s="582">
        <v>0</v>
      </c>
      <c r="AF104" s="582">
        <v>0</v>
      </c>
      <c r="AG104" s="1135">
        <v>0</v>
      </c>
      <c r="AH104" s="1135">
        <v>0</v>
      </c>
      <c r="AI104" s="1135">
        <v>0</v>
      </c>
      <c r="AJ104" s="582"/>
      <c r="AK104" s="582"/>
      <c r="AL104" s="582"/>
      <c r="AM104" s="1130">
        <f t="shared" si="6"/>
        <v>0</v>
      </c>
      <c r="AN104" s="821"/>
    </row>
    <row r="105" spans="1:40" ht="14.1" customHeight="1">
      <c r="A105" s="628">
        <f>+日程!A133</f>
        <v>7</v>
      </c>
      <c r="B105" s="545">
        <f>+日程!B133</f>
        <v>6</v>
      </c>
      <c r="C105" s="1258" t="str">
        <f>+日程!C133</f>
        <v>水</v>
      </c>
      <c r="D105" s="1746" t="str">
        <f>+日程!D133</f>
        <v>阪神</v>
      </c>
      <c r="E105" s="1750">
        <f>+日程!E133</f>
        <v>0</v>
      </c>
      <c r="F105" s="1378">
        <f>+日程!F133</f>
        <v>0</v>
      </c>
      <c r="G105" s="1686" t="str">
        <f>+日程!G133</f>
        <v/>
      </c>
      <c r="H105" s="582" t="str">
        <f>+日程!H133</f>
        <v/>
      </c>
      <c r="I105" s="1130" t="str">
        <f>+日程!I133</f>
        <v>△</v>
      </c>
      <c r="J105" s="1750">
        <f t="shared" si="7"/>
        <v>0</v>
      </c>
      <c r="K105" s="1378"/>
      <c r="L105" s="1381">
        <v>0</v>
      </c>
      <c r="M105" s="1135">
        <v>0</v>
      </c>
      <c r="N105" s="1135">
        <v>0</v>
      </c>
      <c r="O105" s="582">
        <v>0</v>
      </c>
      <c r="P105" s="582">
        <v>0</v>
      </c>
      <c r="Q105" s="582">
        <v>0</v>
      </c>
      <c r="R105" s="1135">
        <v>0</v>
      </c>
      <c r="S105" s="1135">
        <v>0</v>
      </c>
      <c r="T105" s="1135">
        <v>0</v>
      </c>
      <c r="U105" s="582"/>
      <c r="V105" s="582"/>
      <c r="W105" s="582"/>
      <c r="X105" s="1130">
        <f t="shared" si="5"/>
        <v>0</v>
      </c>
      <c r="Y105" s="1380"/>
      <c r="Z105" s="1378"/>
      <c r="AA105" s="1381">
        <v>0</v>
      </c>
      <c r="AB105" s="1135">
        <v>0</v>
      </c>
      <c r="AC105" s="1135">
        <v>0</v>
      </c>
      <c r="AD105" s="582">
        <v>0</v>
      </c>
      <c r="AE105" s="582">
        <v>0</v>
      </c>
      <c r="AF105" s="582">
        <v>0</v>
      </c>
      <c r="AG105" s="1135">
        <v>0</v>
      </c>
      <c r="AH105" s="1135">
        <v>0</v>
      </c>
      <c r="AI105" s="1135">
        <v>0</v>
      </c>
      <c r="AJ105" s="582"/>
      <c r="AK105" s="582"/>
      <c r="AL105" s="582"/>
      <c r="AM105" s="1130">
        <f t="shared" si="6"/>
        <v>0</v>
      </c>
      <c r="AN105" s="821"/>
    </row>
    <row r="106" spans="1:40" ht="14.1" customHeight="1">
      <c r="A106" s="628">
        <f>+日程!A134</f>
        <v>7</v>
      </c>
      <c r="B106" s="545">
        <f>+日程!B134</f>
        <v>7</v>
      </c>
      <c r="C106" s="1258" t="str">
        <f>+日程!C134</f>
        <v>木</v>
      </c>
      <c r="D106" s="1746" t="str">
        <f>+日程!D134</f>
        <v>阪神</v>
      </c>
      <c r="E106" s="1750">
        <f>+日程!E134</f>
        <v>0</v>
      </c>
      <c r="F106" s="1378">
        <f>+日程!F134</f>
        <v>0</v>
      </c>
      <c r="G106" s="1686" t="str">
        <f>+日程!G134</f>
        <v/>
      </c>
      <c r="H106" s="582" t="str">
        <f>+日程!H134</f>
        <v/>
      </c>
      <c r="I106" s="1130" t="str">
        <f>+日程!I134</f>
        <v>△</v>
      </c>
      <c r="J106" s="1750">
        <f t="shared" si="7"/>
        <v>0</v>
      </c>
      <c r="K106" s="1378"/>
      <c r="L106" s="1381">
        <v>0</v>
      </c>
      <c r="M106" s="1135">
        <v>0</v>
      </c>
      <c r="N106" s="1135">
        <v>0</v>
      </c>
      <c r="O106" s="582">
        <v>0</v>
      </c>
      <c r="P106" s="582">
        <v>0</v>
      </c>
      <c r="Q106" s="582">
        <v>0</v>
      </c>
      <c r="R106" s="1135">
        <v>0</v>
      </c>
      <c r="S106" s="1135">
        <v>0</v>
      </c>
      <c r="T106" s="1135">
        <v>0</v>
      </c>
      <c r="U106" s="582"/>
      <c r="V106" s="582"/>
      <c r="W106" s="582"/>
      <c r="X106" s="1130">
        <f t="shared" si="5"/>
        <v>0</v>
      </c>
      <c r="Y106" s="1380"/>
      <c r="Z106" s="1378"/>
      <c r="AA106" s="1381">
        <v>0</v>
      </c>
      <c r="AB106" s="1135">
        <v>0</v>
      </c>
      <c r="AC106" s="1135">
        <v>0</v>
      </c>
      <c r="AD106" s="582">
        <v>0</v>
      </c>
      <c r="AE106" s="582">
        <v>0</v>
      </c>
      <c r="AF106" s="582">
        <v>0</v>
      </c>
      <c r="AG106" s="1135">
        <v>0</v>
      </c>
      <c r="AH106" s="1135">
        <v>0</v>
      </c>
      <c r="AI106" s="1135">
        <v>0</v>
      </c>
      <c r="AJ106" s="582"/>
      <c r="AK106" s="582"/>
      <c r="AL106" s="582"/>
      <c r="AM106" s="1130">
        <f t="shared" si="6"/>
        <v>0</v>
      </c>
      <c r="AN106" s="1390"/>
    </row>
    <row r="107" spans="1:40" ht="14.1" customHeight="1">
      <c r="A107" s="628">
        <f>+日程!A135</f>
        <v>7</v>
      </c>
      <c r="B107" s="545">
        <f>+日程!B135</f>
        <v>8</v>
      </c>
      <c r="C107" s="1258" t="str">
        <f>+日程!C135</f>
        <v>金</v>
      </c>
      <c r="D107" s="1746" t="str">
        <f>+日程!D135</f>
        <v>中日</v>
      </c>
      <c r="E107" s="1750">
        <f>+日程!E135</f>
        <v>0</v>
      </c>
      <c r="F107" s="1378">
        <f>+日程!F135</f>
        <v>0</v>
      </c>
      <c r="G107" s="1686" t="str">
        <f>+日程!G135</f>
        <v/>
      </c>
      <c r="H107" s="582" t="str">
        <f>+日程!H135</f>
        <v/>
      </c>
      <c r="I107" s="1130" t="str">
        <f>+日程!I135</f>
        <v>△</v>
      </c>
      <c r="J107" s="1750">
        <f t="shared" si="7"/>
        <v>0</v>
      </c>
      <c r="K107" s="1378"/>
      <c r="L107" s="1381">
        <v>0</v>
      </c>
      <c r="M107" s="1135">
        <v>0</v>
      </c>
      <c r="N107" s="1135">
        <v>0</v>
      </c>
      <c r="O107" s="582">
        <v>0</v>
      </c>
      <c r="P107" s="582">
        <v>0</v>
      </c>
      <c r="Q107" s="582">
        <v>0</v>
      </c>
      <c r="R107" s="1135">
        <v>0</v>
      </c>
      <c r="S107" s="1135">
        <v>0</v>
      </c>
      <c r="T107" s="1135">
        <v>0</v>
      </c>
      <c r="U107" s="582"/>
      <c r="V107" s="582"/>
      <c r="W107" s="582"/>
      <c r="X107" s="1130">
        <f t="shared" si="5"/>
        <v>0</v>
      </c>
      <c r="Y107" s="1380"/>
      <c r="Z107" s="1378"/>
      <c r="AA107" s="1381">
        <v>0</v>
      </c>
      <c r="AB107" s="1135">
        <v>0</v>
      </c>
      <c r="AC107" s="1135">
        <v>0</v>
      </c>
      <c r="AD107" s="582">
        <v>0</v>
      </c>
      <c r="AE107" s="582">
        <v>0</v>
      </c>
      <c r="AF107" s="582">
        <v>0</v>
      </c>
      <c r="AG107" s="1135">
        <v>0</v>
      </c>
      <c r="AH107" s="1135">
        <v>0</v>
      </c>
      <c r="AI107" s="1135">
        <v>0</v>
      </c>
      <c r="AJ107" s="582"/>
      <c r="AK107" s="582"/>
      <c r="AL107" s="582"/>
      <c r="AM107" s="1130">
        <f t="shared" si="6"/>
        <v>0</v>
      </c>
      <c r="AN107" s="738"/>
    </row>
    <row r="108" spans="1:40" ht="14.1" customHeight="1">
      <c r="A108" s="628">
        <f>+日程!A136</f>
        <v>7</v>
      </c>
      <c r="B108" s="545">
        <f>+日程!B136</f>
        <v>9</v>
      </c>
      <c r="C108" s="1258" t="str">
        <f>+日程!C136</f>
        <v>土</v>
      </c>
      <c r="D108" s="1746" t="str">
        <f>+日程!D136</f>
        <v>中日</v>
      </c>
      <c r="E108" s="1750">
        <f>+日程!E136</f>
        <v>0</v>
      </c>
      <c r="F108" s="1378">
        <f>+日程!F136</f>
        <v>0</v>
      </c>
      <c r="G108" s="1686" t="str">
        <f>+日程!G136</f>
        <v/>
      </c>
      <c r="H108" s="582" t="str">
        <f>+日程!H136</f>
        <v/>
      </c>
      <c r="I108" s="1130" t="str">
        <f>+日程!I136</f>
        <v>△</v>
      </c>
      <c r="J108" s="1750">
        <f t="shared" si="7"/>
        <v>0</v>
      </c>
      <c r="K108" s="1378"/>
      <c r="L108" s="1381">
        <v>0</v>
      </c>
      <c r="M108" s="1135">
        <v>0</v>
      </c>
      <c r="N108" s="1135">
        <v>0</v>
      </c>
      <c r="O108" s="582">
        <v>0</v>
      </c>
      <c r="P108" s="582">
        <v>0</v>
      </c>
      <c r="Q108" s="582">
        <v>0</v>
      </c>
      <c r="R108" s="1135">
        <v>0</v>
      </c>
      <c r="S108" s="1135">
        <v>0</v>
      </c>
      <c r="T108" s="1135">
        <v>0</v>
      </c>
      <c r="U108" s="582"/>
      <c r="V108" s="582"/>
      <c r="W108" s="582"/>
      <c r="X108" s="1130">
        <f t="shared" si="5"/>
        <v>0</v>
      </c>
      <c r="Y108" s="1380"/>
      <c r="Z108" s="1378"/>
      <c r="AA108" s="1381">
        <v>0</v>
      </c>
      <c r="AB108" s="1135">
        <v>0</v>
      </c>
      <c r="AC108" s="1135">
        <v>0</v>
      </c>
      <c r="AD108" s="582">
        <v>0</v>
      </c>
      <c r="AE108" s="582">
        <v>0</v>
      </c>
      <c r="AF108" s="582">
        <v>0</v>
      </c>
      <c r="AG108" s="1135">
        <v>0</v>
      </c>
      <c r="AH108" s="1135">
        <v>0</v>
      </c>
      <c r="AI108" s="1135">
        <v>0</v>
      </c>
      <c r="AJ108" s="582"/>
      <c r="AK108" s="582"/>
      <c r="AL108" s="582"/>
      <c r="AM108" s="1130">
        <f t="shared" si="6"/>
        <v>0</v>
      </c>
      <c r="AN108" s="821"/>
    </row>
    <row r="109" spans="1:40" ht="14.1" customHeight="1">
      <c r="A109" s="628">
        <f>+日程!A137</f>
        <v>7</v>
      </c>
      <c r="B109" s="545">
        <f>+日程!B137</f>
        <v>10</v>
      </c>
      <c r="C109" s="1258" t="str">
        <f>+日程!C137</f>
        <v>日</v>
      </c>
      <c r="D109" s="1746" t="str">
        <f>+日程!D137</f>
        <v>中日</v>
      </c>
      <c r="E109" s="1750">
        <f>+日程!E137</f>
        <v>0</v>
      </c>
      <c r="F109" s="1378">
        <f>+日程!F137</f>
        <v>0</v>
      </c>
      <c r="G109" s="1686" t="str">
        <f>+日程!G137</f>
        <v/>
      </c>
      <c r="H109" s="582" t="str">
        <f>+日程!H137</f>
        <v/>
      </c>
      <c r="I109" s="1130" t="str">
        <f>+日程!I137</f>
        <v>△</v>
      </c>
      <c r="J109" s="1750">
        <f t="shared" si="7"/>
        <v>0</v>
      </c>
      <c r="K109" s="1378"/>
      <c r="L109" s="1381">
        <v>0</v>
      </c>
      <c r="M109" s="1135">
        <v>0</v>
      </c>
      <c r="N109" s="1135">
        <v>0</v>
      </c>
      <c r="O109" s="582">
        <v>0</v>
      </c>
      <c r="P109" s="582">
        <v>0</v>
      </c>
      <c r="Q109" s="582">
        <v>0</v>
      </c>
      <c r="R109" s="1135">
        <v>0</v>
      </c>
      <c r="S109" s="1135">
        <v>0</v>
      </c>
      <c r="T109" s="1135">
        <v>0</v>
      </c>
      <c r="U109" s="582"/>
      <c r="V109" s="582"/>
      <c r="W109" s="582"/>
      <c r="X109" s="1130">
        <f t="shared" si="5"/>
        <v>0</v>
      </c>
      <c r="Y109" s="1380"/>
      <c r="Z109" s="1378"/>
      <c r="AA109" s="1381">
        <v>0</v>
      </c>
      <c r="AB109" s="1135">
        <v>0</v>
      </c>
      <c r="AC109" s="1135">
        <v>0</v>
      </c>
      <c r="AD109" s="582">
        <v>0</v>
      </c>
      <c r="AE109" s="582">
        <v>0</v>
      </c>
      <c r="AF109" s="582">
        <v>0</v>
      </c>
      <c r="AG109" s="1135">
        <v>0</v>
      </c>
      <c r="AH109" s="1135">
        <v>0</v>
      </c>
      <c r="AI109" s="1135">
        <v>0</v>
      </c>
      <c r="AJ109" s="582"/>
      <c r="AK109" s="582"/>
      <c r="AL109" s="582"/>
      <c r="AM109" s="1130">
        <f t="shared" si="6"/>
        <v>0</v>
      </c>
      <c r="AN109" s="821"/>
    </row>
    <row r="110" spans="1:40" ht="14.1" customHeight="1">
      <c r="A110" s="743">
        <f>+日程!A138</f>
        <v>7</v>
      </c>
      <c r="B110" s="1131">
        <f>+日程!B138</f>
        <v>11</v>
      </c>
      <c r="C110" s="1386" t="str">
        <f>+日程!C138</f>
        <v>月</v>
      </c>
      <c r="D110" s="1747"/>
      <c r="E110" s="1380"/>
      <c r="F110" s="1379"/>
      <c r="G110" s="1382"/>
      <c r="H110" s="637"/>
      <c r="I110" s="1132"/>
      <c r="J110" s="1380"/>
      <c r="K110" s="1379"/>
      <c r="L110" s="1382"/>
      <c r="M110" s="637"/>
      <c r="N110" s="637"/>
      <c r="O110" s="637"/>
      <c r="P110" s="637"/>
      <c r="Q110" s="637"/>
      <c r="R110" s="637"/>
      <c r="S110" s="637"/>
      <c r="T110" s="637"/>
      <c r="U110" s="637"/>
      <c r="V110" s="637"/>
      <c r="W110" s="637"/>
      <c r="X110" s="1132"/>
      <c r="Y110" s="1380"/>
      <c r="Z110" s="1379"/>
      <c r="AA110" s="1382"/>
      <c r="AB110" s="637"/>
      <c r="AC110" s="637"/>
      <c r="AD110" s="637"/>
      <c r="AE110" s="637"/>
      <c r="AF110" s="637"/>
      <c r="AG110" s="637"/>
      <c r="AH110" s="637"/>
      <c r="AI110" s="637"/>
      <c r="AJ110" s="637"/>
      <c r="AK110" s="637"/>
      <c r="AL110" s="637"/>
      <c r="AM110" s="1132"/>
      <c r="AN110" s="821"/>
    </row>
    <row r="111" spans="1:40" ht="14.1" customHeight="1">
      <c r="A111" s="628">
        <f>+日程!A139</f>
        <v>7</v>
      </c>
      <c r="B111" s="545">
        <f>+日程!B139</f>
        <v>12</v>
      </c>
      <c r="C111" s="1258" t="str">
        <f>+日程!C139</f>
        <v>火</v>
      </c>
      <c r="D111" s="1746" t="str">
        <f>+日程!D139</f>
        <v>DeNA</v>
      </c>
      <c r="E111" s="1750">
        <f>+日程!E139</f>
        <v>0</v>
      </c>
      <c r="F111" s="1378">
        <f>+日程!F139</f>
        <v>0</v>
      </c>
      <c r="G111" s="1686" t="str">
        <f>+日程!G139</f>
        <v/>
      </c>
      <c r="H111" s="582" t="str">
        <f>+日程!H139</f>
        <v/>
      </c>
      <c r="I111" s="1130" t="str">
        <f>+日程!I139</f>
        <v>△</v>
      </c>
      <c r="J111" s="1750">
        <f>+E111-F111</f>
        <v>0</v>
      </c>
      <c r="K111" s="1378"/>
      <c r="L111" s="1381">
        <v>0</v>
      </c>
      <c r="M111" s="1135">
        <v>0</v>
      </c>
      <c r="N111" s="1135">
        <v>0</v>
      </c>
      <c r="O111" s="582">
        <v>0</v>
      </c>
      <c r="P111" s="582">
        <v>0</v>
      </c>
      <c r="Q111" s="582">
        <v>0</v>
      </c>
      <c r="R111" s="1135">
        <v>0</v>
      </c>
      <c r="S111" s="1135">
        <v>0</v>
      </c>
      <c r="T111" s="1135">
        <v>0</v>
      </c>
      <c r="U111" s="582"/>
      <c r="V111" s="582"/>
      <c r="W111" s="582"/>
      <c r="X111" s="1130">
        <f t="shared" si="5"/>
        <v>0</v>
      </c>
      <c r="Y111" s="1380"/>
      <c r="Z111" s="1378"/>
      <c r="AA111" s="1381">
        <v>0</v>
      </c>
      <c r="AB111" s="1135">
        <v>0</v>
      </c>
      <c r="AC111" s="1135">
        <v>0</v>
      </c>
      <c r="AD111" s="582">
        <v>0</v>
      </c>
      <c r="AE111" s="582">
        <v>0</v>
      </c>
      <c r="AF111" s="582">
        <v>0</v>
      </c>
      <c r="AG111" s="1135">
        <v>0</v>
      </c>
      <c r="AH111" s="1135">
        <v>0</v>
      </c>
      <c r="AI111" s="1135">
        <v>0</v>
      </c>
      <c r="AJ111" s="582"/>
      <c r="AK111" s="582"/>
      <c r="AL111" s="582"/>
      <c r="AM111" s="1130">
        <f t="shared" si="6"/>
        <v>0</v>
      </c>
      <c r="AN111" s="821"/>
    </row>
    <row r="112" spans="1:40" ht="14.1" customHeight="1">
      <c r="A112" s="628">
        <f>+日程!A140</f>
        <v>7</v>
      </c>
      <c r="B112" s="545">
        <f>+日程!B140</f>
        <v>13</v>
      </c>
      <c r="C112" s="1258" t="str">
        <f>+日程!C140</f>
        <v>水</v>
      </c>
      <c r="D112" s="1746" t="str">
        <f>+日程!D140</f>
        <v>DeNA</v>
      </c>
      <c r="E112" s="1750">
        <f>+日程!E140</f>
        <v>0</v>
      </c>
      <c r="F112" s="1378">
        <f>+日程!F140</f>
        <v>0</v>
      </c>
      <c r="G112" s="1686" t="str">
        <f>+日程!G140</f>
        <v/>
      </c>
      <c r="H112" s="582" t="str">
        <f>+日程!H140</f>
        <v/>
      </c>
      <c r="I112" s="1130" t="str">
        <f>+日程!I140</f>
        <v>△</v>
      </c>
      <c r="J112" s="1750">
        <f>+E112-F112</f>
        <v>0</v>
      </c>
      <c r="K112" s="1378"/>
      <c r="L112" s="1381">
        <v>0</v>
      </c>
      <c r="M112" s="1135">
        <v>0</v>
      </c>
      <c r="N112" s="1135">
        <v>0</v>
      </c>
      <c r="O112" s="582">
        <v>0</v>
      </c>
      <c r="P112" s="582">
        <v>0</v>
      </c>
      <c r="Q112" s="582">
        <v>0</v>
      </c>
      <c r="R112" s="1135">
        <v>0</v>
      </c>
      <c r="S112" s="1135">
        <v>0</v>
      </c>
      <c r="T112" s="1135">
        <v>0</v>
      </c>
      <c r="U112" s="582"/>
      <c r="V112" s="582"/>
      <c r="W112" s="582"/>
      <c r="X112" s="1130">
        <f t="shared" si="5"/>
        <v>0</v>
      </c>
      <c r="Y112" s="1380"/>
      <c r="Z112" s="1378"/>
      <c r="AA112" s="1381">
        <v>0</v>
      </c>
      <c r="AB112" s="1135">
        <v>0</v>
      </c>
      <c r="AC112" s="1135">
        <v>0</v>
      </c>
      <c r="AD112" s="582">
        <v>0</v>
      </c>
      <c r="AE112" s="582">
        <v>0</v>
      </c>
      <c r="AF112" s="582">
        <v>0</v>
      </c>
      <c r="AG112" s="1135">
        <v>0</v>
      </c>
      <c r="AH112" s="1135">
        <v>0</v>
      </c>
      <c r="AI112" s="1135">
        <v>0</v>
      </c>
      <c r="AJ112" s="582"/>
      <c r="AK112" s="582"/>
      <c r="AL112" s="582"/>
      <c r="AM112" s="1130">
        <f t="shared" si="6"/>
        <v>0</v>
      </c>
      <c r="AN112" s="821"/>
    </row>
    <row r="113" spans="1:40" ht="14.1" customHeight="1">
      <c r="A113" s="628">
        <f>+日程!A141</f>
        <v>7</v>
      </c>
      <c r="B113" s="545">
        <f>+日程!B141</f>
        <v>14</v>
      </c>
      <c r="C113" s="1258" t="str">
        <f>+日程!C141</f>
        <v>木</v>
      </c>
      <c r="D113" s="1746" t="str">
        <f>+日程!D141</f>
        <v>DeNA</v>
      </c>
      <c r="E113" s="1750">
        <f>+日程!E141</f>
        <v>0</v>
      </c>
      <c r="F113" s="1378">
        <f>+日程!F141</f>
        <v>0</v>
      </c>
      <c r="G113" s="1686" t="str">
        <f>+日程!G141</f>
        <v/>
      </c>
      <c r="H113" s="582" t="str">
        <f>+日程!H141</f>
        <v/>
      </c>
      <c r="I113" s="1130" t="str">
        <f>+日程!I141</f>
        <v>△</v>
      </c>
      <c r="J113" s="1750">
        <f t="shared" ref="J113:J175" si="8">+E113-F113</f>
        <v>0</v>
      </c>
      <c r="K113" s="1378"/>
      <c r="L113" s="1381">
        <v>0</v>
      </c>
      <c r="M113" s="1135">
        <v>0</v>
      </c>
      <c r="N113" s="1135">
        <v>0</v>
      </c>
      <c r="O113" s="582">
        <v>0</v>
      </c>
      <c r="P113" s="582">
        <v>0</v>
      </c>
      <c r="Q113" s="582">
        <v>0</v>
      </c>
      <c r="R113" s="1135">
        <v>0</v>
      </c>
      <c r="S113" s="1135">
        <v>0</v>
      </c>
      <c r="T113" s="1135">
        <v>0</v>
      </c>
      <c r="U113" s="582"/>
      <c r="V113" s="582"/>
      <c r="W113" s="582"/>
      <c r="X113" s="1130">
        <f t="shared" ref="X113:X175" si="9">SUM(L113:W113)</f>
        <v>0</v>
      </c>
      <c r="Y113" s="1380"/>
      <c r="Z113" s="1378"/>
      <c r="AA113" s="1381">
        <v>0</v>
      </c>
      <c r="AB113" s="1135">
        <v>0</v>
      </c>
      <c r="AC113" s="1135">
        <v>0</v>
      </c>
      <c r="AD113" s="582">
        <v>0</v>
      </c>
      <c r="AE113" s="582">
        <v>0</v>
      </c>
      <c r="AF113" s="582">
        <v>0</v>
      </c>
      <c r="AG113" s="1135">
        <v>0</v>
      </c>
      <c r="AH113" s="1135">
        <v>0</v>
      </c>
      <c r="AI113" s="1135">
        <v>0</v>
      </c>
      <c r="AJ113" s="582"/>
      <c r="AK113" s="582"/>
      <c r="AL113" s="582"/>
      <c r="AM113" s="1130">
        <f t="shared" si="6"/>
        <v>0</v>
      </c>
      <c r="AN113" s="821"/>
    </row>
    <row r="114" spans="1:40" ht="14.1" customHeight="1">
      <c r="A114" s="628">
        <f>+日程!A142</f>
        <v>7</v>
      </c>
      <c r="B114" s="545">
        <f>+日程!B142</f>
        <v>15</v>
      </c>
      <c r="C114" s="1258" t="str">
        <f>+日程!C142</f>
        <v>金</v>
      </c>
      <c r="D114" s="1746" t="str">
        <f>+日程!D142</f>
        <v>巨人</v>
      </c>
      <c r="E114" s="1750">
        <f>+日程!E142</f>
        <v>0</v>
      </c>
      <c r="F114" s="1378">
        <f>+日程!F142</f>
        <v>0</v>
      </c>
      <c r="G114" s="1686" t="str">
        <f>+日程!G142</f>
        <v/>
      </c>
      <c r="H114" s="582" t="str">
        <f>+日程!H142</f>
        <v/>
      </c>
      <c r="I114" s="1130" t="str">
        <f>+日程!I142</f>
        <v>△</v>
      </c>
      <c r="J114" s="1750">
        <f t="shared" si="8"/>
        <v>0</v>
      </c>
      <c r="K114" s="1378"/>
      <c r="L114" s="1381">
        <v>0</v>
      </c>
      <c r="M114" s="1135">
        <v>0</v>
      </c>
      <c r="N114" s="1135">
        <v>0</v>
      </c>
      <c r="O114" s="582">
        <v>0</v>
      </c>
      <c r="P114" s="582">
        <v>0</v>
      </c>
      <c r="Q114" s="582">
        <v>0</v>
      </c>
      <c r="R114" s="1135">
        <v>0</v>
      </c>
      <c r="S114" s="1135">
        <v>0</v>
      </c>
      <c r="T114" s="1135">
        <v>0</v>
      </c>
      <c r="U114" s="582"/>
      <c r="V114" s="582"/>
      <c r="W114" s="582"/>
      <c r="X114" s="1130">
        <f t="shared" si="9"/>
        <v>0</v>
      </c>
      <c r="Y114" s="1380"/>
      <c r="Z114" s="1378"/>
      <c r="AA114" s="1381">
        <v>0</v>
      </c>
      <c r="AB114" s="1135">
        <v>0</v>
      </c>
      <c r="AC114" s="1135">
        <v>0</v>
      </c>
      <c r="AD114" s="582">
        <v>0</v>
      </c>
      <c r="AE114" s="582">
        <v>0</v>
      </c>
      <c r="AF114" s="582">
        <v>0</v>
      </c>
      <c r="AG114" s="1135">
        <v>0</v>
      </c>
      <c r="AH114" s="1135">
        <v>0</v>
      </c>
      <c r="AI114" s="1135">
        <v>0</v>
      </c>
      <c r="AJ114" s="582"/>
      <c r="AK114" s="582"/>
      <c r="AL114" s="582"/>
      <c r="AM114" s="1130">
        <f t="shared" si="6"/>
        <v>0</v>
      </c>
      <c r="AN114" s="821"/>
    </row>
    <row r="115" spans="1:40" ht="14.1" customHeight="1">
      <c r="A115" s="628">
        <f>+日程!A143</f>
        <v>7</v>
      </c>
      <c r="B115" s="545">
        <f>+日程!B143</f>
        <v>16</v>
      </c>
      <c r="C115" s="1258" t="str">
        <f>+日程!C143</f>
        <v>土</v>
      </c>
      <c r="D115" s="1746" t="str">
        <f>+日程!D143</f>
        <v>巨人</v>
      </c>
      <c r="E115" s="1750">
        <f>+日程!E143</f>
        <v>0</v>
      </c>
      <c r="F115" s="1378">
        <f>+日程!F143</f>
        <v>0</v>
      </c>
      <c r="G115" s="1686" t="str">
        <f>+日程!G143</f>
        <v/>
      </c>
      <c r="H115" s="582" t="str">
        <f>+日程!H143</f>
        <v/>
      </c>
      <c r="I115" s="1130" t="str">
        <f>+日程!I143</f>
        <v>△</v>
      </c>
      <c r="J115" s="1750">
        <f t="shared" si="8"/>
        <v>0</v>
      </c>
      <c r="K115" s="1378"/>
      <c r="L115" s="1381">
        <v>0</v>
      </c>
      <c r="M115" s="1135">
        <v>0</v>
      </c>
      <c r="N115" s="1135">
        <v>0</v>
      </c>
      <c r="O115" s="582">
        <v>0</v>
      </c>
      <c r="P115" s="582">
        <v>0</v>
      </c>
      <c r="Q115" s="582">
        <v>0</v>
      </c>
      <c r="R115" s="1135">
        <v>0</v>
      </c>
      <c r="S115" s="1135">
        <v>0</v>
      </c>
      <c r="T115" s="1135">
        <v>0</v>
      </c>
      <c r="U115" s="582"/>
      <c r="V115" s="582"/>
      <c r="W115" s="582"/>
      <c r="X115" s="1130">
        <f t="shared" si="9"/>
        <v>0</v>
      </c>
      <c r="Y115" s="1380"/>
      <c r="Z115" s="1378"/>
      <c r="AA115" s="1381">
        <v>0</v>
      </c>
      <c r="AB115" s="1135">
        <v>0</v>
      </c>
      <c r="AC115" s="1135">
        <v>0</v>
      </c>
      <c r="AD115" s="582">
        <v>0</v>
      </c>
      <c r="AE115" s="582">
        <v>0</v>
      </c>
      <c r="AF115" s="582">
        <v>0</v>
      </c>
      <c r="AG115" s="1135">
        <v>0</v>
      </c>
      <c r="AH115" s="1135">
        <v>0</v>
      </c>
      <c r="AI115" s="1135">
        <v>0</v>
      </c>
      <c r="AJ115" s="582"/>
      <c r="AK115" s="582"/>
      <c r="AL115" s="582"/>
      <c r="AM115" s="1130">
        <f t="shared" si="6"/>
        <v>0</v>
      </c>
      <c r="AN115" s="821"/>
    </row>
    <row r="116" spans="1:40" ht="14.1" customHeight="1">
      <c r="A116" s="628">
        <f>+日程!A144</f>
        <v>7</v>
      </c>
      <c r="B116" s="545">
        <f>+日程!B144</f>
        <v>17</v>
      </c>
      <c r="C116" s="1258" t="str">
        <f>+日程!C144</f>
        <v>日</v>
      </c>
      <c r="D116" s="1746" t="str">
        <f>+日程!D144</f>
        <v>巨人</v>
      </c>
      <c r="E116" s="1750">
        <f>+日程!E144</f>
        <v>0</v>
      </c>
      <c r="F116" s="1378">
        <f>+日程!F144</f>
        <v>0</v>
      </c>
      <c r="G116" s="1686" t="str">
        <f>+日程!G144</f>
        <v/>
      </c>
      <c r="H116" s="582" t="str">
        <f>+日程!H144</f>
        <v/>
      </c>
      <c r="I116" s="1130" t="str">
        <f>+日程!I144</f>
        <v>△</v>
      </c>
      <c r="J116" s="1750">
        <f t="shared" si="8"/>
        <v>0</v>
      </c>
      <c r="K116" s="1378"/>
      <c r="L116" s="1381">
        <v>0</v>
      </c>
      <c r="M116" s="1135">
        <v>0</v>
      </c>
      <c r="N116" s="1135">
        <v>0</v>
      </c>
      <c r="O116" s="582">
        <v>0</v>
      </c>
      <c r="P116" s="582">
        <v>0</v>
      </c>
      <c r="Q116" s="582">
        <v>0</v>
      </c>
      <c r="R116" s="1135">
        <v>0</v>
      </c>
      <c r="S116" s="1135">
        <v>0</v>
      </c>
      <c r="T116" s="1135">
        <v>0</v>
      </c>
      <c r="U116" s="582"/>
      <c r="V116" s="582"/>
      <c r="W116" s="582"/>
      <c r="X116" s="1130">
        <f t="shared" si="9"/>
        <v>0</v>
      </c>
      <c r="Y116" s="1380"/>
      <c r="Z116" s="1378"/>
      <c r="AA116" s="1381">
        <v>0</v>
      </c>
      <c r="AB116" s="1135">
        <v>0</v>
      </c>
      <c r="AC116" s="1135">
        <v>0</v>
      </c>
      <c r="AD116" s="582">
        <v>0</v>
      </c>
      <c r="AE116" s="582">
        <v>0</v>
      </c>
      <c r="AF116" s="582">
        <v>0</v>
      </c>
      <c r="AG116" s="1135">
        <v>0</v>
      </c>
      <c r="AH116" s="1135">
        <v>0</v>
      </c>
      <c r="AI116" s="1135">
        <v>0</v>
      </c>
      <c r="AJ116" s="582"/>
      <c r="AK116" s="582"/>
      <c r="AL116" s="582"/>
      <c r="AM116" s="1130">
        <f t="shared" si="6"/>
        <v>0</v>
      </c>
      <c r="AN116" s="821"/>
    </row>
    <row r="117" spans="1:40" ht="14.1" customHeight="1">
      <c r="A117" s="628">
        <f>+日程!A145</f>
        <v>7</v>
      </c>
      <c r="B117" s="545">
        <f>+日程!B145</f>
        <v>18</v>
      </c>
      <c r="C117" s="1258" t="str">
        <f>+日程!C145</f>
        <v>火</v>
      </c>
      <c r="D117" s="1746" t="str">
        <f>+日程!D145</f>
        <v>阪神</v>
      </c>
      <c r="E117" s="1750">
        <f>+日程!E145</f>
        <v>0</v>
      </c>
      <c r="F117" s="1378">
        <f>+日程!F145</f>
        <v>0</v>
      </c>
      <c r="G117" s="1686" t="str">
        <f>+日程!G145</f>
        <v/>
      </c>
      <c r="H117" s="582" t="str">
        <f>+日程!H145</f>
        <v/>
      </c>
      <c r="I117" s="1130" t="str">
        <f>+日程!I145</f>
        <v>△</v>
      </c>
      <c r="J117" s="1750">
        <f t="shared" si="8"/>
        <v>0</v>
      </c>
      <c r="K117" s="1378"/>
      <c r="L117" s="1381">
        <v>0</v>
      </c>
      <c r="M117" s="1135">
        <v>0</v>
      </c>
      <c r="N117" s="1135">
        <v>0</v>
      </c>
      <c r="O117" s="582">
        <v>0</v>
      </c>
      <c r="P117" s="582">
        <v>0</v>
      </c>
      <c r="Q117" s="582">
        <v>0</v>
      </c>
      <c r="R117" s="1135">
        <v>0</v>
      </c>
      <c r="S117" s="1135">
        <v>0</v>
      </c>
      <c r="T117" s="1135">
        <v>0</v>
      </c>
      <c r="U117" s="582"/>
      <c r="V117" s="582"/>
      <c r="W117" s="582"/>
      <c r="X117" s="1130">
        <f t="shared" si="9"/>
        <v>0</v>
      </c>
      <c r="Y117" s="1380"/>
      <c r="Z117" s="1378"/>
      <c r="AA117" s="1381">
        <v>0</v>
      </c>
      <c r="AB117" s="1135">
        <v>0</v>
      </c>
      <c r="AC117" s="1135">
        <v>0</v>
      </c>
      <c r="AD117" s="582">
        <v>0</v>
      </c>
      <c r="AE117" s="582">
        <v>0</v>
      </c>
      <c r="AF117" s="582">
        <v>0</v>
      </c>
      <c r="AG117" s="1135">
        <v>0</v>
      </c>
      <c r="AH117" s="1135">
        <v>0</v>
      </c>
      <c r="AI117" s="1135">
        <v>0</v>
      </c>
      <c r="AJ117" s="582"/>
      <c r="AK117" s="582"/>
      <c r="AL117" s="582"/>
      <c r="AM117" s="1130">
        <f t="shared" si="6"/>
        <v>0</v>
      </c>
      <c r="AN117" s="821"/>
    </row>
    <row r="118" spans="1:40" ht="14.1" customHeight="1">
      <c r="A118" s="628">
        <f>+日程!A146</f>
        <v>7</v>
      </c>
      <c r="B118" s="545">
        <f>+日程!B146</f>
        <v>19</v>
      </c>
      <c r="C118" s="1258" t="str">
        <f>+日程!C146</f>
        <v>月</v>
      </c>
      <c r="D118" s="1746" t="str">
        <f>+日程!D146</f>
        <v>阪神</v>
      </c>
      <c r="E118" s="1750">
        <f>+日程!E146</f>
        <v>0</v>
      </c>
      <c r="F118" s="1378">
        <f>+日程!F146</f>
        <v>0</v>
      </c>
      <c r="G118" s="1686" t="str">
        <f>+日程!G146</f>
        <v/>
      </c>
      <c r="H118" s="582" t="str">
        <f>+日程!H146</f>
        <v/>
      </c>
      <c r="I118" s="1130" t="str">
        <f>+日程!I146</f>
        <v>△</v>
      </c>
      <c r="J118" s="1750">
        <f t="shared" si="8"/>
        <v>0</v>
      </c>
      <c r="K118" s="1378"/>
      <c r="L118" s="1381">
        <v>0</v>
      </c>
      <c r="M118" s="1135">
        <v>0</v>
      </c>
      <c r="N118" s="1135">
        <v>0</v>
      </c>
      <c r="O118" s="582">
        <v>0</v>
      </c>
      <c r="P118" s="582">
        <v>0</v>
      </c>
      <c r="Q118" s="582">
        <v>0</v>
      </c>
      <c r="R118" s="1135">
        <v>0</v>
      </c>
      <c r="S118" s="1135">
        <v>0</v>
      </c>
      <c r="T118" s="1135">
        <v>0</v>
      </c>
      <c r="U118" s="582"/>
      <c r="V118" s="582"/>
      <c r="W118" s="582"/>
      <c r="X118" s="1130">
        <f t="shared" si="9"/>
        <v>0</v>
      </c>
      <c r="Y118" s="1380"/>
      <c r="Z118" s="1378"/>
      <c r="AA118" s="1381">
        <v>0</v>
      </c>
      <c r="AB118" s="1135">
        <v>0</v>
      </c>
      <c r="AC118" s="1135">
        <v>0</v>
      </c>
      <c r="AD118" s="582">
        <v>0</v>
      </c>
      <c r="AE118" s="582">
        <v>0</v>
      </c>
      <c r="AF118" s="582">
        <v>0</v>
      </c>
      <c r="AG118" s="1135">
        <v>0</v>
      </c>
      <c r="AH118" s="1135">
        <v>0</v>
      </c>
      <c r="AI118" s="1135">
        <v>0</v>
      </c>
      <c r="AJ118" s="582"/>
      <c r="AK118" s="582"/>
      <c r="AL118" s="582"/>
      <c r="AM118" s="1130">
        <f t="shared" si="6"/>
        <v>0</v>
      </c>
      <c r="AN118" s="821"/>
    </row>
    <row r="119" spans="1:40" ht="14.1" customHeight="1">
      <c r="A119" s="628">
        <f>+日程!A147</f>
        <v>7</v>
      </c>
      <c r="B119" s="545">
        <f>+日程!B147</f>
        <v>20</v>
      </c>
      <c r="C119" s="1258" t="str">
        <f>+日程!C147</f>
        <v>水</v>
      </c>
      <c r="D119" s="1746" t="str">
        <f>+日程!D147</f>
        <v>阪神</v>
      </c>
      <c r="E119" s="1750">
        <f>+日程!E147</f>
        <v>0</v>
      </c>
      <c r="F119" s="1378">
        <f>+日程!F147</f>
        <v>0</v>
      </c>
      <c r="G119" s="1686" t="str">
        <f>+日程!G147</f>
        <v/>
      </c>
      <c r="H119" s="582" t="str">
        <f>+日程!H147</f>
        <v/>
      </c>
      <c r="I119" s="1130" t="str">
        <f>+日程!I147</f>
        <v>△</v>
      </c>
      <c r="J119" s="1750">
        <f t="shared" si="8"/>
        <v>0</v>
      </c>
      <c r="K119" s="1378"/>
      <c r="L119" s="1381">
        <v>0</v>
      </c>
      <c r="M119" s="1135">
        <v>0</v>
      </c>
      <c r="N119" s="1135">
        <v>0</v>
      </c>
      <c r="O119" s="582">
        <v>0</v>
      </c>
      <c r="P119" s="582">
        <v>0</v>
      </c>
      <c r="Q119" s="582">
        <v>0</v>
      </c>
      <c r="R119" s="1135">
        <v>0</v>
      </c>
      <c r="S119" s="1135">
        <v>0</v>
      </c>
      <c r="T119" s="1135">
        <v>0</v>
      </c>
      <c r="U119" s="582"/>
      <c r="V119" s="582"/>
      <c r="W119" s="582"/>
      <c r="X119" s="1130">
        <f t="shared" si="9"/>
        <v>0</v>
      </c>
      <c r="Y119" s="1380"/>
      <c r="Z119" s="1378"/>
      <c r="AA119" s="1381">
        <v>0</v>
      </c>
      <c r="AB119" s="1135">
        <v>0</v>
      </c>
      <c r="AC119" s="1135">
        <v>0</v>
      </c>
      <c r="AD119" s="582">
        <v>0</v>
      </c>
      <c r="AE119" s="582">
        <v>0</v>
      </c>
      <c r="AF119" s="582">
        <v>0</v>
      </c>
      <c r="AG119" s="1135">
        <v>0</v>
      </c>
      <c r="AH119" s="1135">
        <v>0</v>
      </c>
      <c r="AI119" s="1135">
        <v>0</v>
      </c>
      <c r="AJ119" s="582"/>
      <c r="AK119" s="582"/>
      <c r="AL119" s="582"/>
      <c r="AM119" s="1130">
        <f t="shared" si="6"/>
        <v>0</v>
      </c>
      <c r="AN119" s="821"/>
    </row>
    <row r="120" spans="1:40" ht="14.1" customHeight="1">
      <c r="A120" s="743">
        <f>+日程!A148</f>
        <v>7</v>
      </c>
      <c r="B120" s="1131">
        <f>+日程!B148</f>
        <v>21</v>
      </c>
      <c r="C120" s="1386" t="str">
        <f>+日程!C148</f>
        <v>木</v>
      </c>
      <c r="D120" s="1747"/>
      <c r="E120" s="1380"/>
      <c r="F120" s="1379"/>
      <c r="G120" s="1382"/>
      <c r="H120" s="637"/>
      <c r="I120" s="1132"/>
      <c r="J120" s="1380"/>
      <c r="K120" s="1379"/>
      <c r="L120" s="1382"/>
      <c r="M120" s="637"/>
      <c r="N120" s="637"/>
      <c r="O120" s="637"/>
      <c r="P120" s="637"/>
      <c r="Q120" s="637"/>
      <c r="R120" s="637"/>
      <c r="S120" s="637"/>
      <c r="T120" s="637"/>
      <c r="U120" s="637"/>
      <c r="V120" s="637"/>
      <c r="W120" s="637"/>
      <c r="X120" s="1132"/>
      <c r="Y120" s="1380"/>
      <c r="Z120" s="1379"/>
      <c r="AA120" s="1382"/>
      <c r="AB120" s="637"/>
      <c r="AC120" s="637"/>
      <c r="AD120" s="637"/>
      <c r="AE120" s="637"/>
      <c r="AF120" s="637"/>
      <c r="AG120" s="637"/>
      <c r="AH120" s="637"/>
      <c r="AI120" s="637"/>
      <c r="AJ120" s="637"/>
      <c r="AK120" s="637"/>
      <c r="AL120" s="637"/>
      <c r="AM120" s="1132"/>
      <c r="AN120" s="1133"/>
    </row>
    <row r="121" spans="1:40" ht="14.1" customHeight="1">
      <c r="A121" s="628">
        <f>+日程!A149</f>
        <v>7</v>
      </c>
      <c r="B121" s="545">
        <f>+日程!B149</f>
        <v>22</v>
      </c>
      <c r="C121" s="1258" t="str">
        <f>+日程!C149</f>
        <v>金</v>
      </c>
      <c r="D121" s="1746" t="str">
        <f>+日程!D149</f>
        <v>ﾔｸﾙﾄ</v>
      </c>
      <c r="E121" s="1750">
        <f>+日程!E149</f>
        <v>0</v>
      </c>
      <c r="F121" s="1378">
        <f>+日程!F149</f>
        <v>0</v>
      </c>
      <c r="G121" s="1686" t="str">
        <f>+日程!G149</f>
        <v/>
      </c>
      <c r="H121" s="582" t="str">
        <f>+日程!H149</f>
        <v/>
      </c>
      <c r="I121" s="1130" t="str">
        <f>+日程!I149</f>
        <v>△</v>
      </c>
      <c r="J121" s="1750">
        <f t="shared" si="8"/>
        <v>0</v>
      </c>
      <c r="K121" s="1378"/>
      <c r="L121" s="1381">
        <v>0</v>
      </c>
      <c r="M121" s="1135">
        <v>0</v>
      </c>
      <c r="N121" s="1135">
        <v>0</v>
      </c>
      <c r="O121" s="582">
        <v>0</v>
      </c>
      <c r="P121" s="582">
        <v>0</v>
      </c>
      <c r="Q121" s="582">
        <v>0</v>
      </c>
      <c r="R121" s="1135">
        <v>0</v>
      </c>
      <c r="S121" s="1135">
        <v>0</v>
      </c>
      <c r="T121" s="1135">
        <v>0</v>
      </c>
      <c r="U121" s="582"/>
      <c r="V121" s="582"/>
      <c r="W121" s="582"/>
      <c r="X121" s="1130">
        <f t="shared" si="9"/>
        <v>0</v>
      </c>
      <c r="Y121" s="1380"/>
      <c r="Z121" s="1378"/>
      <c r="AA121" s="1381">
        <v>0</v>
      </c>
      <c r="AB121" s="1135">
        <v>0</v>
      </c>
      <c r="AC121" s="1135">
        <v>0</v>
      </c>
      <c r="AD121" s="582">
        <v>0</v>
      </c>
      <c r="AE121" s="582">
        <v>0</v>
      </c>
      <c r="AF121" s="582">
        <v>0</v>
      </c>
      <c r="AG121" s="1135">
        <v>0</v>
      </c>
      <c r="AH121" s="1135">
        <v>0</v>
      </c>
      <c r="AI121" s="1135">
        <v>0</v>
      </c>
      <c r="AJ121" s="582"/>
      <c r="AK121" s="582"/>
      <c r="AL121" s="582"/>
      <c r="AM121" s="1130">
        <f t="shared" si="6"/>
        <v>0</v>
      </c>
      <c r="AN121" s="821"/>
    </row>
    <row r="122" spans="1:40" ht="14.1" customHeight="1">
      <c r="A122" s="628">
        <f>+日程!A150</f>
        <v>7</v>
      </c>
      <c r="B122" s="545">
        <f>+日程!B150</f>
        <v>23</v>
      </c>
      <c r="C122" s="1258" t="str">
        <f>+日程!C150</f>
        <v>土</v>
      </c>
      <c r="D122" s="1746" t="str">
        <f>+日程!D150</f>
        <v>ﾔｸﾙﾄ</v>
      </c>
      <c r="E122" s="1750">
        <f>+日程!E150</f>
        <v>0</v>
      </c>
      <c r="F122" s="1378">
        <f>+日程!F150</f>
        <v>0</v>
      </c>
      <c r="G122" s="1686" t="str">
        <f>+日程!G150</f>
        <v/>
      </c>
      <c r="H122" s="582" t="str">
        <f>+日程!H150</f>
        <v/>
      </c>
      <c r="I122" s="1130" t="str">
        <f>+日程!I150</f>
        <v>△</v>
      </c>
      <c r="J122" s="1750">
        <f t="shared" si="8"/>
        <v>0</v>
      </c>
      <c r="K122" s="1378"/>
      <c r="L122" s="1381">
        <v>0</v>
      </c>
      <c r="M122" s="1135">
        <v>0</v>
      </c>
      <c r="N122" s="1135">
        <v>0</v>
      </c>
      <c r="O122" s="582">
        <v>0</v>
      </c>
      <c r="P122" s="582">
        <v>0</v>
      </c>
      <c r="Q122" s="582">
        <v>0</v>
      </c>
      <c r="R122" s="1135">
        <v>0</v>
      </c>
      <c r="S122" s="1135">
        <v>0</v>
      </c>
      <c r="T122" s="1135">
        <v>0</v>
      </c>
      <c r="U122" s="582"/>
      <c r="V122" s="582"/>
      <c r="W122" s="582"/>
      <c r="X122" s="1130">
        <f t="shared" si="9"/>
        <v>0</v>
      </c>
      <c r="Y122" s="1380"/>
      <c r="Z122" s="1378"/>
      <c r="AA122" s="1381">
        <v>0</v>
      </c>
      <c r="AB122" s="1135">
        <v>0</v>
      </c>
      <c r="AC122" s="1135">
        <v>0</v>
      </c>
      <c r="AD122" s="582">
        <v>0</v>
      </c>
      <c r="AE122" s="582">
        <v>0</v>
      </c>
      <c r="AF122" s="582">
        <v>0</v>
      </c>
      <c r="AG122" s="1135">
        <v>0</v>
      </c>
      <c r="AH122" s="1135">
        <v>0</v>
      </c>
      <c r="AI122" s="1135">
        <v>0</v>
      </c>
      <c r="AJ122" s="582"/>
      <c r="AK122" s="582"/>
      <c r="AL122" s="582"/>
      <c r="AM122" s="1130">
        <f t="shared" si="6"/>
        <v>0</v>
      </c>
      <c r="AN122" s="821"/>
    </row>
    <row r="123" spans="1:40" ht="14.1" customHeight="1">
      <c r="A123" s="628">
        <f>+日程!A151</f>
        <v>7</v>
      </c>
      <c r="B123" s="545">
        <f>+日程!B151</f>
        <v>24</v>
      </c>
      <c r="C123" s="1258" t="str">
        <f>+日程!C151</f>
        <v>日</v>
      </c>
      <c r="D123" s="1746" t="str">
        <f>+日程!D151</f>
        <v>ﾔｸﾙﾄ</v>
      </c>
      <c r="E123" s="1750">
        <f>+日程!E151</f>
        <v>0</v>
      </c>
      <c r="F123" s="1378">
        <f>+日程!F151</f>
        <v>0</v>
      </c>
      <c r="G123" s="1686" t="str">
        <f>+日程!G151</f>
        <v/>
      </c>
      <c r="H123" s="582" t="str">
        <f>+日程!H151</f>
        <v/>
      </c>
      <c r="I123" s="1130" t="str">
        <f>+日程!I151</f>
        <v>△</v>
      </c>
      <c r="J123" s="1750">
        <f t="shared" si="8"/>
        <v>0</v>
      </c>
      <c r="K123" s="1378"/>
      <c r="L123" s="1381">
        <v>0</v>
      </c>
      <c r="M123" s="1135">
        <v>0</v>
      </c>
      <c r="N123" s="1135">
        <v>0</v>
      </c>
      <c r="O123" s="582">
        <v>0</v>
      </c>
      <c r="P123" s="582">
        <v>0</v>
      </c>
      <c r="Q123" s="582">
        <v>0</v>
      </c>
      <c r="R123" s="1135">
        <v>0</v>
      </c>
      <c r="S123" s="1135">
        <v>0</v>
      </c>
      <c r="T123" s="1135">
        <v>0</v>
      </c>
      <c r="U123" s="582"/>
      <c r="V123" s="582"/>
      <c r="W123" s="582"/>
      <c r="X123" s="1130">
        <f t="shared" si="9"/>
        <v>0</v>
      </c>
      <c r="Y123" s="1380"/>
      <c r="Z123" s="1378"/>
      <c r="AA123" s="1381">
        <v>0</v>
      </c>
      <c r="AB123" s="1135">
        <v>0</v>
      </c>
      <c r="AC123" s="1135">
        <v>0</v>
      </c>
      <c r="AD123" s="582">
        <v>0</v>
      </c>
      <c r="AE123" s="582">
        <v>0</v>
      </c>
      <c r="AF123" s="582">
        <v>0</v>
      </c>
      <c r="AG123" s="1135">
        <v>0</v>
      </c>
      <c r="AH123" s="1135">
        <v>0</v>
      </c>
      <c r="AI123" s="1135">
        <v>0</v>
      </c>
      <c r="AJ123" s="582"/>
      <c r="AK123" s="582"/>
      <c r="AL123" s="582"/>
      <c r="AM123" s="1130">
        <f t="shared" si="6"/>
        <v>0</v>
      </c>
      <c r="AN123" s="821"/>
    </row>
    <row r="124" spans="1:40" ht="14.1" customHeight="1">
      <c r="A124" s="743">
        <f>+日程!A152</f>
        <v>7</v>
      </c>
      <c r="B124" s="1131">
        <f>+日程!B152</f>
        <v>25</v>
      </c>
      <c r="C124" s="1386" t="str">
        <f>+日程!C152</f>
        <v>月</v>
      </c>
      <c r="D124" s="1747"/>
      <c r="E124" s="1380"/>
      <c r="F124" s="1379"/>
      <c r="G124" s="1382"/>
      <c r="H124" s="637"/>
      <c r="I124" s="1132"/>
      <c r="J124" s="1380"/>
      <c r="K124" s="1379"/>
      <c r="L124" s="1382"/>
      <c r="M124" s="637"/>
      <c r="N124" s="637"/>
      <c r="O124" s="637"/>
      <c r="P124" s="637"/>
      <c r="Q124" s="637"/>
      <c r="R124" s="637"/>
      <c r="S124" s="637"/>
      <c r="T124" s="637"/>
      <c r="U124" s="637"/>
      <c r="V124" s="637"/>
      <c r="W124" s="637"/>
      <c r="X124" s="1132"/>
      <c r="Y124" s="1380"/>
      <c r="Z124" s="1379"/>
      <c r="AA124" s="1382"/>
      <c r="AB124" s="637"/>
      <c r="AC124" s="637"/>
      <c r="AD124" s="637"/>
      <c r="AE124" s="637"/>
      <c r="AF124" s="637"/>
      <c r="AG124" s="637"/>
      <c r="AH124" s="637"/>
      <c r="AI124" s="637"/>
      <c r="AJ124" s="637"/>
      <c r="AK124" s="637"/>
      <c r="AL124" s="637"/>
      <c r="AM124" s="1132"/>
      <c r="AN124" s="821"/>
    </row>
    <row r="125" spans="1:40" ht="14.1" customHeight="1">
      <c r="A125" s="628">
        <f>+日程!A153</f>
        <v>7</v>
      </c>
      <c r="B125" s="545">
        <f>+日程!B153</f>
        <v>26</v>
      </c>
      <c r="C125" s="1258" t="str">
        <f>+日程!C153</f>
        <v>火</v>
      </c>
      <c r="D125" s="1746" t="str">
        <f>+日程!D153</f>
        <v>AS</v>
      </c>
      <c r="E125" s="1750">
        <f>+日程!E153</f>
        <v>0</v>
      </c>
      <c r="F125" s="1378">
        <f>+日程!F153</f>
        <v>0</v>
      </c>
      <c r="G125" s="1686">
        <f>+日程!G153</f>
        <v>0</v>
      </c>
      <c r="H125" s="582">
        <f>+日程!H153</f>
        <v>0</v>
      </c>
      <c r="I125" s="1130">
        <f>+日程!I153</f>
        <v>0</v>
      </c>
      <c r="J125" s="1750">
        <f t="shared" si="8"/>
        <v>0</v>
      </c>
      <c r="K125" s="1378"/>
      <c r="L125" s="1381">
        <v>0</v>
      </c>
      <c r="M125" s="1135">
        <v>0</v>
      </c>
      <c r="N125" s="1135">
        <v>0</v>
      </c>
      <c r="O125" s="582">
        <v>0</v>
      </c>
      <c r="P125" s="582">
        <v>0</v>
      </c>
      <c r="Q125" s="582">
        <v>0</v>
      </c>
      <c r="R125" s="1135">
        <v>0</v>
      </c>
      <c r="S125" s="1135">
        <v>0</v>
      </c>
      <c r="T125" s="1135">
        <v>0</v>
      </c>
      <c r="U125" s="582"/>
      <c r="V125" s="582"/>
      <c r="W125" s="582"/>
      <c r="X125" s="1130">
        <f t="shared" si="9"/>
        <v>0</v>
      </c>
      <c r="Y125" s="1380"/>
      <c r="Z125" s="1378"/>
      <c r="AA125" s="1381">
        <v>0</v>
      </c>
      <c r="AB125" s="1135">
        <v>0</v>
      </c>
      <c r="AC125" s="1135">
        <v>0</v>
      </c>
      <c r="AD125" s="582">
        <v>0</v>
      </c>
      <c r="AE125" s="582">
        <v>0</v>
      </c>
      <c r="AF125" s="582">
        <v>0</v>
      </c>
      <c r="AG125" s="1135">
        <v>0</v>
      </c>
      <c r="AH125" s="1135">
        <v>0</v>
      </c>
      <c r="AI125" s="1135">
        <v>0</v>
      </c>
      <c r="AJ125" s="582"/>
      <c r="AK125" s="582"/>
      <c r="AL125" s="582"/>
      <c r="AM125" s="1130">
        <f t="shared" si="6"/>
        <v>0</v>
      </c>
      <c r="AN125" s="821"/>
    </row>
    <row r="126" spans="1:40" ht="14.1" customHeight="1">
      <c r="A126" s="628">
        <f>+日程!A154</f>
        <v>7</v>
      </c>
      <c r="B126" s="545">
        <f>+日程!B154</f>
        <v>27</v>
      </c>
      <c r="C126" s="1258" t="str">
        <f>+日程!C154</f>
        <v>水</v>
      </c>
      <c r="D126" s="1746" t="str">
        <f>+日程!D154</f>
        <v>AS</v>
      </c>
      <c r="E126" s="1750">
        <f>+日程!E154</f>
        <v>0</v>
      </c>
      <c r="F126" s="1378">
        <f>+日程!F154</f>
        <v>0</v>
      </c>
      <c r="G126" s="1686">
        <f>+日程!G154</f>
        <v>0</v>
      </c>
      <c r="H126" s="582">
        <f>+日程!H154</f>
        <v>0</v>
      </c>
      <c r="I126" s="1130">
        <f>+日程!I154</f>
        <v>0</v>
      </c>
      <c r="J126" s="1750">
        <f t="shared" si="8"/>
        <v>0</v>
      </c>
      <c r="K126" s="1378"/>
      <c r="L126" s="1381">
        <v>0</v>
      </c>
      <c r="M126" s="1135">
        <v>0</v>
      </c>
      <c r="N126" s="1135">
        <v>0</v>
      </c>
      <c r="O126" s="582">
        <v>0</v>
      </c>
      <c r="P126" s="582">
        <v>0</v>
      </c>
      <c r="Q126" s="582">
        <v>0</v>
      </c>
      <c r="R126" s="1135">
        <v>0</v>
      </c>
      <c r="S126" s="1135">
        <v>0</v>
      </c>
      <c r="T126" s="1135">
        <v>0</v>
      </c>
      <c r="U126" s="582"/>
      <c r="V126" s="582"/>
      <c r="W126" s="582"/>
      <c r="X126" s="1130">
        <f t="shared" si="9"/>
        <v>0</v>
      </c>
      <c r="Y126" s="1380"/>
      <c r="Z126" s="1378"/>
      <c r="AA126" s="1381">
        <v>0</v>
      </c>
      <c r="AB126" s="1135">
        <v>0</v>
      </c>
      <c r="AC126" s="1135">
        <v>0</v>
      </c>
      <c r="AD126" s="582">
        <v>0</v>
      </c>
      <c r="AE126" s="582">
        <v>0</v>
      </c>
      <c r="AF126" s="582">
        <v>0</v>
      </c>
      <c r="AG126" s="1135">
        <v>0</v>
      </c>
      <c r="AH126" s="1135">
        <v>0</v>
      </c>
      <c r="AI126" s="1135">
        <v>0</v>
      </c>
      <c r="AJ126" s="582"/>
      <c r="AK126" s="582"/>
      <c r="AL126" s="582"/>
      <c r="AM126" s="1130">
        <f t="shared" si="6"/>
        <v>0</v>
      </c>
      <c r="AN126" s="821"/>
    </row>
    <row r="127" spans="1:40" ht="14.1" customHeight="1">
      <c r="A127" s="743">
        <f>+日程!A155</f>
        <v>7</v>
      </c>
      <c r="B127" s="1131">
        <f>+日程!B155</f>
        <v>28</v>
      </c>
      <c r="C127" s="1386" t="str">
        <f>+日程!C155</f>
        <v>木</v>
      </c>
      <c r="D127" s="1747"/>
      <c r="E127" s="1380"/>
      <c r="F127" s="1379"/>
      <c r="G127" s="1382"/>
      <c r="H127" s="637"/>
      <c r="I127" s="1132"/>
      <c r="J127" s="1380"/>
      <c r="K127" s="1379"/>
      <c r="L127" s="1382"/>
      <c r="M127" s="637"/>
      <c r="N127" s="637"/>
      <c r="O127" s="637"/>
      <c r="P127" s="637"/>
      <c r="Q127" s="637"/>
      <c r="R127" s="637"/>
      <c r="S127" s="637"/>
      <c r="T127" s="637"/>
      <c r="U127" s="637"/>
      <c r="V127" s="637"/>
      <c r="W127" s="637"/>
      <c r="X127" s="1132"/>
      <c r="Y127" s="1380"/>
      <c r="Z127" s="1379"/>
      <c r="AA127" s="1382"/>
      <c r="AB127" s="637"/>
      <c r="AC127" s="637"/>
      <c r="AD127" s="637"/>
      <c r="AE127" s="637"/>
      <c r="AF127" s="637"/>
      <c r="AG127" s="637"/>
      <c r="AH127" s="637"/>
      <c r="AI127" s="637"/>
      <c r="AJ127" s="637"/>
      <c r="AK127" s="637"/>
      <c r="AL127" s="637"/>
      <c r="AM127" s="1132"/>
      <c r="AN127" s="821"/>
    </row>
    <row r="128" spans="1:40" ht="14.1" customHeight="1">
      <c r="A128" s="628">
        <f>+日程!A156</f>
        <v>7</v>
      </c>
      <c r="B128" s="545">
        <f>+日程!B156</f>
        <v>29</v>
      </c>
      <c r="C128" s="1258" t="str">
        <f>+日程!C156</f>
        <v>金</v>
      </c>
      <c r="D128" s="1746" t="str">
        <f>+日程!D156</f>
        <v>中日</v>
      </c>
      <c r="E128" s="1750">
        <f>+日程!E156</f>
        <v>0</v>
      </c>
      <c r="F128" s="1378">
        <f>+日程!F156</f>
        <v>0</v>
      </c>
      <c r="G128" s="1686" t="str">
        <f>+日程!G156</f>
        <v/>
      </c>
      <c r="H128" s="582" t="str">
        <f>+日程!H156</f>
        <v/>
      </c>
      <c r="I128" s="1130" t="str">
        <f>+日程!I156</f>
        <v>△</v>
      </c>
      <c r="J128" s="1750">
        <f t="shared" si="8"/>
        <v>0</v>
      </c>
      <c r="K128" s="1378"/>
      <c r="L128" s="1381">
        <v>0</v>
      </c>
      <c r="M128" s="1135">
        <v>0</v>
      </c>
      <c r="N128" s="1135">
        <v>0</v>
      </c>
      <c r="O128" s="582">
        <v>0</v>
      </c>
      <c r="P128" s="582">
        <v>0</v>
      </c>
      <c r="Q128" s="582">
        <v>0</v>
      </c>
      <c r="R128" s="1135">
        <v>0</v>
      </c>
      <c r="S128" s="1135">
        <v>0</v>
      </c>
      <c r="T128" s="1135">
        <v>0</v>
      </c>
      <c r="U128" s="582"/>
      <c r="V128" s="582"/>
      <c r="W128" s="582"/>
      <c r="X128" s="1130">
        <f t="shared" si="9"/>
        <v>0</v>
      </c>
      <c r="Y128" s="1380"/>
      <c r="Z128" s="1378"/>
      <c r="AA128" s="1381">
        <v>0</v>
      </c>
      <c r="AB128" s="1135">
        <v>0</v>
      </c>
      <c r="AC128" s="1135">
        <v>0</v>
      </c>
      <c r="AD128" s="582">
        <v>0</v>
      </c>
      <c r="AE128" s="582">
        <v>0</v>
      </c>
      <c r="AF128" s="582">
        <v>0</v>
      </c>
      <c r="AG128" s="1135">
        <v>0</v>
      </c>
      <c r="AH128" s="1135">
        <v>0</v>
      </c>
      <c r="AI128" s="1135">
        <v>0</v>
      </c>
      <c r="AJ128" s="582"/>
      <c r="AK128" s="582"/>
      <c r="AL128" s="582"/>
      <c r="AM128" s="1130">
        <f t="shared" si="6"/>
        <v>0</v>
      </c>
      <c r="AN128" s="821"/>
    </row>
    <row r="129" spans="1:40" ht="14.1" customHeight="1">
      <c r="A129" s="628">
        <f>+日程!A157</f>
        <v>7</v>
      </c>
      <c r="B129" s="545">
        <f>+日程!B157</f>
        <v>30</v>
      </c>
      <c r="C129" s="1258" t="str">
        <f>+日程!C157</f>
        <v>土</v>
      </c>
      <c r="D129" s="1746" t="str">
        <f>+日程!D157</f>
        <v>中日</v>
      </c>
      <c r="E129" s="1750">
        <f>+日程!E157</f>
        <v>0</v>
      </c>
      <c r="F129" s="1378">
        <f>+日程!F157</f>
        <v>0</v>
      </c>
      <c r="G129" s="1686" t="str">
        <f>+日程!G157</f>
        <v/>
      </c>
      <c r="H129" s="582" t="str">
        <f>+日程!H157</f>
        <v/>
      </c>
      <c r="I129" s="1130" t="str">
        <f>+日程!I157</f>
        <v>△</v>
      </c>
      <c r="J129" s="1750">
        <f t="shared" si="8"/>
        <v>0</v>
      </c>
      <c r="K129" s="1378"/>
      <c r="L129" s="1381">
        <v>0</v>
      </c>
      <c r="M129" s="1135">
        <v>0</v>
      </c>
      <c r="N129" s="1135">
        <v>0</v>
      </c>
      <c r="O129" s="582">
        <v>0</v>
      </c>
      <c r="P129" s="582">
        <v>0</v>
      </c>
      <c r="Q129" s="582">
        <v>0</v>
      </c>
      <c r="R129" s="1135">
        <v>0</v>
      </c>
      <c r="S129" s="1135">
        <v>0</v>
      </c>
      <c r="T129" s="1135">
        <v>0</v>
      </c>
      <c r="U129" s="582"/>
      <c r="V129" s="582"/>
      <c r="W129" s="582"/>
      <c r="X129" s="1130">
        <f t="shared" si="9"/>
        <v>0</v>
      </c>
      <c r="Y129" s="1380"/>
      <c r="Z129" s="1378"/>
      <c r="AA129" s="1381">
        <v>0</v>
      </c>
      <c r="AB129" s="1135">
        <v>0</v>
      </c>
      <c r="AC129" s="1135">
        <v>0</v>
      </c>
      <c r="AD129" s="582">
        <v>0</v>
      </c>
      <c r="AE129" s="582">
        <v>0</v>
      </c>
      <c r="AF129" s="582">
        <v>0</v>
      </c>
      <c r="AG129" s="1135">
        <v>0</v>
      </c>
      <c r="AH129" s="1135">
        <v>0</v>
      </c>
      <c r="AI129" s="1135">
        <v>0</v>
      </c>
      <c r="AJ129" s="582"/>
      <c r="AK129" s="582"/>
      <c r="AL129" s="582"/>
      <c r="AM129" s="1130">
        <f t="shared" si="6"/>
        <v>0</v>
      </c>
      <c r="AN129" s="821"/>
    </row>
    <row r="130" spans="1:40" ht="14.1" customHeight="1">
      <c r="A130" s="628">
        <f>+日程!A158</f>
        <v>7</v>
      </c>
      <c r="B130" s="545">
        <f>+日程!B158</f>
        <v>31</v>
      </c>
      <c r="C130" s="1258" t="str">
        <f>+日程!C158</f>
        <v>日</v>
      </c>
      <c r="D130" s="1746" t="str">
        <f>+日程!D158</f>
        <v>中日</v>
      </c>
      <c r="E130" s="1750">
        <f>+日程!E158</f>
        <v>0</v>
      </c>
      <c r="F130" s="1378">
        <f>+日程!F158</f>
        <v>0</v>
      </c>
      <c r="G130" s="1686" t="str">
        <f>+日程!G158</f>
        <v/>
      </c>
      <c r="H130" s="582" t="str">
        <f>+日程!H158</f>
        <v/>
      </c>
      <c r="I130" s="1130" t="str">
        <f>+日程!I158</f>
        <v>△</v>
      </c>
      <c r="J130" s="1750">
        <f t="shared" si="8"/>
        <v>0</v>
      </c>
      <c r="K130" s="1378"/>
      <c r="L130" s="1381">
        <v>0</v>
      </c>
      <c r="M130" s="1135">
        <v>0</v>
      </c>
      <c r="N130" s="1135">
        <v>0</v>
      </c>
      <c r="O130" s="582">
        <v>0</v>
      </c>
      <c r="P130" s="582">
        <v>0</v>
      </c>
      <c r="Q130" s="582">
        <v>0</v>
      </c>
      <c r="R130" s="1135">
        <v>0</v>
      </c>
      <c r="S130" s="1135">
        <v>0</v>
      </c>
      <c r="T130" s="1135">
        <v>0</v>
      </c>
      <c r="U130" s="582"/>
      <c r="V130" s="582"/>
      <c r="W130" s="582"/>
      <c r="X130" s="1130">
        <f t="shared" si="9"/>
        <v>0</v>
      </c>
      <c r="Y130" s="1380"/>
      <c r="Z130" s="1378"/>
      <c r="AA130" s="1381">
        <v>0</v>
      </c>
      <c r="AB130" s="1135">
        <v>0</v>
      </c>
      <c r="AC130" s="1135">
        <v>0</v>
      </c>
      <c r="AD130" s="582">
        <v>0</v>
      </c>
      <c r="AE130" s="582">
        <v>0</v>
      </c>
      <c r="AF130" s="582">
        <v>0</v>
      </c>
      <c r="AG130" s="1135">
        <v>0</v>
      </c>
      <c r="AH130" s="1135">
        <v>0</v>
      </c>
      <c r="AI130" s="1135">
        <v>0</v>
      </c>
      <c r="AJ130" s="582"/>
      <c r="AK130" s="582"/>
      <c r="AL130" s="582"/>
      <c r="AM130" s="1130">
        <f t="shared" si="6"/>
        <v>0</v>
      </c>
      <c r="AN130" s="821"/>
    </row>
    <row r="131" spans="1:40" ht="14.1" customHeight="1">
      <c r="A131" s="743">
        <f>+日程!A159</f>
        <v>8</v>
      </c>
      <c r="B131" s="1131">
        <f>+日程!B159</f>
        <v>1</v>
      </c>
      <c r="C131" s="1386" t="str">
        <f>+日程!C159</f>
        <v>月</v>
      </c>
      <c r="D131" s="1747"/>
      <c r="E131" s="1380"/>
      <c r="F131" s="1379"/>
      <c r="G131" s="1382"/>
      <c r="H131" s="637"/>
      <c r="I131" s="1132"/>
      <c r="J131" s="1380"/>
      <c r="K131" s="1379"/>
      <c r="L131" s="1382"/>
      <c r="M131" s="637"/>
      <c r="N131" s="637"/>
      <c r="O131" s="637"/>
      <c r="P131" s="637"/>
      <c r="Q131" s="637"/>
      <c r="R131" s="637"/>
      <c r="S131" s="637"/>
      <c r="T131" s="637"/>
      <c r="U131" s="637"/>
      <c r="V131" s="637"/>
      <c r="W131" s="637"/>
      <c r="X131" s="1132"/>
      <c r="Y131" s="1380"/>
      <c r="Z131" s="1379"/>
      <c r="AA131" s="1382"/>
      <c r="AB131" s="637"/>
      <c r="AC131" s="637"/>
      <c r="AD131" s="637"/>
      <c r="AE131" s="637"/>
      <c r="AF131" s="637"/>
      <c r="AG131" s="637"/>
      <c r="AH131" s="637"/>
      <c r="AI131" s="637"/>
      <c r="AJ131" s="637"/>
      <c r="AK131" s="637"/>
      <c r="AL131" s="637"/>
      <c r="AM131" s="1132"/>
      <c r="AN131" s="821"/>
    </row>
    <row r="132" spans="1:40" ht="14.1" customHeight="1">
      <c r="A132" s="628">
        <f>+日程!A160</f>
        <v>8</v>
      </c>
      <c r="B132" s="545">
        <f>+日程!B160</f>
        <v>2</v>
      </c>
      <c r="C132" s="1258" t="str">
        <f>+日程!C160</f>
        <v>火</v>
      </c>
      <c r="D132" s="1746" t="str">
        <f>+日程!D160</f>
        <v>DeNA</v>
      </c>
      <c r="E132" s="1750">
        <f>+日程!E160</f>
        <v>0</v>
      </c>
      <c r="F132" s="1378">
        <f>+日程!F160</f>
        <v>0</v>
      </c>
      <c r="G132" s="1686" t="str">
        <f>+日程!G160</f>
        <v/>
      </c>
      <c r="H132" s="582" t="str">
        <f>+日程!H160</f>
        <v/>
      </c>
      <c r="I132" s="1130" t="str">
        <f>+日程!I160</f>
        <v>△</v>
      </c>
      <c r="J132" s="1750">
        <f t="shared" si="8"/>
        <v>0</v>
      </c>
      <c r="K132" s="1378"/>
      <c r="L132" s="1381">
        <v>0</v>
      </c>
      <c r="M132" s="1135">
        <v>0</v>
      </c>
      <c r="N132" s="1135">
        <v>0</v>
      </c>
      <c r="O132" s="582">
        <v>0</v>
      </c>
      <c r="P132" s="582">
        <v>0</v>
      </c>
      <c r="Q132" s="582">
        <v>0</v>
      </c>
      <c r="R132" s="1135">
        <v>0</v>
      </c>
      <c r="S132" s="1135">
        <v>0</v>
      </c>
      <c r="T132" s="1135">
        <v>0</v>
      </c>
      <c r="U132" s="582"/>
      <c r="V132" s="582"/>
      <c r="W132" s="582"/>
      <c r="X132" s="1130">
        <f t="shared" si="9"/>
        <v>0</v>
      </c>
      <c r="Y132" s="1380"/>
      <c r="Z132" s="1378"/>
      <c r="AA132" s="1381">
        <v>0</v>
      </c>
      <c r="AB132" s="1135">
        <v>0</v>
      </c>
      <c r="AC132" s="1135">
        <v>0</v>
      </c>
      <c r="AD132" s="582">
        <v>0</v>
      </c>
      <c r="AE132" s="582">
        <v>0</v>
      </c>
      <c r="AF132" s="582">
        <v>0</v>
      </c>
      <c r="AG132" s="1135">
        <v>0</v>
      </c>
      <c r="AH132" s="1135">
        <v>0</v>
      </c>
      <c r="AI132" s="1135">
        <v>0</v>
      </c>
      <c r="AJ132" s="582"/>
      <c r="AK132" s="582"/>
      <c r="AL132" s="582"/>
      <c r="AM132" s="1130">
        <f t="shared" ref="AM132:AM180" si="10">SUM(AA132:AL132)</f>
        <v>0</v>
      </c>
      <c r="AN132" s="821"/>
    </row>
    <row r="133" spans="1:40" ht="14.1" customHeight="1">
      <c r="A133" s="628">
        <f>+日程!A161</f>
        <v>8</v>
      </c>
      <c r="B133" s="545">
        <f>+日程!B161</f>
        <v>3</v>
      </c>
      <c r="C133" s="1258" t="str">
        <f>+日程!C161</f>
        <v>水</v>
      </c>
      <c r="D133" s="1746" t="str">
        <f>+日程!D161</f>
        <v>DeNA</v>
      </c>
      <c r="E133" s="1750">
        <f>+日程!E161</f>
        <v>0</v>
      </c>
      <c r="F133" s="1378">
        <f>+日程!F161</f>
        <v>0</v>
      </c>
      <c r="G133" s="1686" t="str">
        <f>+日程!G161</f>
        <v/>
      </c>
      <c r="H133" s="582" t="str">
        <f>+日程!H161</f>
        <v/>
      </c>
      <c r="I133" s="1130" t="str">
        <f>+日程!I161</f>
        <v>△</v>
      </c>
      <c r="J133" s="1750">
        <f t="shared" si="8"/>
        <v>0</v>
      </c>
      <c r="K133" s="1378"/>
      <c r="L133" s="1381">
        <v>0</v>
      </c>
      <c r="M133" s="1135">
        <v>0</v>
      </c>
      <c r="N133" s="1135">
        <v>0</v>
      </c>
      <c r="O133" s="582">
        <v>0</v>
      </c>
      <c r="P133" s="582">
        <v>0</v>
      </c>
      <c r="Q133" s="582">
        <v>0</v>
      </c>
      <c r="R133" s="1135">
        <v>0</v>
      </c>
      <c r="S133" s="1135">
        <v>0</v>
      </c>
      <c r="T133" s="1135">
        <v>0</v>
      </c>
      <c r="U133" s="582"/>
      <c r="V133" s="582"/>
      <c r="W133" s="582"/>
      <c r="X133" s="1130">
        <f t="shared" si="9"/>
        <v>0</v>
      </c>
      <c r="Y133" s="1380"/>
      <c r="Z133" s="1378"/>
      <c r="AA133" s="1381">
        <v>0</v>
      </c>
      <c r="AB133" s="1135">
        <v>0</v>
      </c>
      <c r="AC133" s="1135">
        <v>0</v>
      </c>
      <c r="AD133" s="582">
        <v>0</v>
      </c>
      <c r="AE133" s="582">
        <v>0</v>
      </c>
      <c r="AF133" s="582">
        <v>0</v>
      </c>
      <c r="AG133" s="1135">
        <v>0</v>
      </c>
      <c r="AH133" s="1135">
        <v>0</v>
      </c>
      <c r="AI133" s="1135">
        <v>0</v>
      </c>
      <c r="AJ133" s="582"/>
      <c r="AK133" s="582"/>
      <c r="AL133" s="582"/>
      <c r="AM133" s="1130">
        <f t="shared" si="10"/>
        <v>0</v>
      </c>
      <c r="AN133" s="821"/>
    </row>
    <row r="134" spans="1:40" ht="14.1" customHeight="1">
      <c r="A134" s="628">
        <f>+日程!A162</f>
        <v>8</v>
      </c>
      <c r="B134" s="545">
        <f>+日程!B162</f>
        <v>4</v>
      </c>
      <c r="C134" s="1258" t="str">
        <f>+日程!C162</f>
        <v>木</v>
      </c>
      <c r="D134" s="1746" t="str">
        <f>+日程!D162</f>
        <v>DeNA</v>
      </c>
      <c r="E134" s="1750">
        <f>+日程!E162</f>
        <v>0</v>
      </c>
      <c r="F134" s="1378">
        <f>+日程!F162</f>
        <v>0</v>
      </c>
      <c r="G134" s="1686" t="str">
        <f>+日程!G162</f>
        <v/>
      </c>
      <c r="H134" s="582" t="str">
        <f>+日程!H162</f>
        <v/>
      </c>
      <c r="I134" s="1130" t="str">
        <f>+日程!I162</f>
        <v>△</v>
      </c>
      <c r="J134" s="1750">
        <f t="shared" si="8"/>
        <v>0</v>
      </c>
      <c r="K134" s="1378"/>
      <c r="L134" s="1381">
        <v>0</v>
      </c>
      <c r="M134" s="1135">
        <v>0</v>
      </c>
      <c r="N134" s="1135">
        <v>0</v>
      </c>
      <c r="O134" s="582">
        <v>0</v>
      </c>
      <c r="P134" s="582">
        <v>0</v>
      </c>
      <c r="Q134" s="582">
        <v>0</v>
      </c>
      <c r="R134" s="1135">
        <v>0</v>
      </c>
      <c r="S134" s="1135">
        <v>0</v>
      </c>
      <c r="T134" s="1135">
        <v>0</v>
      </c>
      <c r="U134" s="582"/>
      <c r="V134" s="582"/>
      <c r="W134" s="582"/>
      <c r="X134" s="1130">
        <f t="shared" si="9"/>
        <v>0</v>
      </c>
      <c r="Y134" s="1380"/>
      <c r="Z134" s="1378"/>
      <c r="AA134" s="1381">
        <v>0</v>
      </c>
      <c r="AB134" s="1135">
        <v>0</v>
      </c>
      <c r="AC134" s="1135">
        <v>0</v>
      </c>
      <c r="AD134" s="582">
        <v>0</v>
      </c>
      <c r="AE134" s="582">
        <v>0</v>
      </c>
      <c r="AF134" s="582">
        <v>0</v>
      </c>
      <c r="AG134" s="1135">
        <v>0</v>
      </c>
      <c r="AH134" s="1135">
        <v>0</v>
      </c>
      <c r="AI134" s="1135">
        <v>0</v>
      </c>
      <c r="AJ134" s="582"/>
      <c r="AK134" s="582"/>
      <c r="AL134" s="582"/>
      <c r="AM134" s="1130">
        <f t="shared" si="10"/>
        <v>0</v>
      </c>
      <c r="AN134" s="821"/>
    </row>
    <row r="135" spans="1:40" ht="14.1" customHeight="1">
      <c r="A135" s="628">
        <f>+日程!A163</f>
        <v>8</v>
      </c>
      <c r="B135" s="545">
        <f>+日程!B163</f>
        <v>5</v>
      </c>
      <c r="C135" s="1258" t="str">
        <f>+日程!C163</f>
        <v>金</v>
      </c>
      <c r="D135" s="1746" t="str">
        <f>+日程!D163</f>
        <v>阪神</v>
      </c>
      <c r="E135" s="1750">
        <f>+日程!E163</f>
        <v>0</v>
      </c>
      <c r="F135" s="1378">
        <f>+日程!F163</f>
        <v>0</v>
      </c>
      <c r="G135" s="1686" t="str">
        <f>+日程!G163</f>
        <v/>
      </c>
      <c r="H135" s="582" t="str">
        <f>+日程!H163</f>
        <v/>
      </c>
      <c r="I135" s="1130" t="str">
        <f>+日程!I163</f>
        <v>△</v>
      </c>
      <c r="J135" s="1750">
        <f t="shared" si="8"/>
        <v>0</v>
      </c>
      <c r="K135" s="1378"/>
      <c r="L135" s="1381">
        <v>0</v>
      </c>
      <c r="M135" s="1135">
        <v>0</v>
      </c>
      <c r="N135" s="1135">
        <v>0</v>
      </c>
      <c r="O135" s="582">
        <v>0</v>
      </c>
      <c r="P135" s="582">
        <v>0</v>
      </c>
      <c r="Q135" s="582">
        <v>0</v>
      </c>
      <c r="R135" s="1135">
        <v>0</v>
      </c>
      <c r="S135" s="1135">
        <v>0</v>
      </c>
      <c r="T135" s="1135">
        <v>0</v>
      </c>
      <c r="U135" s="582"/>
      <c r="V135" s="582"/>
      <c r="W135" s="582"/>
      <c r="X135" s="1130">
        <f t="shared" si="9"/>
        <v>0</v>
      </c>
      <c r="Y135" s="1380"/>
      <c r="Z135" s="1378"/>
      <c r="AA135" s="1381">
        <v>0</v>
      </c>
      <c r="AB135" s="1135">
        <v>0</v>
      </c>
      <c r="AC135" s="1135">
        <v>0</v>
      </c>
      <c r="AD135" s="582">
        <v>0</v>
      </c>
      <c r="AE135" s="582">
        <v>0</v>
      </c>
      <c r="AF135" s="582">
        <v>0</v>
      </c>
      <c r="AG135" s="1135">
        <v>0</v>
      </c>
      <c r="AH135" s="1135">
        <v>0</v>
      </c>
      <c r="AI135" s="1135">
        <v>0</v>
      </c>
      <c r="AJ135" s="582"/>
      <c r="AK135" s="582"/>
      <c r="AL135" s="582"/>
      <c r="AM135" s="1130">
        <f t="shared" si="10"/>
        <v>0</v>
      </c>
      <c r="AN135" s="821"/>
    </row>
    <row r="136" spans="1:40" ht="14.1" customHeight="1">
      <c r="A136" s="628">
        <f>+日程!A164</f>
        <v>8</v>
      </c>
      <c r="B136" s="545">
        <f>+日程!B164</f>
        <v>6</v>
      </c>
      <c r="C136" s="1258" t="str">
        <f>+日程!C164</f>
        <v>土</v>
      </c>
      <c r="D136" s="1746" t="str">
        <f>+日程!D164</f>
        <v>阪神</v>
      </c>
      <c r="E136" s="1750">
        <f>+日程!E164</f>
        <v>0</v>
      </c>
      <c r="F136" s="1378">
        <f>+日程!F164</f>
        <v>0</v>
      </c>
      <c r="G136" s="1686" t="str">
        <f>+日程!G164</f>
        <v/>
      </c>
      <c r="H136" s="582" t="str">
        <f>+日程!H164</f>
        <v/>
      </c>
      <c r="I136" s="1130" t="str">
        <f>+日程!I164</f>
        <v>△</v>
      </c>
      <c r="J136" s="1750">
        <f t="shared" si="8"/>
        <v>0</v>
      </c>
      <c r="K136" s="1378"/>
      <c r="L136" s="1381">
        <v>0</v>
      </c>
      <c r="M136" s="1135">
        <v>0</v>
      </c>
      <c r="N136" s="1135">
        <v>0</v>
      </c>
      <c r="O136" s="582">
        <v>0</v>
      </c>
      <c r="P136" s="582">
        <v>0</v>
      </c>
      <c r="Q136" s="582">
        <v>0</v>
      </c>
      <c r="R136" s="1135">
        <v>0</v>
      </c>
      <c r="S136" s="1135">
        <v>0</v>
      </c>
      <c r="T136" s="1135">
        <v>0</v>
      </c>
      <c r="U136" s="582"/>
      <c r="V136" s="582"/>
      <c r="W136" s="582"/>
      <c r="X136" s="1130">
        <f t="shared" si="9"/>
        <v>0</v>
      </c>
      <c r="Y136" s="1380"/>
      <c r="Z136" s="1378"/>
      <c r="AA136" s="1381">
        <v>0</v>
      </c>
      <c r="AB136" s="1135">
        <v>0</v>
      </c>
      <c r="AC136" s="1135">
        <v>0</v>
      </c>
      <c r="AD136" s="582">
        <v>0</v>
      </c>
      <c r="AE136" s="582">
        <v>0</v>
      </c>
      <c r="AF136" s="582">
        <v>0</v>
      </c>
      <c r="AG136" s="1135">
        <v>0</v>
      </c>
      <c r="AH136" s="1135">
        <v>0</v>
      </c>
      <c r="AI136" s="1135">
        <v>0</v>
      </c>
      <c r="AJ136" s="582"/>
      <c r="AK136" s="582"/>
      <c r="AL136" s="582"/>
      <c r="AM136" s="1130">
        <f t="shared" si="10"/>
        <v>0</v>
      </c>
      <c r="AN136" s="821"/>
    </row>
    <row r="137" spans="1:40" ht="14.1" customHeight="1">
      <c r="A137" s="628">
        <f>+日程!A165</f>
        <v>8</v>
      </c>
      <c r="B137" s="545">
        <f>+日程!B165</f>
        <v>7</v>
      </c>
      <c r="C137" s="1258" t="str">
        <f>+日程!C165</f>
        <v>日</v>
      </c>
      <c r="D137" s="1746" t="str">
        <f>+日程!D165</f>
        <v>阪神</v>
      </c>
      <c r="E137" s="1750">
        <f>+日程!E165</f>
        <v>0</v>
      </c>
      <c r="F137" s="1378">
        <f>+日程!F165</f>
        <v>0</v>
      </c>
      <c r="G137" s="1686" t="str">
        <f>+日程!G165</f>
        <v/>
      </c>
      <c r="H137" s="582" t="str">
        <f>+日程!H165</f>
        <v/>
      </c>
      <c r="I137" s="1130" t="str">
        <f>+日程!I165</f>
        <v>△</v>
      </c>
      <c r="J137" s="1750">
        <f t="shared" si="8"/>
        <v>0</v>
      </c>
      <c r="K137" s="1378"/>
      <c r="L137" s="1381">
        <v>0</v>
      </c>
      <c r="M137" s="1135">
        <v>0</v>
      </c>
      <c r="N137" s="1135">
        <v>0</v>
      </c>
      <c r="O137" s="582">
        <v>0</v>
      </c>
      <c r="P137" s="582">
        <v>0</v>
      </c>
      <c r="Q137" s="582">
        <v>0</v>
      </c>
      <c r="R137" s="1135">
        <v>0</v>
      </c>
      <c r="S137" s="1135">
        <v>0</v>
      </c>
      <c r="T137" s="1135">
        <v>0</v>
      </c>
      <c r="U137" s="582"/>
      <c r="V137" s="582"/>
      <c r="W137" s="582"/>
      <c r="X137" s="1130">
        <f t="shared" si="9"/>
        <v>0</v>
      </c>
      <c r="Y137" s="1380"/>
      <c r="Z137" s="1378"/>
      <c r="AA137" s="1381">
        <v>0</v>
      </c>
      <c r="AB137" s="1135">
        <v>0</v>
      </c>
      <c r="AC137" s="1135">
        <v>0</v>
      </c>
      <c r="AD137" s="582">
        <v>0</v>
      </c>
      <c r="AE137" s="582">
        <v>0</v>
      </c>
      <c r="AF137" s="582">
        <v>0</v>
      </c>
      <c r="AG137" s="1135">
        <v>0</v>
      </c>
      <c r="AH137" s="1135">
        <v>0</v>
      </c>
      <c r="AI137" s="1135">
        <v>0</v>
      </c>
      <c r="AJ137" s="582"/>
      <c r="AK137" s="582"/>
      <c r="AL137" s="582"/>
      <c r="AM137" s="1130">
        <f t="shared" si="10"/>
        <v>0</v>
      </c>
      <c r="AN137" s="821"/>
    </row>
    <row r="138" spans="1:40" ht="14.1" customHeight="1">
      <c r="A138" s="743">
        <f>+日程!A166</f>
        <v>8</v>
      </c>
      <c r="B138" s="1131">
        <f>+日程!B166</f>
        <v>8</v>
      </c>
      <c r="C138" s="1386" t="str">
        <f>+日程!C166</f>
        <v>月</v>
      </c>
      <c r="D138" s="1747"/>
      <c r="E138" s="1380"/>
      <c r="F138" s="1379"/>
      <c r="G138" s="1382"/>
      <c r="H138" s="637"/>
      <c r="I138" s="1132"/>
      <c r="J138" s="1380"/>
      <c r="K138" s="1379"/>
      <c r="L138" s="1382"/>
      <c r="M138" s="637"/>
      <c r="N138" s="637"/>
      <c r="O138" s="637"/>
      <c r="P138" s="637"/>
      <c r="Q138" s="637"/>
      <c r="R138" s="637"/>
      <c r="S138" s="637"/>
      <c r="T138" s="637"/>
      <c r="U138" s="637"/>
      <c r="V138" s="637"/>
      <c r="W138" s="637"/>
      <c r="X138" s="1132"/>
      <c r="Y138" s="1380"/>
      <c r="Z138" s="1379"/>
      <c r="AA138" s="1382"/>
      <c r="AB138" s="637"/>
      <c r="AC138" s="637"/>
      <c r="AD138" s="637"/>
      <c r="AE138" s="637"/>
      <c r="AF138" s="637"/>
      <c r="AG138" s="637"/>
      <c r="AH138" s="637"/>
      <c r="AI138" s="637"/>
      <c r="AJ138" s="637"/>
      <c r="AK138" s="637"/>
      <c r="AL138" s="637"/>
      <c r="AM138" s="1132"/>
      <c r="AN138" s="821"/>
    </row>
    <row r="139" spans="1:40" ht="14.1" customHeight="1">
      <c r="A139" s="628">
        <f>+日程!A167</f>
        <v>8</v>
      </c>
      <c r="B139" s="545">
        <f>+日程!B167</f>
        <v>9</v>
      </c>
      <c r="C139" s="1258" t="str">
        <f>+日程!C167</f>
        <v>火</v>
      </c>
      <c r="D139" s="1746" t="str">
        <f>+日程!D167</f>
        <v>ﾔｸﾙﾄ</v>
      </c>
      <c r="E139" s="1750">
        <f>+日程!E167</f>
        <v>0</v>
      </c>
      <c r="F139" s="1378">
        <f>+日程!F167</f>
        <v>0</v>
      </c>
      <c r="G139" s="1686" t="str">
        <f>+日程!G167</f>
        <v/>
      </c>
      <c r="H139" s="582" t="str">
        <f>+日程!H167</f>
        <v/>
      </c>
      <c r="I139" s="1130" t="str">
        <f>+日程!I167</f>
        <v>△</v>
      </c>
      <c r="J139" s="1750">
        <f t="shared" si="8"/>
        <v>0</v>
      </c>
      <c r="K139" s="1378"/>
      <c r="L139" s="1381">
        <v>0</v>
      </c>
      <c r="M139" s="1135">
        <v>0</v>
      </c>
      <c r="N139" s="1135">
        <v>0</v>
      </c>
      <c r="O139" s="582">
        <v>0</v>
      </c>
      <c r="P139" s="582">
        <v>0</v>
      </c>
      <c r="Q139" s="582">
        <v>0</v>
      </c>
      <c r="R139" s="1135">
        <v>0</v>
      </c>
      <c r="S139" s="1135">
        <v>0</v>
      </c>
      <c r="T139" s="1135">
        <v>0</v>
      </c>
      <c r="U139" s="582"/>
      <c r="V139" s="582"/>
      <c r="W139" s="582"/>
      <c r="X139" s="1130">
        <f t="shared" si="9"/>
        <v>0</v>
      </c>
      <c r="Y139" s="1380"/>
      <c r="Z139" s="1378"/>
      <c r="AA139" s="1381">
        <v>0</v>
      </c>
      <c r="AB139" s="1135">
        <v>0</v>
      </c>
      <c r="AC139" s="1135">
        <v>0</v>
      </c>
      <c r="AD139" s="582">
        <v>0</v>
      </c>
      <c r="AE139" s="582">
        <v>0</v>
      </c>
      <c r="AF139" s="582">
        <v>0</v>
      </c>
      <c r="AG139" s="1135">
        <v>0</v>
      </c>
      <c r="AH139" s="1135">
        <v>0</v>
      </c>
      <c r="AI139" s="1135">
        <v>0</v>
      </c>
      <c r="AJ139" s="582"/>
      <c r="AK139" s="582"/>
      <c r="AL139" s="582"/>
      <c r="AM139" s="1130">
        <f t="shared" si="10"/>
        <v>0</v>
      </c>
      <c r="AN139" s="821"/>
    </row>
    <row r="140" spans="1:40" ht="14.1" customHeight="1">
      <c r="A140" s="628">
        <f>+日程!A168</f>
        <v>8</v>
      </c>
      <c r="B140" s="545">
        <f>+日程!B168</f>
        <v>10</v>
      </c>
      <c r="C140" s="1258" t="str">
        <f>+日程!C168</f>
        <v>水</v>
      </c>
      <c r="D140" s="1746" t="str">
        <f>+日程!D168</f>
        <v>ﾔｸﾙﾄ</v>
      </c>
      <c r="E140" s="1750">
        <f>+日程!E168</f>
        <v>0</v>
      </c>
      <c r="F140" s="1378">
        <f>+日程!F168</f>
        <v>0</v>
      </c>
      <c r="G140" s="1686" t="str">
        <f>+日程!G168</f>
        <v/>
      </c>
      <c r="H140" s="582" t="str">
        <f>+日程!H168</f>
        <v/>
      </c>
      <c r="I140" s="1130" t="str">
        <f>+日程!I168</f>
        <v>△</v>
      </c>
      <c r="J140" s="1750">
        <f t="shared" si="8"/>
        <v>0</v>
      </c>
      <c r="K140" s="1378"/>
      <c r="L140" s="1381">
        <v>0</v>
      </c>
      <c r="M140" s="1135">
        <v>0</v>
      </c>
      <c r="N140" s="1135">
        <v>0</v>
      </c>
      <c r="O140" s="582">
        <v>0</v>
      </c>
      <c r="P140" s="582">
        <v>0</v>
      </c>
      <c r="Q140" s="582">
        <v>0</v>
      </c>
      <c r="R140" s="1135">
        <v>0</v>
      </c>
      <c r="S140" s="1135">
        <v>0</v>
      </c>
      <c r="T140" s="1135">
        <v>0</v>
      </c>
      <c r="U140" s="582"/>
      <c r="V140" s="582"/>
      <c r="W140" s="582"/>
      <c r="X140" s="1130">
        <f t="shared" si="9"/>
        <v>0</v>
      </c>
      <c r="Y140" s="1380"/>
      <c r="Z140" s="1378"/>
      <c r="AA140" s="1381">
        <v>0</v>
      </c>
      <c r="AB140" s="1135">
        <v>0</v>
      </c>
      <c r="AC140" s="1135">
        <v>0</v>
      </c>
      <c r="AD140" s="582">
        <v>0</v>
      </c>
      <c r="AE140" s="582">
        <v>0</v>
      </c>
      <c r="AF140" s="582">
        <v>0</v>
      </c>
      <c r="AG140" s="1135">
        <v>0</v>
      </c>
      <c r="AH140" s="1135">
        <v>0</v>
      </c>
      <c r="AI140" s="1135">
        <v>0</v>
      </c>
      <c r="AJ140" s="582"/>
      <c r="AK140" s="582"/>
      <c r="AL140" s="582"/>
      <c r="AM140" s="1130">
        <f t="shared" si="10"/>
        <v>0</v>
      </c>
      <c r="AN140" s="821"/>
    </row>
    <row r="141" spans="1:40" ht="14.1" customHeight="1">
      <c r="A141" s="628">
        <f>+日程!A169</f>
        <v>8</v>
      </c>
      <c r="B141" s="545">
        <f>+日程!B169</f>
        <v>11</v>
      </c>
      <c r="C141" s="1258" t="str">
        <f>+日程!C169</f>
        <v>木</v>
      </c>
      <c r="D141" s="1746" t="str">
        <f>+日程!D169</f>
        <v>ﾔｸﾙﾄ</v>
      </c>
      <c r="E141" s="1750">
        <f>+日程!E169</f>
        <v>0</v>
      </c>
      <c r="F141" s="1378">
        <f>+日程!F169</f>
        <v>0</v>
      </c>
      <c r="G141" s="1686" t="str">
        <f>+日程!G169</f>
        <v/>
      </c>
      <c r="H141" s="582" t="str">
        <f>+日程!H169</f>
        <v/>
      </c>
      <c r="I141" s="1130" t="str">
        <f>+日程!I169</f>
        <v>△</v>
      </c>
      <c r="J141" s="1750">
        <f t="shared" si="8"/>
        <v>0</v>
      </c>
      <c r="K141" s="1378"/>
      <c r="L141" s="1381">
        <v>0</v>
      </c>
      <c r="M141" s="1135">
        <v>0</v>
      </c>
      <c r="N141" s="1135">
        <v>0</v>
      </c>
      <c r="O141" s="582">
        <v>0</v>
      </c>
      <c r="P141" s="582">
        <v>0</v>
      </c>
      <c r="Q141" s="582">
        <v>0</v>
      </c>
      <c r="R141" s="1135">
        <v>0</v>
      </c>
      <c r="S141" s="1135">
        <v>0</v>
      </c>
      <c r="T141" s="1135">
        <v>0</v>
      </c>
      <c r="U141" s="582"/>
      <c r="V141" s="582"/>
      <c r="W141" s="582"/>
      <c r="X141" s="1130">
        <f t="shared" si="9"/>
        <v>0</v>
      </c>
      <c r="Y141" s="1380"/>
      <c r="Z141" s="1378"/>
      <c r="AA141" s="1381">
        <v>0</v>
      </c>
      <c r="AB141" s="1135">
        <v>0</v>
      </c>
      <c r="AC141" s="1135">
        <v>0</v>
      </c>
      <c r="AD141" s="582">
        <v>0</v>
      </c>
      <c r="AE141" s="582">
        <v>0</v>
      </c>
      <c r="AF141" s="582">
        <v>0</v>
      </c>
      <c r="AG141" s="1135">
        <v>0</v>
      </c>
      <c r="AH141" s="1135">
        <v>0</v>
      </c>
      <c r="AI141" s="1135">
        <v>0</v>
      </c>
      <c r="AJ141" s="582"/>
      <c r="AK141" s="582"/>
      <c r="AL141" s="582"/>
      <c r="AM141" s="1130">
        <f t="shared" si="10"/>
        <v>0</v>
      </c>
      <c r="AN141" s="821"/>
    </row>
    <row r="142" spans="1:40" ht="14.1" customHeight="1">
      <c r="A142" s="628">
        <f>+日程!A170</f>
        <v>8</v>
      </c>
      <c r="B142" s="545">
        <f>+日程!B170</f>
        <v>12</v>
      </c>
      <c r="C142" s="1258" t="str">
        <f>+日程!C170</f>
        <v>金</v>
      </c>
      <c r="D142" s="1746" t="str">
        <f>+日程!D170</f>
        <v>巨人</v>
      </c>
      <c r="E142" s="1750">
        <f>+日程!E170</f>
        <v>0</v>
      </c>
      <c r="F142" s="1378">
        <f>+日程!F170</f>
        <v>0</v>
      </c>
      <c r="G142" s="1686" t="str">
        <f>+日程!G170</f>
        <v/>
      </c>
      <c r="H142" s="582" t="str">
        <f>+日程!H170</f>
        <v/>
      </c>
      <c r="I142" s="1130" t="str">
        <f>+日程!I170</f>
        <v>△</v>
      </c>
      <c r="J142" s="1750">
        <f t="shared" si="8"/>
        <v>0</v>
      </c>
      <c r="K142" s="1378"/>
      <c r="L142" s="1381">
        <v>0</v>
      </c>
      <c r="M142" s="1135">
        <v>0</v>
      </c>
      <c r="N142" s="1135">
        <v>0</v>
      </c>
      <c r="O142" s="582">
        <v>0</v>
      </c>
      <c r="P142" s="582">
        <v>0</v>
      </c>
      <c r="Q142" s="582">
        <v>0</v>
      </c>
      <c r="R142" s="1135">
        <v>0</v>
      </c>
      <c r="S142" s="1135">
        <v>0</v>
      </c>
      <c r="T142" s="1135">
        <v>0</v>
      </c>
      <c r="U142" s="582"/>
      <c r="V142" s="582"/>
      <c r="W142" s="582"/>
      <c r="X142" s="1130">
        <f t="shared" si="9"/>
        <v>0</v>
      </c>
      <c r="Y142" s="1380"/>
      <c r="Z142" s="1378"/>
      <c r="AA142" s="1381">
        <v>0</v>
      </c>
      <c r="AB142" s="1135">
        <v>0</v>
      </c>
      <c r="AC142" s="1135">
        <v>0</v>
      </c>
      <c r="AD142" s="582">
        <v>0</v>
      </c>
      <c r="AE142" s="582">
        <v>0</v>
      </c>
      <c r="AF142" s="582">
        <v>0</v>
      </c>
      <c r="AG142" s="1135">
        <v>0</v>
      </c>
      <c r="AH142" s="1135">
        <v>0</v>
      </c>
      <c r="AI142" s="1135">
        <v>0</v>
      </c>
      <c r="AJ142" s="582"/>
      <c r="AK142" s="582"/>
      <c r="AL142" s="582"/>
      <c r="AM142" s="1130">
        <f t="shared" si="10"/>
        <v>0</v>
      </c>
      <c r="AN142" s="821"/>
    </row>
    <row r="143" spans="1:40" ht="14.1" customHeight="1">
      <c r="A143" s="628">
        <f>+日程!A171</f>
        <v>8</v>
      </c>
      <c r="B143" s="545">
        <f>+日程!B171</f>
        <v>13</v>
      </c>
      <c r="C143" s="1258" t="str">
        <f>+日程!C171</f>
        <v>土</v>
      </c>
      <c r="D143" s="1746" t="str">
        <f>+日程!D171</f>
        <v>巨人</v>
      </c>
      <c r="E143" s="1750">
        <f>+日程!E171</f>
        <v>0</v>
      </c>
      <c r="F143" s="1378">
        <f>+日程!F171</f>
        <v>0</v>
      </c>
      <c r="G143" s="1686" t="str">
        <f>+日程!G171</f>
        <v/>
      </c>
      <c r="H143" s="582" t="str">
        <f>+日程!H171</f>
        <v/>
      </c>
      <c r="I143" s="1130" t="str">
        <f>+日程!I171</f>
        <v>△</v>
      </c>
      <c r="J143" s="1750">
        <f t="shared" si="8"/>
        <v>0</v>
      </c>
      <c r="K143" s="1378"/>
      <c r="L143" s="1381">
        <v>0</v>
      </c>
      <c r="M143" s="1135">
        <v>0</v>
      </c>
      <c r="N143" s="1135">
        <v>0</v>
      </c>
      <c r="O143" s="582">
        <v>0</v>
      </c>
      <c r="P143" s="582">
        <v>0</v>
      </c>
      <c r="Q143" s="582">
        <v>0</v>
      </c>
      <c r="R143" s="1135">
        <v>0</v>
      </c>
      <c r="S143" s="1135">
        <v>0</v>
      </c>
      <c r="T143" s="1135">
        <v>0</v>
      </c>
      <c r="U143" s="582"/>
      <c r="V143" s="582"/>
      <c r="W143" s="582"/>
      <c r="X143" s="1130">
        <f t="shared" si="9"/>
        <v>0</v>
      </c>
      <c r="Y143" s="1380"/>
      <c r="Z143" s="1378"/>
      <c r="AA143" s="1381">
        <v>0</v>
      </c>
      <c r="AB143" s="1135">
        <v>0</v>
      </c>
      <c r="AC143" s="1135">
        <v>0</v>
      </c>
      <c r="AD143" s="582">
        <v>0</v>
      </c>
      <c r="AE143" s="582">
        <v>0</v>
      </c>
      <c r="AF143" s="582">
        <v>0</v>
      </c>
      <c r="AG143" s="1135">
        <v>0</v>
      </c>
      <c r="AH143" s="1135">
        <v>0</v>
      </c>
      <c r="AI143" s="1135">
        <v>0</v>
      </c>
      <c r="AJ143" s="582"/>
      <c r="AK143" s="582"/>
      <c r="AL143" s="582"/>
      <c r="AM143" s="1130">
        <f t="shared" si="10"/>
        <v>0</v>
      </c>
      <c r="AN143" s="821"/>
    </row>
    <row r="144" spans="1:40" ht="14.1" customHeight="1">
      <c r="A144" s="628">
        <f>+日程!A172</f>
        <v>8</v>
      </c>
      <c r="B144" s="545">
        <f>+日程!B172</f>
        <v>14</v>
      </c>
      <c r="C144" s="1258" t="str">
        <f>+日程!C172</f>
        <v>日</v>
      </c>
      <c r="D144" s="1746" t="str">
        <f>+日程!D172</f>
        <v>巨人</v>
      </c>
      <c r="E144" s="1750">
        <f>+日程!E172</f>
        <v>0</v>
      </c>
      <c r="F144" s="1378">
        <f>+日程!F172</f>
        <v>0</v>
      </c>
      <c r="G144" s="1686" t="str">
        <f>+日程!G172</f>
        <v/>
      </c>
      <c r="H144" s="582" t="str">
        <f>+日程!H172</f>
        <v/>
      </c>
      <c r="I144" s="1130" t="str">
        <f>+日程!I172</f>
        <v>△</v>
      </c>
      <c r="J144" s="1750">
        <f t="shared" si="8"/>
        <v>0</v>
      </c>
      <c r="K144" s="1378"/>
      <c r="L144" s="1381">
        <v>0</v>
      </c>
      <c r="M144" s="1135">
        <v>0</v>
      </c>
      <c r="N144" s="1135">
        <v>0</v>
      </c>
      <c r="O144" s="582">
        <v>0</v>
      </c>
      <c r="P144" s="582">
        <v>0</v>
      </c>
      <c r="Q144" s="582">
        <v>0</v>
      </c>
      <c r="R144" s="1135">
        <v>0</v>
      </c>
      <c r="S144" s="1135">
        <v>0</v>
      </c>
      <c r="T144" s="1135">
        <v>0</v>
      </c>
      <c r="U144" s="582"/>
      <c r="V144" s="582"/>
      <c r="W144" s="582"/>
      <c r="X144" s="1130">
        <f t="shared" si="9"/>
        <v>0</v>
      </c>
      <c r="Y144" s="1380"/>
      <c r="Z144" s="1378"/>
      <c r="AA144" s="1381">
        <v>0</v>
      </c>
      <c r="AB144" s="1135">
        <v>0</v>
      </c>
      <c r="AC144" s="1135">
        <v>0</v>
      </c>
      <c r="AD144" s="582">
        <v>0</v>
      </c>
      <c r="AE144" s="582">
        <v>0</v>
      </c>
      <c r="AF144" s="582">
        <v>0</v>
      </c>
      <c r="AG144" s="1135">
        <v>0</v>
      </c>
      <c r="AH144" s="1135">
        <v>0</v>
      </c>
      <c r="AI144" s="1135">
        <v>0</v>
      </c>
      <c r="AJ144" s="582"/>
      <c r="AK144" s="582"/>
      <c r="AL144" s="582"/>
      <c r="AM144" s="1130">
        <f t="shared" si="10"/>
        <v>0</v>
      </c>
      <c r="AN144" s="821"/>
    </row>
    <row r="145" spans="1:40" ht="14.1" customHeight="1">
      <c r="A145" s="743">
        <f>+日程!A173</f>
        <v>8</v>
      </c>
      <c r="B145" s="1131">
        <f>+日程!B173</f>
        <v>15</v>
      </c>
      <c r="C145" s="1386" t="str">
        <f>+日程!C173</f>
        <v>月</v>
      </c>
      <c r="D145" s="1747"/>
      <c r="E145" s="1380"/>
      <c r="F145" s="1379"/>
      <c r="G145" s="1382"/>
      <c r="H145" s="637"/>
      <c r="I145" s="1132"/>
      <c r="J145" s="1380"/>
      <c r="K145" s="1379"/>
      <c r="L145" s="1382"/>
      <c r="M145" s="637"/>
      <c r="N145" s="637"/>
      <c r="O145" s="637"/>
      <c r="P145" s="637"/>
      <c r="Q145" s="637"/>
      <c r="R145" s="637"/>
      <c r="S145" s="637"/>
      <c r="T145" s="637"/>
      <c r="U145" s="637"/>
      <c r="V145" s="637"/>
      <c r="W145" s="637"/>
      <c r="X145" s="1132"/>
      <c r="Y145" s="1380"/>
      <c r="Z145" s="1379"/>
      <c r="AA145" s="1382"/>
      <c r="AB145" s="637"/>
      <c r="AC145" s="637"/>
      <c r="AD145" s="637"/>
      <c r="AE145" s="637"/>
      <c r="AF145" s="637"/>
      <c r="AG145" s="637"/>
      <c r="AH145" s="637"/>
      <c r="AI145" s="637"/>
      <c r="AJ145" s="637"/>
      <c r="AK145" s="637"/>
      <c r="AL145" s="637"/>
      <c r="AM145" s="1132"/>
      <c r="AN145" s="821"/>
    </row>
    <row r="146" spans="1:40" ht="14.1" customHeight="1">
      <c r="A146" s="628">
        <f>+日程!A174</f>
        <v>8</v>
      </c>
      <c r="B146" s="545">
        <f>+日程!B174</f>
        <v>16</v>
      </c>
      <c r="C146" s="1258" t="str">
        <f>+日程!C174</f>
        <v>火</v>
      </c>
      <c r="D146" s="1746" t="str">
        <f>+日程!D174</f>
        <v>中日</v>
      </c>
      <c r="E146" s="1750">
        <f>+日程!E174</f>
        <v>0</v>
      </c>
      <c r="F146" s="1378">
        <f>+日程!F174</f>
        <v>0</v>
      </c>
      <c r="G146" s="1686" t="str">
        <f>+日程!G174</f>
        <v/>
      </c>
      <c r="H146" s="582" t="str">
        <f>+日程!H174</f>
        <v/>
      </c>
      <c r="I146" s="1130" t="str">
        <f>+日程!I174</f>
        <v>△</v>
      </c>
      <c r="J146" s="1750">
        <f t="shared" si="8"/>
        <v>0</v>
      </c>
      <c r="K146" s="1378"/>
      <c r="L146" s="1381">
        <v>0</v>
      </c>
      <c r="M146" s="1135">
        <v>0</v>
      </c>
      <c r="N146" s="1135">
        <v>0</v>
      </c>
      <c r="O146" s="582">
        <v>0</v>
      </c>
      <c r="P146" s="582">
        <v>0</v>
      </c>
      <c r="Q146" s="582">
        <v>0</v>
      </c>
      <c r="R146" s="1135">
        <v>0</v>
      </c>
      <c r="S146" s="1135">
        <v>0</v>
      </c>
      <c r="T146" s="1135">
        <v>0</v>
      </c>
      <c r="U146" s="582"/>
      <c r="V146" s="582"/>
      <c r="W146" s="582"/>
      <c r="X146" s="1130">
        <f t="shared" si="9"/>
        <v>0</v>
      </c>
      <c r="Y146" s="1380"/>
      <c r="Z146" s="1378"/>
      <c r="AA146" s="1381">
        <v>0</v>
      </c>
      <c r="AB146" s="1135">
        <v>0</v>
      </c>
      <c r="AC146" s="1135">
        <v>0</v>
      </c>
      <c r="AD146" s="582">
        <v>0</v>
      </c>
      <c r="AE146" s="582">
        <v>0</v>
      </c>
      <c r="AF146" s="582">
        <v>0</v>
      </c>
      <c r="AG146" s="1135">
        <v>0</v>
      </c>
      <c r="AH146" s="1135">
        <v>0</v>
      </c>
      <c r="AI146" s="1135">
        <v>0</v>
      </c>
      <c r="AJ146" s="582"/>
      <c r="AK146" s="582"/>
      <c r="AL146" s="582"/>
      <c r="AM146" s="1130">
        <f t="shared" si="10"/>
        <v>0</v>
      </c>
      <c r="AN146" s="821"/>
    </row>
    <row r="147" spans="1:40" ht="14.1" customHeight="1">
      <c r="A147" s="628">
        <f>+日程!A175</f>
        <v>8</v>
      </c>
      <c r="B147" s="545">
        <f>+日程!B175</f>
        <v>17</v>
      </c>
      <c r="C147" s="1258" t="str">
        <f>+日程!C175</f>
        <v>水</v>
      </c>
      <c r="D147" s="1746" t="str">
        <f>+日程!D175</f>
        <v>中日</v>
      </c>
      <c r="E147" s="1750">
        <f>+日程!E175</f>
        <v>0</v>
      </c>
      <c r="F147" s="1378">
        <f>+日程!F175</f>
        <v>0</v>
      </c>
      <c r="G147" s="1686" t="str">
        <f>+日程!G175</f>
        <v/>
      </c>
      <c r="H147" s="582" t="str">
        <f>+日程!H175</f>
        <v/>
      </c>
      <c r="I147" s="1130" t="str">
        <f>+日程!I175</f>
        <v>△</v>
      </c>
      <c r="J147" s="1750">
        <f t="shared" si="8"/>
        <v>0</v>
      </c>
      <c r="K147" s="1378"/>
      <c r="L147" s="1381">
        <v>0</v>
      </c>
      <c r="M147" s="1135">
        <v>0</v>
      </c>
      <c r="N147" s="1135">
        <v>0</v>
      </c>
      <c r="O147" s="582">
        <v>0</v>
      </c>
      <c r="P147" s="582">
        <v>0</v>
      </c>
      <c r="Q147" s="582">
        <v>0</v>
      </c>
      <c r="R147" s="1135">
        <v>0</v>
      </c>
      <c r="S147" s="1135">
        <v>0</v>
      </c>
      <c r="T147" s="1135">
        <v>0</v>
      </c>
      <c r="U147" s="582"/>
      <c r="V147" s="582"/>
      <c r="W147" s="582"/>
      <c r="X147" s="1130">
        <f t="shared" si="9"/>
        <v>0</v>
      </c>
      <c r="Y147" s="1380"/>
      <c r="Z147" s="1378"/>
      <c r="AA147" s="1381">
        <v>0</v>
      </c>
      <c r="AB147" s="1135">
        <v>0</v>
      </c>
      <c r="AC147" s="1135">
        <v>0</v>
      </c>
      <c r="AD147" s="582">
        <v>0</v>
      </c>
      <c r="AE147" s="582">
        <v>0</v>
      </c>
      <c r="AF147" s="582">
        <v>0</v>
      </c>
      <c r="AG147" s="1135">
        <v>0</v>
      </c>
      <c r="AH147" s="1135">
        <v>0</v>
      </c>
      <c r="AI147" s="1135">
        <v>0</v>
      </c>
      <c r="AJ147" s="582"/>
      <c r="AK147" s="582"/>
      <c r="AL147" s="582"/>
      <c r="AM147" s="1130">
        <f t="shared" si="10"/>
        <v>0</v>
      </c>
      <c r="AN147" s="821"/>
    </row>
    <row r="148" spans="1:40" ht="14.1" customHeight="1">
      <c r="A148" s="628">
        <f>+日程!A176</f>
        <v>8</v>
      </c>
      <c r="B148" s="545">
        <f>+日程!B176</f>
        <v>18</v>
      </c>
      <c r="C148" s="1258" t="str">
        <f>+日程!C176</f>
        <v>木</v>
      </c>
      <c r="D148" s="1746" t="str">
        <f>+日程!D176</f>
        <v>中日</v>
      </c>
      <c r="E148" s="1750">
        <f>+日程!E176</f>
        <v>0</v>
      </c>
      <c r="F148" s="1378">
        <f>+日程!F176</f>
        <v>0</v>
      </c>
      <c r="G148" s="1686" t="str">
        <f>+日程!G176</f>
        <v/>
      </c>
      <c r="H148" s="582" t="str">
        <f>+日程!H176</f>
        <v/>
      </c>
      <c r="I148" s="1130" t="str">
        <f>+日程!I176</f>
        <v>△</v>
      </c>
      <c r="J148" s="1750">
        <f t="shared" si="8"/>
        <v>0</v>
      </c>
      <c r="K148" s="1378"/>
      <c r="L148" s="1381">
        <v>0</v>
      </c>
      <c r="M148" s="1135">
        <v>0</v>
      </c>
      <c r="N148" s="1135">
        <v>0</v>
      </c>
      <c r="O148" s="582">
        <v>0</v>
      </c>
      <c r="P148" s="582">
        <v>0</v>
      </c>
      <c r="Q148" s="582">
        <v>0</v>
      </c>
      <c r="R148" s="1135">
        <v>0</v>
      </c>
      <c r="S148" s="1135">
        <v>0</v>
      </c>
      <c r="T148" s="1135">
        <v>0</v>
      </c>
      <c r="U148" s="582"/>
      <c r="V148" s="582"/>
      <c r="W148" s="582"/>
      <c r="X148" s="1130">
        <f t="shared" si="9"/>
        <v>0</v>
      </c>
      <c r="Y148" s="1380"/>
      <c r="Z148" s="1378"/>
      <c r="AA148" s="1381">
        <v>0</v>
      </c>
      <c r="AB148" s="1135">
        <v>0</v>
      </c>
      <c r="AC148" s="1135">
        <v>0</v>
      </c>
      <c r="AD148" s="582">
        <v>0</v>
      </c>
      <c r="AE148" s="582">
        <v>0</v>
      </c>
      <c r="AF148" s="582">
        <v>0</v>
      </c>
      <c r="AG148" s="1135">
        <v>0</v>
      </c>
      <c r="AH148" s="1135">
        <v>0</v>
      </c>
      <c r="AI148" s="1135">
        <v>0</v>
      </c>
      <c r="AJ148" s="582"/>
      <c r="AK148" s="582"/>
      <c r="AL148" s="582"/>
      <c r="AM148" s="1130">
        <f t="shared" si="10"/>
        <v>0</v>
      </c>
      <c r="AN148" s="821"/>
    </row>
    <row r="149" spans="1:40" ht="14.1" customHeight="1">
      <c r="A149" s="628">
        <f>+日程!A177</f>
        <v>8</v>
      </c>
      <c r="B149" s="545">
        <f>+日程!B177</f>
        <v>19</v>
      </c>
      <c r="C149" s="1258" t="str">
        <f>+日程!C177</f>
        <v>金</v>
      </c>
      <c r="D149" s="1746" t="str">
        <f>+日程!D177</f>
        <v>DeNA</v>
      </c>
      <c r="E149" s="1750">
        <f>+日程!E177</f>
        <v>0</v>
      </c>
      <c r="F149" s="1378">
        <f>+日程!F177</f>
        <v>0</v>
      </c>
      <c r="G149" s="1686" t="str">
        <f>+日程!G177</f>
        <v/>
      </c>
      <c r="H149" s="582" t="str">
        <f>+日程!H177</f>
        <v/>
      </c>
      <c r="I149" s="1130" t="str">
        <f>+日程!I177</f>
        <v>△</v>
      </c>
      <c r="J149" s="1750">
        <f t="shared" si="8"/>
        <v>0</v>
      </c>
      <c r="K149" s="1378"/>
      <c r="L149" s="1381">
        <v>0</v>
      </c>
      <c r="M149" s="1135">
        <v>0</v>
      </c>
      <c r="N149" s="1135">
        <v>0</v>
      </c>
      <c r="O149" s="582">
        <v>0</v>
      </c>
      <c r="P149" s="582">
        <v>0</v>
      </c>
      <c r="Q149" s="582">
        <v>0</v>
      </c>
      <c r="R149" s="1135">
        <v>0</v>
      </c>
      <c r="S149" s="1135">
        <v>0</v>
      </c>
      <c r="T149" s="1135">
        <v>0</v>
      </c>
      <c r="U149" s="582"/>
      <c r="V149" s="582"/>
      <c r="W149" s="582"/>
      <c r="X149" s="1130">
        <f t="shared" si="9"/>
        <v>0</v>
      </c>
      <c r="Y149" s="1380"/>
      <c r="Z149" s="1378"/>
      <c r="AA149" s="1381">
        <v>0</v>
      </c>
      <c r="AB149" s="1135">
        <v>0</v>
      </c>
      <c r="AC149" s="1135">
        <v>0</v>
      </c>
      <c r="AD149" s="582">
        <v>0</v>
      </c>
      <c r="AE149" s="582">
        <v>0</v>
      </c>
      <c r="AF149" s="582">
        <v>0</v>
      </c>
      <c r="AG149" s="1135">
        <v>0</v>
      </c>
      <c r="AH149" s="1135">
        <v>0</v>
      </c>
      <c r="AI149" s="1135">
        <v>0</v>
      </c>
      <c r="AJ149" s="582"/>
      <c r="AK149" s="582"/>
      <c r="AL149" s="582"/>
      <c r="AM149" s="1130">
        <f t="shared" si="10"/>
        <v>0</v>
      </c>
      <c r="AN149" s="821"/>
    </row>
    <row r="150" spans="1:40" ht="14.1" customHeight="1">
      <c r="A150" s="628">
        <f>+日程!A178</f>
        <v>8</v>
      </c>
      <c r="B150" s="545">
        <f>+日程!B178</f>
        <v>20</v>
      </c>
      <c r="C150" s="1258" t="str">
        <f>+日程!C178</f>
        <v>土</v>
      </c>
      <c r="D150" s="1746" t="str">
        <f>+日程!D178</f>
        <v>DeNA</v>
      </c>
      <c r="E150" s="1750">
        <f>+日程!E178</f>
        <v>0</v>
      </c>
      <c r="F150" s="1378">
        <f>+日程!F178</f>
        <v>0</v>
      </c>
      <c r="G150" s="1686" t="str">
        <f>+日程!G178</f>
        <v/>
      </c>
      <c r="H150" s="582" t="str">
        <f>+日程!H178</f>
        <v/>
      </c>
      <c r="I150" s="1130" t="str">
        <f>+日程!I178</f>
        <v>△</v>
      </c>
      <c r="J150" s="1750">
        <f t="shared" si="8"/>
        <v>0</v>
      </c>
      <c r="K150" s="1378"/>
      <c r="L150" s="1381">
        <v>0</v>
      </c>
      <c r="M150" s="1135">
        <v>0</v>
      </c>
      <c r="N150" s="1135">
        <v>0</v>
      </c>
      <c r="O150" s="582">
        <v>0</v>
      </c>
      <c r="P150" s="582">
        <v>0</v>
      </c>
      <c r="Q150" s="582">
        <v>0</v>
      </c>
      <c r="R150" s="1135">
        <v>0</v>
      </c>
      <c r="S150" s="1135">
        <v>0</v>
      </c>
      <c r="T150" s="1135">
        <v>0</v>
      </c>
      <c r="U150" s="582"/>
      <c r="V150" s="582"/>
      <c r="W150" s="582"/>
      <c r="X150" s="1130">
        <f t="shared" si="9"/>
        <v>0</v>
      </c>
      <c r="Y150" s="1380"/>
      <c r="Z150" s="1378"/>
      <c r="AA150" s="1381">
        <v>0</v>
      </c>
      <c r="AB150" s="1135">
        <v>0</v>
      </c>
      <c r="AC150" s="1135">
        <v>0</v>
      </c>
      <c r="AD150" s="582">
        <v>0</v>
      </c>
      <c r="AE150" s="582">
        <v>0</v>
      </c>
      <c r="AF150" s="582">
        <v>0</v>
      </c>
      <c r="AG150" s="1135">
        <v>0</v>
      </c>
      <c r="AH150" s="1135">
        <v>0</v>
      </c>
      <c r="AI150" s="1135">
        <v>0</v>
      </c>
      <c r="AJ150" s="582"/>
      <c r="AK150" s="582"/>
      <c r="AL150" s="582"/>
      <c r="AM150" s="1130">
        <f t="shared" si="10"/>
        <v>0</v>
      </c>
      <c r="AN150" s="821"/>
    </row>
    <row r="151" spans="1:40" ht="14.1" customHeight="1">
      <c r="A151" s="628">
        <f>+日程!A179</f>
        <v>8</v>
      </c>
      <c r="B151" s="545">
        <f>+日程!B179</f>
        <v>21</v>
      </c>
      <c r="C151" s="1258" t="str">
        <f>+日程!C179</f>
        <v>日</v>
      </c>
      <c r="D151" s="1746" t="str">
        <f>+日程!D179</f>
        <v>DeNA</v>
      </c>
      <c r="E151" s="1750">
        <f>+日程!E179</f>
        <v>0</v>
      </c>
      <c r="F151" s="1378">
        <f>+日程!F179</f>
        <v>0</v>
      </c>
      <c r="G151" s="1686" t="str">
        <f>+日程!G179</f>
        <v/>
      </c>
      <c r="H151" s="582" t="str">
        <f>+日程!H179</f>
        <v/>
      </c>
      <c r="I151" s="1130" t="str">
        <f>+日程!I179</f>
        <v>△</v>
      </c>
      <c r="J151" s="1750">
        <f t="shared" si="8"/>
        <v>0</v>
      </c>
      <c r="K151" s="1378"/>
      <c r="L151" s="1381">
        <v>0</v>
      </c>
      <c r="M151" s="1135">
        <v>0</v>
      </c>
      <c r="N151" s="1135">
        <v>0</v>
      </c>
      <c r="O151" s="582">
        <v>0</v>
      </c>
      <c r="P151" s="582">
        <v>0</v>
      </c>
      <c r="Q151" s="582">
        <v>0</v>
      </c>
      <c r="R151" s="1135">
        <v>0</v>
      </c>
      <c r="S151" s="1135">
        <v>0</v>
      </c>
      <c r="T151" s="1135">
        <v>0</v>
      </c>
      <c r="U151" s="582"/>
      <c r="V151" s="582"/>
      <c r="W151" s="582"/>
      <c r="X151" s="1130">
        <f t="shared" si="9"/>
        <v>0</v>
      </c>
      <c r="Y151" s="1380"/>
      <c r="Z151" s="1378"/>
      <c r="AA151" s="1381">
        <v>0</v>
      </c>
      <c r="AB151" s="1135">
        <v>0</v>
      </c>
      <c r="AC151" s="1135">
        <v>0</v>
      </c>
      <c r="AD151" s="582">
        <v>0</v>
      </c>
      <c r="AE151" s="582">
        <v>0</v>
      </c>
      <c r="AF151" s="582">
        <v>0</v>
      </c>
      <c r="AG151" s="1135">
        <v>0</v>
      </c>
      <c r="AH151" s="1135">
        <v>0</v>
      </c>
      <c r="AI151" s="1135">
        <v>0</v>
      </c>
      <c r="AJ151" s="582"/>
      <c r="AK151" s="582"/>
      <c r="AL151" s="582"/>
      <c r="AM151" s="1130">
        <f t="shared" si="10"/>
        <v>0</v>
      </c>
      <c r="AN151" s="821"/>
    </row>
    <row r="152" spans="1:40" ht="14.1" customHeight="1">
      <c r="A152" s="743">
        <f>+日程!A180</f>
        <v>8</v>
      </c>
      <c r="B152" s="1131">
        <f>+日程!B180</f>
        <v>22</v>
      </c>
      <c r="C152" s="1386" t="str">
        <f>+日程!C180</f>
        <v>月</v>
      </c>
      <c r="D152" s="1747"/>
      <c r="E152" s="1380"/>
      <c r="F152" s="1379"/>
      <c r="G152" s="1382"/>
      <c r="H152" s="637"/>
      <c r="I152" s="1132"/>
      <c r="J152" s="1380"/>
      <c r="K152" s="1379"/>
      <c r="L152" s="1382"/>
      <c r="M152" s="637"/>
      <c r="N152" s="637"/>
      <c r="O152" s="637"/>
      <c r="P152" s="637"/>
      <c r="Q152" s="637"/>
      <c r="R152" s="637"/>
      <c r="S152" s="637"/>
      <c r="T152" s="637"/>
      <c r="U152" s="637"/>
      <c r="V152" s="637"/>
      <c r="W152" s="637"/>
      <c r="X152" s="1132"/>
      <c r="Y152" s="1380"/>
      <c r="Z152" s="1379"/>
      <c r="AA152" s="1382"/>
      <c r="AB152" s="637"/>
      <c r="AC152" s="637"/>
      <c r="AD152" s="637"/>
      <c r="AE152" s="637"/>
      <c r="AF152" s="637"/>
      <c r="AG152" s="637"/>
      <c r="AH152" s="637"/>
      <c r="AI152" s="637"/>
      <c r="AJ152" s="637"/>
      <c r="AK152" s="637"/>
      <c r="AL152" s="637"/>
      <c r="AM152" s="1132"/>
      <c r="AN152" s="1134"/>
    </row>
    <row r="153" spans="1:40" ht="14.1" customHeight="1">
      <c r="A153" s="628">
        <f>+日程!A181</f>
        <v>8</v>
      </c>
      <c r="B153" s="545">
        <f>+日程!B181</f>
        <v>23</v>
      </c>
      <c r="C153" s="1258" t="str">
        <f>+日程!C181</f>
        <v>火</v>
      </c>
      <c r="D153" s="1746" t="str">
        <f>+日程!D181</f>
        <v>ﾔｸﾙﾄ</v>
      </c>
      <c r="E153" s="1750">
        <f>+日程!E181</f>
        <v>0</v>
      </c>
      <c r="F153" s="1378">
        <f>+日程!F181</f>
        <v>0</v>
      </c>
      <c r="G153" s="1686" t="str">
        <f>+日程!G181</f>
        <v/>
      </c>
      <c r="H153" s="582" t="str">
        <f>+日程!H181</f>
        <v/>
      </c>
      <c r="I153" s="1130" t="str">
        <f>+日程!I181</f>
        <v>△</v>
      </c>
      <c r="J153" s="1750">
        <f t="shared" si="8"/>
        <v>0</v>
      </c>
      <c r="K153" s="1378"/>
      <c r="L153" s="1381">
        <v>0</v>
      </c>
      <c r="M153" s="1135">
        <v>0</v>
      </c>
      <c r="N153" s="1135">
        <v>0</v>
      </c>
      <c r="O153" s="582">
        <v>0</v>
      </c>
      <c r="P153" s="582">
        <v>0</v>
      </c>
      <c r="Q153" s="582">
        <v>0</v>
      </c>
      <c r="R153" s="1135">
        <v>0</v>
      </c>
      <c r="S153" s="1135">
        <v>0</v>
      </c>
      <c r="T153" s="1135">
        <v>0</v>
      </c>
      <c r="U153" s="582"/>
      <c r="V153" s="582"/>
      <c r="W153" s="582"/>
      <c r="X153" s="1130">
        <f t="shared" si="9"/>
        <v>0</v>
      </c>
      <c r="Y153" s="1380"/>
      <c r="Z153" s="1378"/>
      <c r="AA153" s="1381">
        <v>0</v>
      </c>
      <c r="AB153" s="1135">
        <v>0</v>
      </c>
      <c r="AC153" s="1135">
        <v>0</v>
      </c>
      <c r="AD153" s="582">
        <v>0</v>
      </c>
      <c r="AE153" s="582">
        <v>0</v>
      </c>
      <c r="AF153" s="582">
        <v>0</v>
      </c>
      <c r="AG153" s="1135">
        <v>0</v>
      </c>
      <c r="AH153" s="1135">
        <v>0</v>
      </c>
      <c r="AI153" s="1135">
        <v>0</v>
      </c>
      <c r="AJ153" s="582"/>
      <c r="AK153" s="582"/>
      <c r="AL153" s="582"/>
      <c r="AM153" s="1130">
        <f t="shared" si="10"/>
        <v>0</v>
      </c>
      <c r="AN153" s="821"/>
    </row>
    <row r="154" spans="1:40" ht="14.1" customHeight="1">
      <c r="A154" s="628">
        <f>+日程!A182</f>
        <v>8</v>
      </c>
      <c r="B154" s="545">
        <f>+日程!B182</f>
        <v>24</v>
      </c>
      <c r="C154" s="1258" t="str">
        <f>+日程!C182</f>
        <v>水</v>
      </c>
      <c r="D154" s="1746" t="str">
        <f>+日程!D182</f>
        <v>ﾔｸﾙﾄ</v>
      </c>
      <c r="E154" s="1750">
        <f>+日程!E182</f>
        <v>0</v>
      </c>
      <c r="F154" s="1378">
        <f>+日程!F182</f>
        <v>0</v>
      </c>
      <c r="G154" s="1686" t="str">
        <f>+日程!G182</f>
        <v/>
      </c>
      <c r="H154" s="582" t="str">
        <f>+日程!H182</f>
        <v/>
      </c>
      <c r="I154" s="1130" t="str">
        <f>+日程!I182</f>
        <v>△</v>
      </c>
      <c r="J154" s="1750">
        <f t="shared" si="8"/>
        <v>0</v>
      </c>
      <c r="K154" s="1378"/>
      <c r="L154" s="1381">
        <v>0</v>
      </c>
      <c r="M154" s="1135">
        <v>0</v>
      </c>
      <c r="N154" s="1135">
        <v>0</v>
      </c>
      <c r="O154" s="582">
        <v>0</v>
      </c>
      <c r="P154" s="582">
        <v>0</v>
      </c>
      <c r="Q154" s="582">
        <v>0</v>
      </c>
      <c r="R154" s="1135">
        <v>0</v>
      </c>
      <c r="S154" s="1135">
        <v>0</v>
      </c>
      <c r="T154" s="1135">
        <v>0</v>
      </c>
      <c r="U154" s="582"/>
      <c r="V154" s="582"/>
      <c r="W154" s="582"/>
      <c r="X154" s="1130">
        <f t="shared" si="9"/>
        <v>0</v>
      </c>
      <c r="Y154" s="1380"/>
      <c r="Z154" s="1378"/>
      <c r="AA154" s="1381">
        <v>0</v>
      </c>
      <c r="AB154" s="1135">
        <v>0</v>
      </c>
      <c r="AC154" s="1135">
        <v>0</v>
      </c>
      <c r="AD154" s="582">
        <v>0</v>
      </c>
      <c r="AE154" s="582">
        <v>0</v>
      </c>
      <c r="AF154" s="582">
        <v>0</v>
      </c>
      <c r="AG154" s="1135">
        <v>0</v>
      </c>
      <c r="AH154" s="1135">
        <v>0</v>
      </c>
      <c r="AI154" s="1135">
        <v>0</v>
      </c>
      <c r="AJ154" s="582"/>
      <c r="AK154" s="582"/>
      <c r="AL154" s="582"/>
      <c r="AM154" s="1130">
        <f t="shared" si="10"/>
        <v>0</v>
      </c>
      <c r="AN154" s="821"/>
    </row>
    <row r="155" spans="1:40" ht="14.1" customHeight="1">
      <c r="A155" s="628">
        <f>+日程!A183</f>
        <v>8</v>
      </c>
      <c r="B155" s="545">
        <f>+日程!B183</f>
        <v>25</v>
      </c>
      <c r="C155" s="1258" t="str">
        <f>+日程!C183</f>
        <v>木</v>
      </c>
      <c r="D155" s="1746" t="str">
        <f>+日程!D183</f>
        <v>ﾔｸﾙﾄ</v>
      </c>
      <c r="E155" s="1750">
        <f>+日程!E183</f>
        <v>0</v>
      </c>
      <c r="F155" s="1378">
        <f>+日程!F183</f>
        <v>0</v>
      </c>
      <c r="G155" s="1686" t="str">
        <f>+日程!G183</f>
        <v/>
      </c>
      <c r="H155" s="582" t="str">
        <f>+日程!H183</f>
        <v/>
      </c>
      <c r="I155" s="1130" t="str">
        <f>+日程!I183</f>
        <v>△</v>
      </c>
      <c r="J155" s="1750">
        <f t="shared" si="8"/>
        <v>0</v>
      </c>
      <c r="K155" s="1378"/>
      <c r="L155" s="1381">
        <v>0</v>
      </c>
      <c r="M155" s="1135">
        <v>0</v>
      </c>
      <c r="N155" s="1135">
        <v>0</v>
      </c>
      <c r="O155" s="582">
        <v>0</v>
      </c>
      <c r="P155" s="582">
        <v>0</v>
      </c>
      <c r="Q155" s="582">
        <v>0</v>
      </c>
      <c r="R155" s="1135">
        <v>0</v>
      </c>
      <c r="S155" s="1135">
        <v>0</v>
      </c>
      <c r="T155" s="1135">
        <v>0</v>
      </c>
      <c r="U155" s="582"/>
      <c r="V155" s="582"/>
      <c r="W155" s="582"/>
      <c r="X155" s="1130">
        <f t="shared" si="9"/>
        <v>0</v>
      </c>
      <c r="Y155" s="1380"/>
      <c r="Z155" s="1378"/>
      <c r="AA155" s="1381">
        <v>0</v>
      </c>
      <c r="AB155" s="1135">
        <v>0</v>
      </c>
      <c r="AC155" s="1135">
        <v>0</v>
      </c>
      <c r="AD155" s="582">
        <v>0</v>
      </c>
      <c r="AE155" s="582">
        <v>0</v>
      </c>
      <c r="AF155" s="582">
        <v>0</v>
      </c>
      <c r="AG155" s="1135">
        <v>0</v>
      </c>
      <c r="AH155" s="1135">
        <v>0</v>
      </c>
      <c r="AI155" s="1135">
        <v>0</v>
      </c>
      <c r="AJ155" s="582"/>
      <c r="AK155" s="582"/>
      <c r="AL155" s="582"/>
      <c r="AM155" s="1130">
        <f t="shared" si="10"/>
        <v>0</v>
      </c>
      <c r="AN155" s="821"/>
    </row>
    <row r="156" spans="1:40" ht="14.1" customHeight="1">
      <c r="A156" s="628">
        <f>+日程!A184</f>
        <v>8</v>
      </c>
      <c r="B156" s="545">
        <f>+日程!B184</f>
        <v>26</v>
      </c>
      <c r="C156" s="1258" t="str">
        <f>+日程!C184</f>
        <v>金</v>
      </c>
      <c r="D156" s="1746" t="str">
        <f>+日程!D184</f>
        <v>巨人</v>
      </c>
      <c r="E156" s="1750">
        <f>+日程!E184</f>
        <v>0</v>
      </c>
      <c r="F156" s="1378">
        <f>+日程!F184</f>
        <v>0</v>
      </c>
      <c r="G156" s="1686" t="str">
        <f>+日程!G184</f>
        <v/>
      </c>
      <c r="H156" s="582" t="str">
        <f>+日程!H184</f>
        <v/>
      </c>
      <c r="I156" s="1130" t="str">
        <f>+日程!I184</f>
        <v>△</v>
      </c>
      <c r="J156" s="1750">
        <f t="shared" si="8"/>
        <v>0</v>
      </c>
      <c r="K156" s="1378"/>
      <c r="L156" s="1381">
        <v>0</v>
      </c>
      <c r="M156" s="1135">
        <v>0</v>
      </c>
      <c r="N156" s="1135">
        <v>0</v>
      </c>
      <c r="O156" s="582">
        <v>0</v>
      </c>
      <c r="P156" s="582">
        <v>0</v>
      </c>
      <c r="Q156" s="582">
        <v>0</v>
      </c>
      <c r="R156" s="1135">
        <v>0</v>
      </c>
      <c r="S156" s="1135">
        <v>0</v>
      </c>
      <c r="T156" s="1135">
        <v>0</v>
      </c>
      <c r="U156" s="582"/>
      <c r="V156" s="582"/>
      <c r="W156" s="582"/>
      <c r="X156" s="1130">
        <f t="shared" si="9"/>
        <v>0</v>
      </c>
      <c r="Y156" s="1380"/>
      <c r="Z156" s="1378"/>
      <c r="AA156" s="1381">
        <v>0</v>
      </c>
      <c r="AB156" s="1135">
        <v>0</v>
      </c>
      <c r="AC156" s="1135">
        <v>0</v>
      </c>
      <c r="AD156" s="582">
        <v>0</v>
      </c>
      <c r="AE156" s="582">
        <v>0</v>
      </c>
      <c r="AF156" s="582">
        <v>0</v>
      </c>
      <c r="AG156" s="1135">
        <v>0</v>
      </c>
      <c r="AH156" s="1135">
        <v>0</v>
      </c>
      <c r="AI156" s="1135">
        <v>0</v>
      </c>
      <c r="AJ156" s="582"/>
      <c r="AK156" s="582"/>
      <c r="AL156" s="582"/>
      <c r="AM156" s="1130">
        <f t="shared" si="10"/>
        <v>0</v>
      </c>
      <c r="AN156" s="821"/>
    </row>
    <row r="157" spans="1:40" ht="14.1" customHeight="1">
      <c r="A157" s="628">
        <f>+日程!A185</f>
        <v>8</v>
      </c>
      <c r="B157" s="545">
        <f>+日程!B185</f>
        <v>27</v>
      </c>
      <c r="C157" s="1258" t="str">
        <f>+日程!C185</f>
        <v>土</v>
      </c>
      <c r="D157" s="1746" t="str">
        <f>+日程!D185</f>
        <v>巨人</v>
      </c>
      <c r="E157" s="1750">
        <f>+日程!E185</f>
        <v>0</v>
      </c>
      <c r="F157" s="1378">
        <f>+日程!F185</f>
        <v>0</v>
      </c>
      <c r="G157" s="1686" t="str">
        <f>+日程!G185</f>
        <v/>
      </c>
      <c r="H157" s="582" t="str">
        <f>+日程!H185</f>
        <v/>
      </c>
      <c r="I157" s="1130" t="str">
        <f>+日程!I185</f>
        <v>△</v>
      </c>
      <c r="J157" s="1750">
        <f t="shared" si="8"/>
        <v>0</v>
      </c>
      <c r="K157" s="1378"/>
      <c r="L157" s="1381">
        <v>0</v>
      </c>
      <c r="M157" s="1135">
        <v>0</v>
      </c>
      <c r="N157" s="1135">
        <v>0</v>
      </c>
      <c r="O157" s="582">
        <v>0</v>
      </c>
      <c r="P157" s="582">
        <v>0</v>
      </c>
      <c r="Q157" s="582">
        <v>0</v>
      </c>
      <c r="R157" s="1135">
        <v>0</v>
      </c>
      <c r="S157" s="1135">
        <v>0</v>
      </c>
      <c r="T157" s="1135">
        <v>0</v>
      </c>
      <c r="U157" s="582"/>
      <c r="V157" s="582"/>
      <c r="W157" s="582"/>
      <c r="X157" s="1130">
        <f t="shared" si="9"/>
        <v>0</v>
      </c>
      <c r="Y157" s="1380"/>
      <c r="Z157" s="1378"/>
      <c r="AA157" s="1381">
        <v>0</v>
      </c>
      <c r="AB157" s="1135">
        <v>0</v>
      </c>
      <c r="AC157" s="1135">
        <v>0</v>
      </c>
      <c r="AD157" s="582">
        <v>0</v>
      </c>
      <c r="AE157" s="582">
        <v>0</v>
      </c>
      <c r="AF157" s="582">
        <v>0</v>
      </c>
      <c r="AG157" s="1135">
        <v>0</v>
      </c>
      <c r="AH157" s="1135">
        <v>0</v>
      </c>
      <c r="AI157" s="1135">
        <v>0</v>
      </c>
      <c r="AJ157" s="582"/>
      <c r="AK157" s="582"/>
      <c r="AL157" s="582"/>
      <c r="AM157" s="1130">
        <f t="shared" si="10"/>
        <v>0</v>
      </c>
      <c r="AN157" s="821"/>
    </row>
    <row r="158" spans="1:40" ht="14.1" customHeight="1">
      <c r="A158" s="628">
        <f>+日程!A186</f>
        <v>8</v>
      </c>
      <c r="B158" s="545">
        <f>+日程!B186</f>
        <v>28</v>
      </c>
      <c r="C158" s="1258" t="str">
        <f>+日程!C186</f>
        <v>日</v>
      </c>
      <c r="D158" s="1746" t="str">
        <f>+日程!D186</f>
        <v>巨人</v>
      </c>
      <c r="E158" s="1750">
        <f>+日程!E186</f>
        <v>0</v>
      </c>
      <c r="F158" s="1378">
        <f>+日程!F186</f>
        <v>0</v>
      </c>
      <c r="G158" s="1686" t="str">
        <f>+日程!G186</f>
        <v/>
      </c>
      <c r="H158" s="582" t="str">
        <f>+日程!H186</f>
        <v/>
      </c>
      <c r="I158" s="1130" t="str">
        <f>+日程!I186</f>
        <v>△</v>
      </c>
      <c r="J158" s="1750">
        <f t="shared" si="8"/>
        <v>0</v>
      </c>
      <c r="K158" s="1378"/>
      <c r="L158" s="1381">
        <v>0</v>
      </c>
      <c r="M158" s="1135">
        <v>0</v>
      </c>
      <c r="N158" s="1135">
        <v>0</v>
      </c>
      <c r="O158" s="582">
        <v>0</v>
      </c>
      <c r="P158" s="582">
        <v>0</v>
      </c>
      <c r="Q158" s="582">
        <v>0</v>
      </c>
      <c r="R158" s="1135">
        <v>0</v>
      </c>
      <c r="S158" s="1135">
        <v>0</v>
      </c>
      <c r="T158" s="1135">
        <v>0</v>
      </c>
      <c r="U158" s="582"/>
      <c r="V158" s="582"/>
      <c r="W158" s="582"/>
      <c r="X158" s="1130">
        <f t="shared" si="9"/>
        <v>0</v>
      </c>
      <c r="Y158" s="1380"/>
      <c r="Z158" s="1378"/>
      <c r="AA158" s="1381">
        <v>0</v>
      </c>
      <c r="AB158" s="1135">
        <v>0</v>
      </c>
      <c r="AC158" s="1135">
        <v>0</v>
      </c>
      <c r="AD158" s="582">
        <v>0</v>
      </c>
      <c r="AE158" s="582">
        <v>0</v>
      </c>
      <c r="AF158" s="582">
        <v>0</v>
      </c>
      <c r="AG158" s="1135">
        <v>0</v>
      </c>
      <c r="AH158" s="1135">
        <v>0</v>
      </c>
      <c r="AI158" s="1135">
        <v>0</v>
      </c>
      <c r="AJ158" s="582"/>
      <c r="AK158" s="582"/>
      <c r="AL158" s="582"/>
      <c r="AM158" s="1130">
        <f t="shared" si="10"/>
        <v>0</v>
      </c>
      <c r="AN158" s="821"/>
    </row>
    <row r="159" spans="1:40" ht="14.1" customHeight="1">
      <c r="A159" s="743">
        <f>+日程!A187</f>
        <v>8</v>
      </c>
      <c r="B159" s="1131">
        <f>+日程!B187</f>
        <v>29</v>
      </c>
      <c r="C159" s="1386" t="str">
        <f>+日程!C187</f>
        <v>月</v>
      </c>
      <c r="D159" s="1747"/>
      <c r="E159" s="1380"/>
      <c r="F159" s="1379"/>
      <c r="G159" s="1382"/>
      <c r="H159" s="637"/>
      <c r="I159" s="1132"/>
      <c r="J159" s="1380"/>
      <c r="K159" s="1379"/>
      <c r="L159" s="1382"/>
      <c r="M159" s="637"/>
      <c r="N159" s="637"/>
      <c r="O159" s="637"/>
      <c r="P159" s="637"/>
      <c r="Q159" s="637"/>
      <c r="R159" s="637"/>
      <c r="S159" s="637"/>
      <c r="T159" s="637"/>
      <c r="U159" s="637"/>
      <c r="V159" s="637"/>
      <c r="W159" s="637"/>
      <c r="X159" s="1132"/>
      <c r="Y159" s="1380"/>
      <c r="Z159" s="1379"/>
      <c r="AA159" s="1382"/>
      <c r="AB159" s="637"/>
      <c r="AC159" s="637"/>
      <c r="AD159" s="637"/>
      <c r="AE159" s="637"/>
      <c r="AF159" s="637"/>
      <c r="AG159" s="637"/>
      <c r="AH159" s="637"/>
      <c r="AI159" s="637"/>
      <c r="AJ159" s="637"/>
      <c r="AK159" s="637"/>
      <c r="AL159" s="637"/>
      <c r="AM159" s="1132"/>
      <c r="AN159" s="822"/>
    </row>
    <row r="160" spans="1:40" ht="14.1" customHeight="1">
      <c r="A160" s="628">
        <f>+日程!A188</f>
        <v>8</v>
      </c>
      <c r="B160" s="545">
        <f>+日程!B188</f>
        <v>30</v>
      </c>
      <c r="C160" s="1258" t="str">
        <f>+日程!C188</f>
        <v>火</v>
      </c>
      <c r="D160" s="1746" t="str">
        <f>+日程!D188</f>
        <v>阪神</v>
      </c>
      <c r="E160" s="1750">
        <f>+日程!E188</f>
        <v>0</v>
      </c>
      <c r="F160" s="1378">
        <f>+日程!F188</f>
        <v>0</v>
      </c>
      <c r="G160" s="1686" t="str">
        <f>+日程!G188</f>
        <v/>
      </c>
      <c r="H160" s="582" t="str">
        <f>+日程!H188</f>
        <v/>
      </c>
      <c r="I160" s="1130" t="str">
        <f>+日程!I188</f>
        <v>△</v>
      </c>
      <c r="J160" s="1750">
        <f t="shared" si="8"/>
        <v>0</v>
      </c>
      <c r="K160" s="1378"/>
      <c r="L160" s="1381">
        <v>0</v>
      </c>
      <c r="M160" s="1135">
        <v>0</v>
      </c>
      <c r="N160" s="1135">
        <v>0</v>
      </c>
      <c r="O160" s="582">
        <v>0</v>
      </c>
      <c r="P160" s="582">
        <v>0</v>
      </c>
      <c r="Q160" s="582">
        <v>0</v>
      </c>
      <c r="R160" s="1135">
        <v>0</v>
      </c>
      <c r="S160" s="1135">
        <v>0</v>
      </c>
      <c r="T160" s="1135">
        <v>0</v>
      </c>
      <c r="U160" s="582"/>
      <c r="V160" s="582"/>
      <c r="W160" s="582"/>
      <c r="X160" s="1130">
        <f t="shared" si="9"/>
        <v>0</v>
      </c>
      <c r="Y160" s="1380"/>
      <c r="Z160" s="1378"/>
      <c r="AA160" s="1381">
        <v>0</v>
      </c>
      <c r="AB160" s="1135">
        <v>0</v>
      </c>
      <c r="AC160" s="1135">
        <v>0</v>
      </c>
      <c r="AD160" s="582">
        <v>0</v>
      </c>
      <c r="AE160" s="582">
        <v>0</v>
      </c>
      <c r="AF160" s="582">
        <v>0</v>
      </c>
      <c r="AG160" s="1135">
        <v>0</v>
      </c>
      <c r="AH160" s="1135">
        <v>0</v>
      </c>
      <c r="AI160" s="1135">
        <v>0</v>
      </c>
      <c r="AJ160" s="582"/>
      <c r="AK160" s="582"/>
      <c r="AL160" s="582"/>
      <c r="AM160" s="1130">
        <f t="shared" si="10"/>
        <v>0</v>
      </c>
      <c r="AN160" s="821"/>
    </row>
    <row r="161" spans="1:40" ht="14.1" customHeight="1">
      <c r="A161" s="628">
        <f>+日程!A189</f>
        <v>8</v>
      </c>
      <c r="B161" s="545">
        <f>+日程!B189</f>
        <v>31</v>
      </c>
      <c r="C161" s="1258" t="str">
        <f>+日程!C189</f>
        <v>水</v>
      </c>
      <c r="D161" s="1746" t="str">
        <f>+日程!D189</f>
        <v>阪神</v>
      </c>
      <c r="E161" s="1750">
        <f>+日程!E189</f>
        <v>0</v>
      </c>
      <c r="F161" s="1378">
        <f>+日程!F189</f>
        <v>0</v>
      </c>
      <c r="G161" s="1686" t="str">
        <f>+日程!G189</f>
        <v/>
      </c>
      <c r="H161" s="582" t="str">
        <f>+日程!H189</f>
        <v/>
      </c>
      <c r="I161" s="1130" t="str">
        <f>+日程!I189</f>
        <v>△</v>
      </c>
      <c r="J161" s="1750">
        <f t="shared" si="8"/>
        <v>0</v>
      </c>
      <c r="K161" s="1378"/>
      <c r="L161" s="1381">
        <v>0</v>
      </c>
      <c r="M161" s="1135">
        <v>0</v>
      </c>
      <c r="N161" s="1135">
        <v>0</v>
      </c>
      <c r="O161" s="582">
        <v>0</v>
      </c>
      <c r="P161" s="582">
        <v>0</v>
      </c>
      <c r="Q161" s="582">
        <v>0</v>
      </c>
      <c r="R161" s="1135">
        <v>0</v>
      </c>
      <c r="S161" s="1135">
        <v>0</v>
      </c>
      <c r="T161" s="1135">
        <v>0</v>
      </c>
      <c r="U161" s="582"/>
      <c r="V161" s="582"/>
      <c r="W161" s="582"/>
      <c r="X161" s="1130">
        <f t="shared" si="9"/>
        <v>0</v>
      </c>
      <c r="Y161" s="1380"/>
      <c r="Z161" s="1378"/>
      <c r="AA161" s="1381">
        <v>0</v>
      </c>
      <c r="AB161" s="1135">
        <v>0</v>
      </c>
      <c r="AC161" s="1135">
        <v>0</v>
      </c>
      <c r="AD161" s="582">
        <v>0</v>
      </c>
      <c r="AE161" s="582">
        <v>0</v>
      </c>
      <c r="AF161" s="582">
        <v>0</v>
      </c>
      <c r="AG161" s="1135">
        <v>0</v>
      </c>
      <c r="AH161" s="1135">
        <v>0</v>
      </c>
      <c r="AI161" s="1135">
        <v>0</v>
      </c>
      <c r="AJ161" s="582"/>
      <c r="AK161" s="582"/>
      <c r="AL161" s="582"/>
      <c r="AM161" s="1130">
        <f t="shared" si="10"/>
        <v>0</v>
      </c>
      <c r="AN161" s="821"/>
    </row>
    <row r="162" spans="1:40" ht="14.1" customHeight="1">
      <c r="A162" s="628">
        <f>+日程!A190</f>
        <v>9</v>
      </c>
      <c r="B162" s="545">
        <f>+日程!B190</f>
        <v>1</v>
      </c>
      <c r="C162" s="1258" t="str">
        <f>+日程!C190</f>
        <v>木</v>
      </c>
      <c r="D162" s="1746" t="str">
        <f>+日程!D190</f>
        <v>阪神</v>
      </c>
      <c r="E162" s="1750">
        <f>+日程!E190</f>
        <v>0</v>
      </c>
      <c r="F162" s="1378">
        <f>+日程!F190</f>
        <v>0</v>
      </c>
      <c r="G162" s="1686" t="str">
        <f>+日程!G190</f>
        <v/>
      </c>
      <c r="H162" s="582" t="str">
        <f>+日程!H190</f>
        <v/>
      </c>
      <c r="I162" s="1130" t="str">
        <f>+日程!I190</f>
        <v>△</v>
      </c>
      <c r="J162" s="1750">
        <f t="shared" si="8"/>
        <v>0</v>
      </c>
      <c r="K162" s="1378"/>
      <c r="L162" s="1381">
        <v>0</v>
      </c>
      <c r="M162" s="1135">
        <v>0</v>
      </c>
      <c r="N162" s="1135">
        <v>0</v>
      </c>
      <c r="O162" s="582">
        <v>0</v>
      </c>
      <c r="P162" s="582">
        <v>0</v>
      </c>
      <c r="Q162" s="582">
        <v>0</v>
      </c>
      <c r="R162" s="1135">
        <v>0</v>
      </c>
      <c r="S162" s="1135">
        <v>0</v>
      </c>
      <c r="T162" s="1135">
        <v>0</v>
      </c>
      <c r="U162" s="582"/>
      <c r="V162" s="582"/>
      <c r="W162" s="582"/>
      <c r="X162" s="1130">
        <f t="shared" si="9"/>
        <v>0</v>
      </c>
      <c r="Y162" s="1380"/>
      <c r="Z162" s="1378"/>
      <c r="AA162" s="1381">
        <v>0</v>
      </c>
      <c r="AB162" s="1135">
        <v>0</v>
      </c>
      <c r="AC162" s="1135">
        <v>0</v>
      </c>
      <c r="AD162" s="582">
        <v>0</v>
      </c>
      <c r="AE162" s="582">
        <v>0</v>
      </c>
      <c r="AF162" s="582">
        <v>0</v>
      </c>
      <c r="AG162" s="1135">
        <v>0</v>
      </c>
      <c r="AH162" s="1135">
        <v>0</v>
      </c>
      <c r="AI162" s="1135">
        <v>0</v>
      </c>
      <c r="AJ162" s="582"/>
      <c r="AK162" s="582"/>
      <c r="AL162" s="582"/>
      <c r="AM162" s="1130">
        <f t="shared" si="10"/>
        <v>0</v>
      </c>
      <c r="AN162" s="821"/>
    </row>
    <row r="163" spans="1:40" ht="14.1" customHeight="1">
      <c r="A163" s="628">
        <f>+日程!A191</f>
        <v>9</v>
      </c>
      <c r="B163" s="545">
        <f>+日程!B191</f>
        <v>2</v>
      </c>
      <c r="C163" s="1258" t="str">
        <f>+日程!C191</f>
        <v>金</v>
      </c>
      <c r="D163" s="1746" t="str">
        <f>+日程!D191</f>
        <v>DeNA</v>
      </c>
      <c r="E163" s="1750">
        <f>+日程!E191</f>
        <v>0</v>
      </c>
      <c r="F163" s="1378">
        <f>+日程!F191</f>
        <v>0</v>
      </c>
      <c r="G163" s="1686" t="str">
        <f>+日程!G191</f>
        <v/>
      </c>
      <c r="H163" s="582" t="str">
        <f>+日程!H191</f>
        <v/>
      </c>
      <c r="I163" s="1130" t="str">
        <f>+日程!I191</f>
        <v>△</v>
      </c>
      <c r="J163" s="1750">
        <f t="shared" si="8"/>
        <v>0</v>
      </c>
      <c r="K163" s="1378"/>
      <c r="L163" s="1381">
        <v>0</v>
      </c>
      <c r="M163" s="1135">
        <v>0</v>
      </c>
      <c r="N163" s="1135">
        <v>0</v>
      </c>
      <c r="O163" s="582">
        <v>0</v>
      </c>
      <c r="P163" s="582">
        <v>0</v>
      </c>
      <c r="Q163" s="582">
        <v>0</v>
      </c>
      <c r="R163" s="1135">
        <v>0</v>
      </c>
      <c r="S163" s="1135">
        <v>0</v>
      </c>
      <c r="T163" s="1135">
        <v>0</v>
      </c>
      <c r="U163" s="582"/>
      <c r="V163" s="582"/>
      <c r="W163" s="582"/>
      <c r="X163" s="1130">
        <f t="shared" si="9"/>
        <v>0</v>
      </c>
      <c r="Y163" s="1380"/>
      <c r="Z163" s="1378"/>
      <c r="AA163" s="1381">
        <v>0</v>
      </c>
      <c r="AB163" s="1135">
        <v>0</v>
      </c>
      <c r="AC163" s="1135">
        <v>0</v>
      </c>
      <c r="AD163" s="582">
        <v>0</v>
      </c>
      <c r="AE163" s="582">
        <v>0</v>
      </c>
      <c r="AF163" s="582">
        <v>0</v>
      </c>
      <c r="AG163" s="1135">
        <v>0</v>
      </c>
      <c r="AH163" s="1135">
        <v>0</v>
      </c>
      <c r="AI163" s="1135">
        <v>0</v>
      </c>
      <c r="AJ163" s="582"/>
      <c r="AK163" s="582"/>
      <c r="AL163" s="582"/>
      <c r="AM163" s="1130">
        <f t="shared" si="10"/>
        <v>0</v>
      </c>
      <c r="AN163" s="821"/>
    </row>
    <row r="164" spans="1:40" ht="14.1" customHeight="1">
      <c r="A164" s="628">
        <f>+日程!A192</f>
        <v>9</v>
      </c>
      <c r="B164" s="545">
        <f>+日程!B192</f>
        <v>3</v>
      </c>
      <c r="C164" s="1258" t="str">
        <f>+日程!C192</f>
        <v>土</v>
      </c>
      <c r="D164" s="1746" t="str">
        <f>+日程!D192</f>
        <v>DeNA</v>
      </c>
      <c r="E164" s="1750">
        <f>+日程!E192</f>
        <v>0</v>
      </c>
      <c r="F164" s="1378">
        <f>+日程!F192</f>
        <v>0</v>
      </c>
      <c r="G164" s="1686" t="str">
        <f>+日程!G192</f>
        <v/>
      </c>
      <c r="H164" s="582" t="str">
        <f>+日程!H192</f>
        <v/>
      </c>
      <c r="I164" s="1130" t="str">
        <f>+日程!I192</f>
        <v>△</v>
      </c>
      <c r="J164" s="1750">
        <f t="shared" si="8"/>
        <v>0</v>
      </c>
      <c r="K164" s="1378"/>
      <c r="L164" s="1381">
        <v>0</v>
      </c>
      <c r="M164" s="1135">
        <v>0</v>
      </c>
      <c r="N164" s="1135">
        <v>0</v>
      </c>
      <c r="O164" s="582">
        <v>0</v>
      </c>
      <c r="P164" s="582">
        <v>0</v>
      </c>
      <c r="Q164" s="582">
        <v>0</v>
      </c>
      <c r="R164" s="1135">
        <v>0</v>
      </c>
      <c r="S164" s="1135">
        <v>0</v>
      </c>
      <c r="T164" s="1135">
        <v>0</v>
      </c>
      <c r="U164" s="582"/>
      <c r="V164" s="582"/>
      <c r="W164" s="582"/>
      <c r="X164" s="1130">
        <f t="shared" si="9"/>
        <v>0</v>
      </c>
      <c r="Y164" s="1380"/>
      <c r="Z164" s="1378"/>
      <c r="AA164" s="1381">
        <v>0</v>
      </c>
      <c r="AB164" s="1135">
        <v>0</v>
      </c>
      <c r="AC164" s="1135">
        <v>0</v>
      </c>
      <c r="AD164" s="582">
        <v>0</v>
      </c>
      <c r="AE164" s="582">
        <v>0</v>
      </c>
      <c r="AF164" s="582">
        <v>0</v>
      </c>
      <c r="AG164" s="1135">
        <v>0</v>
      </c>
      <c r="AH164" s="1135">
        <v>0</v>
      </c>
      <c r="AI164" s="1135">
        <v>0</v>
      </c>
      <c r="AJ164" s="582"/>
      <c r="AK164" s="582"/>
      <c r="AL164" s="582"/>
      <c r="AM164" s="1130">
        <f t="shared" si="10"/>
        <v>0</v>
      </c>
      <c r="AN164" s="821"/>
    </row>
    <row r="165" spans="1:40" ht="14.1" customHeight="1">
      <c r="A165" s="628">
        <f>+日程!A193</f>
        <v>9</v>
      </c>
      <c r="B165" s="545">
        <f>+日程!B193</f>
        <v>4</v>
      </c>
      <c r="C165" s="1258" t="str">
        <f>+日程!C193</f>
        <v>日</v>
      </c>
      <c r="D165" s="1746" t="str">
        <f>+日程!D193</f>
        <v>DeNA</v>
      </c>
      <c r="E165" s="1750">
        <f>+日程!E193</f>
        <v>0</v>
      </c>
      <c r="F165" s="1378">
        <f>+日程!F193</f>
        <v>0</v>
      </c>
      <c r="G165" s="1686" t="str">
        <f>+日程!G193</f>
        <v/>
      </c>
      <c r="H165" s="582" t="str">
        <f>+日程!H193</f>
        <v/>
      </c>
      <c r="I165" s="1130" t="str">
        <f>+日程!I193</f>
        <v>△</v>
      </c>
      <c r="J165" s="1750">
        <f t="shared" si="8"/>
        <v>0</v>
      </c>
      <c r="K165" s="1378"/>
      <c r="L165" s="1381">
        <v>0</v>
      </c>
      <c r="M165" s="1135">
        <v>0</v>
      </c>
      <c r="N165" s="1135">
        <v>0</v>
      </c>
      <c r="O165" s="582">
        <v>0</v>
      </c>
      <c r="P165" s="582">
        <v>0</v>
      </c>
      <c r="Q165" s="582">
        <v>0</v>
      </c>
      <c r="R165" s="1135">
        <v>0</v>
      </c>
      <c r="S165" s="1135">
        <v>0</v>
      </c>
      <c r="T165" s="1135">
        <v>0</v>
      </c>
      <c r="U165" s="582"/>
      <c r="V165" s="582"/>
      <c r="W165" s="582"/>
      <c r="X165" s="1130">
        <f t="shared" si="9"/>
        <v>0</v>
      </c>
      <c r="Y165" s="1380"/>
      <c r="Z165" s="1378"/>
      <c r="AA165" s="1381">
        <v>0</v>
      </c>
      <c r="AB165" s="1135">
        <v>0</v>
      </c>
      <c r="AC165" s="1135">
        <v>0</v>
      </c>
      <c r="AD165" s="582">
        <v>0</v>
      </c>
      <c r="AE165" s="582">
        <v>0</v>
      </c>
      <c r="AF165" s="582">
        <v>0</v>
      </c>
      <c r="AG165" s="1135">
        <v>0</v>
      </c>
      <c r="AH165" s="1135">
        <v>0</v>
      </c>
      <c r="AI165" s="1135">
        <v>0</v>
      </c>
      <c r="AJ165" s="582"/>
      <c r="AK165" s="582"/>
      <c r="AL165" s="582"/>
      <c r="AM165" s="1130">
        <f t="shared" si="10"/>
        <v>0</v>
      </c>
      <c r="AN165" s="821"/>
    </row>
    <row r="166" spans="1:40" ht="14.1" customHeight="1">
      <c r="A166" s="743">
        <f>+日程!A194</f>
        <v>9</v>
      </c>
      <c r="B166" s="1131">
        <f>+日程!B194</f>
        <v>5</v>
      </c>
      <c r="C166" s="1386" t="str">
        <f>+日程!C194</f>
        <v>月</v>
      </c>
      <c r="D166" s="1747"/>
      <c r="E166" s="1380"/>
      <c r="F166" s="1379"/>
      <c r="G166" s="1382"/>
      <c r="H166" s="637"/>
      <c r="I166" s="1132"/>
      <c r="J166" s="1380"/>
      <c r="K166" s="1379"/>
      <c r="L166" s="1382"/>
      <c r="M166" s="637"/>
      <c r="N166" s="637"/>
      <c r="O166" s="637"/>
      <c r="P166" s="637"/>
      <c r="Q166" s="637"/>
      <c r="R166" s="637"/>
      <c r="S166" s="637"/>
      <c r="T166" s="637"/>
      <c r="U166" s="637"/>
      <c r="V166" s="637"/>
      <c r="W166" s="637"/>
      <c r="X166" s="1132"/>
      <c r="Y166" s="1380"/>
      <c r="Z166" s="1379"/>
      <c r="AA166" s="1382"/>
      <c r="AB166" s="637"/>
      <c r="AC166" s="637"/>
      <c r="AD166" s="637"/>
      <c r="AE166" s="637"/>
      <c r="AF166" s="637"/>
      <c r="AG166" s="637"/>
      <c r="AH166" s="637"/>
      <c r="AI166" s="637"/>
      <c r="AJ166" s="637"/>
      <c r="AK166" s="637"/>
      <c r="AL166" s="637"/>
      <c r="AM166" s="1132"/>
      <c r="AN166" s="821"/>
    </row>
    <row r="167" spans="1:40" ht="14.1" customHeight="1">
      <c r="A167" s="628">
        <f>+日程!A195</f>
        <v>9</v>
      </c>
      <c r="B167" s="545">
        <f>+日程!B195</f>
        <v>6</v>
      </c>
      <c r="C167" s="1258" t="str">
        <f>+日程!C195</f>
        <v>火</v>
      </c>
      <c r="D167" s="1746" t="str">
        <f>+日程!D195</f>
        <v>中日</v>
      </c>
      <c r="E167" s="1750">
        <f>+日程!E195</f>
        <v>0</v>
      </c>
      <c r="F167" s="1378">
        <f>+日程!F195</f>
        <v>0</v>
      </c>
      <c r="G167" s="1686" t="str">
        <f>+日程!G195</f>
        <v/>
      </c>
      <c r="H167" s="582" t="str">
        <f>+日程!H195</f>
        <v/>
      </c>
      <c r="I167" s="1130" t="str">
        <f>+日程!I195</f>
        <v>△</v>
      </c>
      <c r="J167" s="1750">
        <f t="shared" si="8"/>
        <v>0</v>
      </c>
      <c r="K167" s="1378"/>
      <c r="L167" s="1381">
        <v>0</v>
      </c>
      <c r="M167" s="1135">
        <v>0</v>
      </c>
      <c r="N167" s="1135">
        <v>0</v>
      </c>
      <c r="O167" s="582">
        <v>0</v>
      </c>
      <c r="P167" s="582">
        <v>0</v>
      </c>
      <c r="Q167" s="582">
        <v>0</v>
      </c>
      <c r="R167" s="1135">
        <v>0</v>
      </c>
      <c r="S167" s="1135">
        <v>0</v>
      </c>
      <c r="T167" s="1135">
        <v>0</v>
      </c>
      <c r="U167" s="582"/>
      <c r="V167" s="582"/>
      <c r="W167" s="582"/>
      <c r="X167" s="1130">
        <f t="shared" si="9"/>
        <v>0</v>
      </c>
      <c r="Y167" s="1380"/>
      <c r="Z167" s="1378"/>
      <c r="AA167" s="1381">
        <v>0</v>
      </c>
      <c r="AB167" s="1135">
        <v>0</v>
      </c>
      <c r="AC167" s="1135">
        <v>0</v>
      </c>
      <c r="AD167" s="582">
        <v>0</v>
      </c>
      <c r="AE167" s="582">
        <v>0</v>
      </c>
      <c r="AF167" s="582">
        <v>0</v>
      </c>
      <c r="AG167" s="1135">
        <v>0</v>
      </c>
      <c r="AH167" s="1135">
        <v>0</v>
      </c>
      <c r="AI167" s="1135">
        <v>0</v>
      </c>
      <c r="AJ167" s="582"/>
      <c r="AK167" s="582"/>
      <c r="AL167" s="582"/>
      <c r="AM167" s="1130">
        <f t="shared" si="10"/>
        <v>0</v>
      </c>
      <c r="AN167" s="738"/>
    </row>
    <row r="168" spans="1:40" ht="14.1" customHeight="1">
      <c r="A168" s="628">
        <f>+日程!A196</f>
        <v>9</v>
      </c>
      <c r="B168" s="545">
        <f>+日程!B196</f>
        <v>7</v>
      </c>
      <c r="C168" s="1258" t="str">
        <f>+日程!C196</f>
        <v>水</v>
      </c>
      <c r="D168" s="1746" t="str">
        <f>+日程!D196</f>
        <v>中日</v>
      </c>
      <c r="E168" s="1750">
        <f>+日程!E196</f>
        <v>0</v>
      </c>
      <c r="F168" s="1378">
        <f>+日程!F196</f>
        <v>0</v>
      </c>
      <c r="G168" s="1686" t="str">
        <f>+日程!G196</f>
        <v/>
      </c>
      <c r="H168" s="582" t="str">
        <f>+日程!H196</f>
        <v/>
      </c>
      <c r="I168" s="1130" t="str">
        <f>+日程!I196</f>
        <v>△</v>
      </c>
      <c r="J168" s="1750">
        <f t="shared" si="8"/>
        <v>0</v>
      </c>
      <c r="K168" s="1378"/>
      <c r="L168" s="1381">
        <v>0</v>
      </c>
      <c r="M168" s="1135">
        <v>0</v>
      </c>
      <c r="N168" s="1135">
        <v>0</v>
      </c>
      <c r="O168" s="582">
        <v>0</v>
      </c>
      <c r="P168" s="582">
        <v>0</v>
      </c>
      <c r="Q168" s="582">
        <v>0</v>
      </c>
      <c r="R168" s="1135">
        <v>0</v>
      </c>
      <c r="S168" s="1135">
        <v>0</v>
      </c>
      <c r="T168" s="1135">
        <v>0</v>
      </c>
      <c r="U168" s="582"/>
      <c r="V168" s="582"/>
      <c r="W168" s="582"/>
      <c r="X168" s="1130">
        <f t="shared" si="9"/>
        <v>0</v>
      </c>
      <c r="Y168" s="1380"/>
      <c r="Z168" s="1378"/>
      <c r="AA168" s="1381">
        <v>0</v>
      </c>
      <c r="AB168" s="1135">
        <v>0</v>
      </c>
      <c r="AC168" s="1135">
        <v>0</v>
      </c>
      <c r="AD168" s="582">
        <v>0</v>
      </c>
      <c r="AE168" s="582">
        <v>0</v>
      </c>
      <c r="AF168" s="582">
        <v>0</v>
      </c>
      <c r="AG168" s="1135">
        <v>0</v>
      </c>
      <c r="AH168" s="1135">
        <v>0</v>
      </c>
      <c r="AI168" s="1135">
        <v>0</v>
      </c>
      <c r="AJ168" s="582"/>
      <c r="AK168" s="582"/>
      <c r="AL168" s="582"/>
      <c r="AM168" s="1130">
        <f t="shared" si="10"/>
        <v>0</v>
      </c>
      <c r="AN168" s="821"/>
    </row>
    <row r="169" spans="1:40" ht="14.1" customHeight="1">
      <c r="A169" s="628">
        <f>+日程!A197</f>
        <v>9</v>
      </c>
      <c r="B169" s="545">
        <f>+日程!B197</f>
        <v>8</v>
      </c>
      <c r="C169" s="1258" t="str">
        <f>+日程!C197</f>
        <v>木</v>
      </c>
      <c r="D169" s="1746" t="str">
        <f>+日程!D197</f>
        <v>中日</v>
      </c>
      <c r="E169" s="1750">
        <f>+日程!E197</f>
        <v>0</v>
      </c>
      <c r="F169" s="1378">
        <f>+日程!F197</f>
        <v>0</v>
      </c>
      <c r="G169" s="1686" t="str">
        <f>+日程!G197</f>
        <v/>
      </c>
      <c r="H169" s="582" t="str">
        <f>+日程!H197</f>
        <v/>
      </c>
      <c r="I169" s="1130" t="str">
        <f>+日程!I197</f>
        <v>△</v>
      </c>
      <c r="J169" s="1750">
        <f t="shared" si="8"/>
        <v>0</v>
      </c>
      <c r="K169" s="1378"/>
      <c r="L169" s="1381">
        <v>0</v>
      </c>
      <c r="M169" s="1135">
        <v>0</v>
      </c>
      <c r="N169" s="1135">
        <v>0</v>
      </c>
      <c r="O169" s="582">
        <v>0</v>
      </c>
      <c r="P169" s="582">
        <v>0</v>
      </c>
      <c r="Q169" s="582">
        <v>0</v>
      </c>
      <c r="R169" s="1135">
        <v>0</v>
      </c>
      <c r="S169" s="1135">
        <v>0</v>
      </c>
      <c r="T169" s="1135">
        <v>0</v>
      </c>
      <c r="U169" s="582"/>
      <c r="V169" s="582"/>
      <c r="W169" s="582"/>
      <c r="X169" s="1130">
        <f t="shared" si="9"/>
        <v>0</v>
      </c>
      <c r="Y169" s="1380"/>
      <c r="Z169" s="1378"/>
      <c r="AA169" s="1381">
        <v>0</v>
      </c>
      <c r="AB169" s="1135">
        <v>0</v>
      </c>
      <c r="AC169" s="1135">
        <v>0</v>
      </c>
      <c r="AD169" s="582">
        <v>0</v>
      </c>
      <c r="AE169" s="582">
        <v>0</v>
      </c>
      <c r="AF169" s="582">
        <v>0</v>
      </c>
      <c r="AG169" s="1135">
        <v>0</v>
      </c>
      <c r="AH169" s="1135">
        <v>0</v>
      </c>
      <c r="AI169" s="1135">
        <v>0</v>
      </c>
      <c r="AJ169" s="582"/>
      <c r="AK169" s="582"/>
      <c r="AL169" s="582"/>
      <c r="AM169" s="1130">
        <f t="shared" si="10"/>
        <v>0</v>
      </c>
      <c r="AN169" s="821"/>
    </row>
    <row r="170" spans="1:40" ht="14.1" customHeight="1">
      <c r="A170" s="628">
        <f>+日程!A198</f>
        <v>9</v>
      </c>
      <c r="B170" s="545">
        <f>+日程!B198</f>
        <v>9</v>
      </c>
      <c r="C170" s="1258" t="str">
        <f>+日程!C198</f>
        <v>金</v>
      </c>
      <c r="D170" s="1746" t="str">
        <f>+日程!D198</f>
        <v>ﾔｸﾙﾄ</v>
      </c>
      <c r="E170" s="1750">
        <f>+日程!E198</f>
        <v>0</v>
      </c>
      <c r="F170" s="1378">
        <f>+日程!F198</f>
        <v>0</v>
      </c>
      <c r="G170" s="1686" t="str">
        <f>+日程!G198</f>
        <v/>
      </c>
      <c r="H170" s="582" t="str">
        <f>+日程!H198</f>
        <v/>
      </c>
      <c r="I170" s="1130" t="str">
        <f>+日程!I198</f>
        <v>△</v>
      </c>
      <c r="J170" s="1750">
        <f t="shared" si="8"/>
        <v>0</v>
      </c>
      <c r="K170" s="1378"/>
      <c r="L170" s="1381">
        <v>0</v>
      </c>
      <c r="M170" s="1135">
        <v>0</v>
      </c>
      <c r="N170" s="1135">
        <v>0</v>
      </c>
      <c r="O170" s="582">
        <v>0</v>
      </c>
      <c r="P170" s="582">
        <v>0</v>
      </c>
      <c r="Q170" s="582">
        <v>0</v>
      </c>
      <c r="R170" s="1135">
        <v>0</v>
      </c>
      <c r="S170" s="1135">
        <v>0</v>
      </c>
      <c r="T170" s="1135">
        <v>0</v>
      </c>
      <c r="U170" s="582"/>
      <c r="V170" s="582"/>
      <c r="W170" s="582"/>
      <c r="X170" s="1130">
        <f t="shared" si="9"/>
        <v>0</v>
      </c>
      <c r="Y170" s="1380"/>
      <c r="Z170" s="1378"/>
      <c r="AA170" s="1381">
        <v>0</v>
      </c>
      <c r="AB170" s="1135">
        <v>0</v>
      </c>
      <c r="AC170" s="1135">
        <v>0</v>
      </c>
      <c r="AD170" s="582">
        <v>0</v>
      </c>
      <c r="AE170" s="582">
        <v>0</v>
      </c>
      <c r="AF170" s="582">
        <v>0</v>
      </c>
      <c r="AG170" s="1135">
        <v>0</v>
      </c>
      <c r="AH170" s="1135">
        <v>0</v>
      </c>
      <c r="AI170" s="1135">
        <v>0</v>
      </c>
      <c r="AJ170" s="582"/>
      <c r="AK170" s="582"/>
      <c r="AL170" s="582"/>
      <c r="AM170" s="1130">
        <f t="shared" si="10"/>
        <v>0</v>
      </c>
      <c r="AN170" s="821"/>
    </row>
    <row r="171" spans="1:40" ht="14.1" customHeight="1">
      <c r="A171" s="628">
        <f>+日程!A199</f>
        <v>9</v>
      </c>
      <c r="B171" s="545">
        <f>+日程!B199</f>
        <v>10</v>
      </c>
      <c r="C171" s="1258" t="str">
        <f>+日程!C199</f>
        <v>土</v>
      </c>
      <c r="D171" s="1746" t="str">
        <f>+日程!D199</f>
        <v>ﾔｸﾙﾄ</v>
      </c>
      <c r="E171" s="1750">
        <f>+日程!E199</f>
        <v>0</v>
      </c>
      <c r="F171" s="1378">
        <f>+日程!F199</f>
        <v>0</v>
      </c>
      <c r="G171" s="1686" t="str">
        <f>+日程!G199</f>
        <v/>
      </c>
      <c r="H171" s="582" t="str">
        <f>+日程!H199</f>
        <v/>
      </c>
      <c r="I171" s="1130" t="str">
        <f>+日程!I199</f>
        <v>△</v>
      </c>
      <c r="J171" s="1750">
        <f t="shared" si="8"/>
        <v>0</v>
      </c>
      <c r="K171" s="1378"/>
      <c r="L171" s="1381">
        <v>0</v>
      </c>
      <c r="M171" s="1135">
        <v>0</v>
      </c>
      <c r="N171" s="1135">
        <v>0</v>
      </c>
      <c r="O171" s="582">
        <v>0</v>
      </c>
      <c r="P171" s="582">
        <v>0</v>
      </c>
      <c r="Q171" s="582">
        <v>0</v>
      </c>
      <c r="R171" s="1135">
        <v>0</v>
      </c>
      <c r="S171" s="1135">
        <v>0</v>
      </c>
      <c r="T171" s="1135">
        <v>0</v>
      </c>
      <c r="U171" s="582"/>
      <c r="V171" s="582"/>
      <c r="W171" s="582"/>
      <c r="X171" s="1130">
        <f t="shared" si="9"/>
        <v>0</v>
      </c>
      <c r="Y171" s="1380"/>
      <c r="Z171" s="1378"/>
      <c r="AA171" s="1381">
        <v>0</v>
      </c>
      <c r="AB171" s="1135">
        <v>0</v>
      </c>
      <c r="AC171" s="1135">
        <v>0</v>
      </c>
      <c r="AD171" s="582">
        <v>0</v>
      </c>
      <c r="AE171" s="582">
        <v>0</v>
      </c>
      <c r="AF171" s="582">
        <v>0</v>
      </c>
      <c r="AG171" s="1135">
        <v>0</v>
      </c>
      <c r="AH171" s="1135">
        <v>0</v>
      </c>
      <c r="AI171" s="1135">
        <v>0</v>
      </c>
      <c r="AJ171" s="582"/>
      <c r="AK171" s="582"/>
      <c r="AL171" s="582"/>
      <c r="AM171" s="1130">
        <f t="shared" si="10"/>
        <v>0</v>
      </c>
      <c r="AN171" s="821"/>
    </row>
    <row r="172" spans="1:40" ht="14.1" customHeight="1">
      <c r="A172" s="628">
        <f>+日程!A200</f>
        <v>9</v>
      </c>
      <c r="B172" s="545">
        <f>+日程!B200</f>
        <v>11</v>
      </c>
      <c r="C172" s="1258" t="str">
        <f>+日程!C200</f>
        <v>日</v>
      </c>
      <c r="D172" s="1746" t="str">
        <f>+日程!D200</f>
        <v>巨人</v>
      </c>
      <c r="E172" s="1750">
        <f>+日程!E200</f>
        <v>0</v>
      </c>
      <c r="F172" s="1378">
        <f>+日程!F200</f>
        <v>0</v>
      </c>
      <c r="G172" s="1686" t="str">
        <f>+日程!G200</f>
        <v/>
      </c>
      <c r="H172" s="582" t="str">
        <f>+日程!H200</f>
        <v/>
      </c>
      <c r="I172" s="1130" t="str">
        <f>+日程!I200</f>
        <v>△</v>
      </c>
      <c r="J172" s="1750">
        <f t="shared" si="8"/>
        <v>0</v>
      </c>
      <c r="K172" s="1378"/>
      <c r="L172" s="1381">
        <v>0</v>
      </c>
      <c r="M172" s="1135">
        <v>0</v>
      </c>
      <c r="N172" s="1135">
        <v>0</v>
      </c>
      <c r="O172" s="582">
        <v>0</v>
      </c>
      <c r="P172" s="582">
        <v>0</v>
      </c>
      <c r="Q172" s="582">
        <v>0</v>
      </c>
      <c r="R172" s="1135">
        <v>0</v>
      </c>
      <c r="S172" s="1135">
        <v>0</v>
      </c>
      <c r="T172" s="1135">
        <v>0</v>
      </c>
      <c r="U172" s="582"/>
      <c r="V172" s="582"/>
      <c r="W172" s="582"/>
      <c r="X172" s="1130">
        <f t="shared" si="9"/>
        <v>0</v>
      </c>
      <c r="Y172" s="1380"/>
      <c r="Z172" s="1378"/>
      <c r="AA172" s="1381">
        <v>0</v>
      </c>
      <c r="AB172" s="1135">
        <v>0</v>
      </c>
      <c r="AC172" s="1135">
        <v>0</v>
      </c>
      <c r="AD172" s="582">
        <v>0</v>
      </c>
      <c r="AE172" s="582">
        <v>0</v>
      </c>
      <c r="AF172" s="582">
        <v>0</v>
      </c>
      <c r="AG172" s="1135">
        <v>0</v>
      </c>
      <c r="AH172" s="1135">
        <v>0</v>
      </c>
      <c r="AI172" s="1135">
        <v>0</v>
      </c>
      <c r="AJ172" s="582"/>
      <c r="AK172" s="582"/>
      <c r="AL172" s="582"/>
      <c r="AM172" s="1130">
        <f t="shared" si="10"/>
        <v>0</v>
      </c>
      <c r="AN172" s="821"/>
    </row>
    <row r="173" spans="1:40" ht="14.1" customHeight="1">
      <c r="A173" s="628">
        <f>+日程!A201</f>
        <v>9</v>
      </c>
      <c r="B173" s="545">
        <f>+日程!B201</f>
        <v>12</v>
      </c>
      <c r="C173" s="1258" t="str">
        <f>+日程!C201</f>
        <v>月</v>
      </c>
      <c r="D173" s="1746" t="str">
        <f>+日程!D201</f>
        <v>(巨人)</v>
      </c>
      <c r="E173" s="1750">
        <f>+日程!E201</f>
        <v>0</v>
      </c>
      <c r="F173" s="1378">
        <f>+日程!F201</f>
        <v>0</v>
      </c>
      <c r="G173" s="1686" t="str">
        <f>+日程!G201</f>
        <v/>
      </c>
      <c r="H173" s="582" t="str">
        <f>+日程!H201</f>
        <v/>
      </c>
      <c r="I173" s="1130" t="str">
        <f>+日程!I201</f>
        <v>△</v>
      </c>
      <c r="J173" s="1750">
        <f t="shared" si="8"/>
        <v>0</v>
      </c>
      <c r="K173" s="1378"/>
      <c r="L173" s="1381">
        <v>0</v>
      </c>
      <c r="M173" s="1135">
        <v>0</v>
      </c>
      <c r="N173" s="1135">
        <v>0</v>
      </c>
      <c r="O173" s="582">
        <v>0</v>
      </c>
      <c r="P173" s="582">
        <v>0</v>
      </c>
      <c r="Q173" s="582">
        <v>0</v>
      </c>
      <c r="R173" s="1135">
        <v>0</v>
      </c>
      <c r="S173" s="1135">
        <v>0</v>
      </c>
      <c r="T173" s="1135">
        <v>0</v>
      </c>
      <c r="U173" s="582"/>
      <c r="V173" s="582"/>
      <c r="W173" s="582"/>
      <c r="X173" s="1130">
        <f t="shared" si="9"/>
        <v>0</v>
      </c>
      <c r="Y173" s="1380"/>
      <c r="Z173" s="1378"/>
      <c r="AA173" s="1381">
        <v>0</v>
      </c>
      <c r="AB173" s="1135">
        <v>0</v>
      </c>
      <c r="AC173" s="1135">
        <v>0</v>
      </c>
      <c r="AD173" s="582">
        <v>0</v>
      </c>
      <c r="AE173" s="582">
        <v>0</v>
      </c>
      <c r="AF173" s="582">
        <v>0</v>
      </c>
      <c r="AG173" s="1135">
        <v>0</v>
      </c>
      <c r="AH173" s="1135">
        <v>0</v>
      </c>
      <c r="AI173" s="1135">
        <v>0</v>
      </c>
      <c r="AJ173" s="582"/>
      <c r="AK173" s="582"/>
      <c r="AL173" s="582"/>
      <c r="AM173" s="1130">
        <f t="shared" si="10"/>
        <v>0</v>
      </c>
      <c r="AN173" s="822"/>
    </row>
    <row r="174" spans="1:40" ht="14.1" customHeight="1">
      <c r="A174" s="628">
        <f>+日程!A202</f>
        <v>9</v>
      </c>
      <c r="B174" s="545">
        <f>+日程!B202</f>
        <v>13</v>
      </c>
      <c r="C174" s="1258" t="str">
        <f>+日程!C202</f>
        <v>火</v>
      </c>
      <c r="D174" s="1746" t="str">
        <f>+日程!D202</f>
        <v>阪神</v>
      </c>
      <c r="E174" s="1750">
        <f>+日程!E202</f>
        <v>0</v>
      </c>
      <c r="F174" s="1378">
        <f>+日程!F202</f>
        <v>0</v>
      </c>
      <c r="G174" s="1686" t="str">
        <f>+日程!G202</f>
        <v/>
      </c>
      <c r="H174" s="582" t="str">
        <f>+日程!H202</f>
        <v/>
      </c>
      <c r="I174" s="1130" t="str">
        <f>+日程!I202</f>
        <v>△</v>
      </c>
      <c r="J174" s="1750">
        <f t="shared" si="8"/>
        <v>0</v>
      </c>
      <c r="K174" s="1378"/>
      <c r="L174" s="1381">
        <v>0</v>
      </c>
      <c r="M174" s="1135">
        <v>0</v>
      </c>
      <c r="N174" s="1135">
        <v>0</v>
      </c>
      <c r="O174" s="582">
        <v>0</v>
      </c>
      <c r="P174" s="582">
        <v>0</v>
      </c>
      <c r="Q174" s="582">
        <v>0</v>
      </c>
      <c r="R174" s="1135">
        <v>0</v>
      </c>
      <c r="S174" s="1135">
        <v>0</v>
      </c>
      <c r="T174" s="1135">
        <v>0</v>
      </c>
      <c r="U174" s="582"/>
      <c r="V174" s="582"/>
      <c r="W174" s="582"/>
      <c r="X174" s="1130">
        <f t="shared" si="9"/>
        <v>0</v>
      </c>
      <c r="Y174" s="1380"/>
      <c r="Z174" s="1378"/>
      <c r="AA174" s="1381">
        <v>0</v>
      </c>
      <c r="AB174" s="1135">
        <v>0</v>
      </c>
      <c r="AC174" s="1135">
        <v>0</v>
      </c>
      <c r="AD174" s="582">
        <v>0</v>
      </c>
      <c r="AE174" s="582">
        <v>0</v>
      </c>
      <c r="AF174" s="582">
        <v>0</v>
      </c>
      <c r="AG174" s="1135">
        <v>0</v>
      </c>
      <c r="AH174" s="1135">
        <v>0</v>
      </c>
      <c r="AI174" s="1135">
        <v>0</v>
      </c>
      <c r="AJ174" s="582"/>
      <c r="AK174" s="582"/>
      <c r="AL174" s="582"/>
      <c r="AM174" s="1130">
        <f t="shared" si="10"/>
        <v>0</v>
      </c>
      <c r="AN174" s="821"/>
    </row>
    <row r="175" spans="1:40" ht="14.1" customHeight="1">
      <c r="A175" s="628">
        <f>+日程!A203</f>
        <v>9</v>
      </c>
      <c r="B175" s="545">
        <f>+日程!B203</f>
        <v>14</v>
      </c>
      <c r="C175" s="1258" t="str">
        <f>+日程!C203</f>
        <v>水</v>
      </c>
      <c r="D175" s="1746" t="str">
        <f>+日程!D203</f>
        <v>(阪神)</v>
      </c>
      <c r="E175" s="1750">
        <f>+日程!E203</f>
        <v>0</v>
      </c>
      <c r="F175" s="1378">
        <f>+日程!F203</f>
        <v>0</v>
      </c>
      <c r="G175" s="1686" t="str">
        <f>+日程!G203</f>
        <v/>
      </c>
      <c r="H175" s="582" t="str">
        <f>+日程!H203</f>
        <v/>
      </c>
      <c r="I175" s="1130" t="str">
        <f>+日程!I203</f>
        <v>△</v>
      </c>
      <c r="J175" s="1750">
        <f t="shared" si="8"/>
        <v>0</v>
      </c>
      <c r="K175" s="1378"/>
      <c r="L175" s="1381">
        <v>0</v>
      </c>
      <c r="M175" s="1135">
        <v>0</v>
      </c>
      <c r="N175" s="1135">
        <v>0</v>
      </c>
      <c r="O175" s="582">
        <v>0</v>
      </c>
      <c r="P175" s="582">
        <v>0</v>
      </c>
      <c r="Q175" s="582">
        <v>0</v>
      </c>
      <c r="R175" s="1135">
        <v>0</v>
      </c>
      <c r="S175" s="1135">
        <v>0</v>
      </c>
      <c r="T175" s="1135">
        <v>0</v>
      </c>
      <c r="U175" s="582"/>
      <c r="V175" s="582"/>
      <c r="W175" s="582"/>
      <c r="X175" s="1130">
        <f t="shared" si="9"/>
        <v>0</v>
      </c>
      <c r="Y175" s="1380"/>
      <c r="Z175" s="1378"/>
      <c r="AA175" s="1381">
        <v>0</v>
      </c>
      <c r="AB175" s="1135">
        <v>0</v>
      </c>
      <c r="AC175" s="1135">
        <v>0</v>
      </c>
      <c r="AD175" s="582">
        <v>0</v>
      </c>
      <c r="AE175" s="582">
        <v>0</v>
      </c>
      <c r="AF175" s="582">
        <v>0</v>
      </c>
      <c r="AG175" s="1135">
        <v>0</v>
      </c>
      <c r="AH175" s="1135">
        <v>0</v>
      </c>
      <c r="AI175" s="1135">
        <v>0</v>
      </c>
      <c r="AJ175" s="582"/>
      <c r="AK175" s="582"/>
      <c r="AL175" s="582"/>
      <c r="AM175" s="1130">
        <f t="shared" si="10"/>
        <v>0</v>
      </c>
      <c r="AN175" s="1127"/>
    </row>
    <row r="176" spans="1:40" ht="14.1" customHeight="1">
      <c r="A176" s="743">
        <f>+日程!A204</f>
        <v>9</v>
      </c>
      <c r="B176" s="1131">
        <f>+日程!B204</f>
        <v>15</v>
      </c>
      <c r="C176" s="1386" t="str">
        <f>+日程!C204</f>
        <v>木</v>
      </c>
      <c r="D176" s="1747"/>
      <c r="E176" s="1380"/>
      <c r="F176" s="1379"/>
      <c r="G176" s="1382"/>
      <c r="H176" s="637"/>
      <c r="I176" s="1132"/>
      <c r="J176" s="1380"/>
      <c r="K176" s="1379"/>
      <c r="L176" s="1382"/>
      <c r="M176" s="637"/>
      <c r="N176" s="637"/>
      <c r="O176" s="637"/>
      <c r="P176" s="637"/>
      <c r="Q176" s="637"/>
      <c r="R176" s="637"/>
      <c r="S176" s="637"/>
      <c r="T176" s="637"/>
      <c r="U176" s="637"/>
      <c r="V176" s="637"/>
      <c r="W176" s="637"/>
      <c r="X176" s="1132"/>
      <c r="Y176" s="1380"/>
      <c r="Z176" s="1379"/>
      <c r="AA176" s="1382"/>
      <c r="AB176" s="637"/>
      <c r="AC176" s="637"/>
      <c r="AD176" s="637"/>
      <c r="AE176" s="637"/>
      <c r="AF176" s="637"/>
      <c r="AG176" s="637"/>
      <c r="AH176" s="637"/>
      <c r="AI176" s="637"/>
      <c r="AJ176" s="637"/>
      <c r="AK176" s="637"/>
      <c r="AL176" s="637"/>
      <c r="AM176" s="1132"/>
      <c r="AN176" s="1128"/>
    </row>
    <row r="177" spans="1:40" ht="14.1" customHeight="1">
      <c r="A177" s="628">
        <f>+日程!A205</f>
        <v>9</v>
      </c>
      <c r="B177" s="545">
        <f>+日程!B205</f>
        <v>16</v>
      </c>
      <c r="C177" s="1258" t="str">
        <f>+日程!C205</f>
        <v>金</v>
      </c>
      <c r="D177" s="1746" t="str">
        <f>+日程!D205</f>
        <v>(DeNA)</v>
      </c>
      <c r="E177" s="1750">
        <f>+日程!E205</f>
        <v>0</v>
      </c>
      <c r="F177" s="1378">
        <f>+日程!F205</f>
        <v>0</v>
      </c>
      <c r="G177" s="1686" t="str">
        <f>+日程!G205</f>
        <v/>
      </c>
      <c r="H177" s="582" t="str">
        <f>+日程!H205</f>
        <v/>
      </c>
      <c r="I177" s="1130" t="str">
        <f>+日程!I205</f>
        <v>△</v>
      </c>
      <c r="J177" s="1750">
        <f>+E177-F177</f>
        <v>0</v>
      </c>
      <c r="K177" s="1378"/>
      <c r="L177" s="1381">
        <v>0</v>
      </c>
      <c r="M177" s="1135">
        <v>0</v>
      </c>
      <c r="N177" s="1135">
        <v>0</v>
      </c>
      <c r="O177" s="582">
        <v>0</v>
      </c>
      <c r="P177" s="582">
        <v>0</v>
      </c>
      <c r="Q177" s="582">
        <v>0</v>
      </c>
      <c r="R177" s="1135">
        <v>0</v>
      </c>
      <c r="S177" s="1135">
        <v>0</v>
      </c>
      <c r="T177" s="1135">
        <v>0</v>
      </c>
      <c r="U177" s="582"/>
      <c r="V177" s="582"/>
      <c r="W177" s="582"/>
      <c r="X177" s="1130">
        <f>SUM(L177:W177)</f>
        <v>0</v>
      </c>
      <c r="Y177" s="1380"/>
      <c r="Z177" s="1378"/>
      <c r="AA177" s="1381">
        <v>0</v>
      </c>
      <c r="AB177" s="1135">
        <v>0</v>
      </c>
      <c r="AC177" s="1135">
        <v>0</v>
      </c>
      <c r="AD177" s="582">
        <v>0</v>
      </c>
      <c r="AE177" s="582">
        <v>0</v>
      </c>
      <c r="AF177" s="582">
        <v>0</v>
      </c>
      <c r="AG177" s="1135">
        <v>0</v>
      </c>
      <c r="AH177" s="1135">
        <v>0</v>
      </c>
      <c r="AI177" s="1135">
        <v>0</v>
      </c>
      <c r="AJ177" s="582"/>
      <c r="AK177" s="582"/>
      <c r="AL177" s="582"/>
      <c r="AM177" s="1130">
        <f t="shared" si="10"/>
        <v>0</v>
      </c>
      <c r="AN177" s="821"/>
    </row>
    <row r="178" spans="1:40" ht="14.1" customHeight="1">
      <c r="A178" s="628">
        <f>+日程!A206</f>
        <v>9</v>
      </c>
      <c r="B178" s="545">
        <f>+日程!B206</f>
        <v>17</v>
      </c>
      <c r="C178" s="1258" t="str">
        <f>+日程!C206</f>
        <v>土</v>
      </c>
      <c r="D178" s="1746" t="str">
        <f>+日程!D206</f>
        <v>DeNA</v>
      </c>
      <c r="E178" s="1750">
        <f>+日程!E206</f>
        <v>0</v>
      </c>
      <c r="F178" s="1378">
        <f>+日程!F206</f>
        <v>0</v>
      </c>
      <c r="G178" s="1686" t="str">
        <f>+日程!G206</f>
        <v/>
      </c>
      <c r="H178" s="582" t="str">
        <f>+日程!H206</f>
        <v/>
      </c>
      <c r="I178" s="1130" t="str">
        <f>+日程!I206</f>
        <v>△</v>
      </c>
      <c r="J178" s="1750">
        <f>+E178-F178</f>
        <v>0</v>
      </c>
      <c r="K178" s="1378"/>
      <c r="L178" s="1381">
        <v>0</v>
      </c>
      <c r="M178" s="1135">
        <v>0</v>
      </c>
      <c r="N178" s="1135">
        <v>0</v>
      </c>
      <c r="O178" s="582">
        <v>0</v>
      </c>
      <c r="P178" s="582">
        <v>0</v>
      </c>
      <c r="Q178" s="582">
        <v>0</v>
      </c>
      <c r="R178" s="1135">
        <v>0</v>
      </c>
      <c r="S178" s="1135">
        <v>0</v>
      </c>
      <c r="T178" s="1135">
        <v>0</v>
      </c>
      <c r="U178" s="582"/>
      <c r="V178" s="582"/>
      <c r="W178" s="582"/>
      <c r="X178" s="1130">
        <f>SUM(L178:W178)</f>
        <v>0</v>
      </c>
      <c r="Y178" s="1380"/>
      <c r="Z178" s="1378"/>
      <c r="AA178" s="1381">
        <v>0</v>
      </c>
      <c r="AB178" s="1135">
        <v>0</v>
      </c>
      <c r="AC178" s="1135">
        <v>0</v>
      </c>
      <c r="AD178" s="582">
        <v>0</v>
      </c>
      <c r="AE178" s="582">
        <v>0</v>
      </c>
      <c r="AF178" s="582">
        <v>0</v>
      </c>
      <c r="AG178" s="1135">
        <v>0</v>
      </c>
      <c r="AH178" s="1135">
        <v>0</v>
      </c>
      <c r="AI178" s="1135">
        <v>0</v>
      </c>
      <c r="AJ178" s="582"/>
      <c r="AK178" s="582"/>
      <c r="AL178" s="582"/>
      <c r="AM178" s="1130">
        <f t="shared" si="10"/>
        <v>0</v>
      </c>
      <c r="AN178" s="738"/>
    </row>
    <row r="179" spans="1:40" ht="14.1" customHeight="1">
      <c r="A179" s="628">
        <f>+日程!A207</f>
        <v>9</v>
      </c>
      <c r="B179" s="545">
        <f>+日程!B207</f>
        <v>18</v>
      </c>
      <c r="C179" s="1258" t="str">
        <f>+日程!C207</f>
        <v>日</v>
      </c>
      <c r="D179" s="1746" t="str">
        <f>+日程!D207</f>
        <v>中日</v>
      </c>
      <c r="E179" s="1750">
        <f>+日程!E207</f>
        <v>0</v>
      </c>
      <c r="F179" s="1378">
        <f>+日程!F207</f>
        <v>0</v>
      </c>
      <c r="G179" s="1686" t="str">
        <f>+日程!G207</f>
        <v/>
      </c>
      <c r="H179" s="582" t="str">
        <f>+日程!H207</f>
        <v/>
      </c>
      <c r="I179" s="1130" t="str">
        <f>+日程!I207</f>
        <v>△</v>
      </c>
      <c r="J179" s="1750">
        <f>+E179-F179</f>
        <v>0</v>
      </c>
      <c r="K179" s="1378"/>
      <c r="L179" s="1381">
        <v>0</v>
      </c>
      <c r="M179" s="1135">
        <v>0</v>
      </c>
      <c r="N179" s="1135">
        <v>0</v>
      </c>
      <c r="O179" s="582">
        <v>0</v>
      </c>
      <c r="P179" s="582">
        <v>0</v>
      </c>
      <c r="Q179" s="582">
        <v>0</v>
      </c>
      <c r="R179" s="1135">
        <v>0</v>
      </c>
      <c r="S179" s="1135">
        <v>0</v>
      </c>
      <c r="T179" s="1135">
        <v>0</v>
      </c>
      <c r="U179" s="582"/>
      <c r="V179" s="582"/>
      <c r="W179" s="582"/>
      <c r="X179" s="1130">
        <f>SUM(L179:W179)</f>
        <v>0</v>
      </c>
      <c r="Y179" s="1380"/>
      <c r="Z179" s="1378"/>
      <c r="AA179" s="1381">
        <v>0</v>
      </c>
      <c r="AB179" s="1135">
        <v>0</v>
      </c>
      <c r="AC179" s="1135">
        <v>0</v>
      </c>
      <c r="AD179" s="582">
        <v>0</v>
      </c>
      <c r="AE179" s="582">
        <v>0</v>
      </c>
      <c r="AF179" s="582">
        <v>0</v>
      </c>
      <c r="AG179" s="1135">
        <v>0</v>
      </c>
      <c r="AH179" s="1135">
        <v>0</v>
      </c>
      <c r="AI179" s="1135">
        <v>0</v>
      </c>
      <c r="AJ179" s="582"/>
      <c r="AK179" s="582"/>
      <c r="AL179" s="582"/>
      <c r="AM179" s="1130">
        <f t="shared" si="10"/>
        <v>0</v>
      </c>
      <c r="AN179" s="738"/>
    </row>
    <row r="180" spans="1:40" ht="14.1" customHeight="1">
      <c r="A180" s="628">
        <f>+日程!A208</f>
        <v>9</v>
      </c>
      <c r="B180" s="545">
        <f>+日程!B208</f>
        <v>19</v>
      </c>
      <c r="C180" s="1258" t="str">
        <f>+日程!C208</f>
        <v>月</v>
      </c>
      <c r="D180" s="1746" t="str">
        <f>+日程!D208</f>
        <v>中日</v>
      </c>
      <c r="E180" s="1750">
        <f>+日程!E208</f>
        <v>0</v>
      </c>
      <c r="F180" s="1378">
        <f>+日程!F208</f>
        <v>0</v>
      </c>
      <c r="G180" s="1686" t="str">
        <f>+日程!G208</f>
        <v/>
      </c>
      <c r="H180" s="582" t="str">
        <f>+日程!H208</f>
        <v/>
      </c>
      <c r="I180" s="1130" t="str">
        <f>+日程!I208</f>
        <v>△</v>
      </c>
      <c r="J180" s="1750">
        <f>+E180-F180</f>
        <v>0</v>
      </c>
      <c r="K180" s="1378"/>
      <c r="L180" s="1381">
        <v>0</v>
      </c>
      <c r="M180" s="1135">
        <v>0</v>
      </c>
      <c r="N180" s="1135">
        <v>0</v>
      </c>
      <c r="O180" s="582">
        <v>0</v>
      </c>
      <c r="P180" s="582">
        <v>0</v>
      </c>
      <c r="Q180" s="582">
        <v>0</v>
      </c>
      <c r="R180" s="1135">
        <v>0</v>
      </c>
      <c r="S180" s="1135">
        <v>0</v>
      </c>
      <c r="T180" s="1135">
        <v>0</v>
      </c>
      <c r="U180" s="582"/>
      <c r="V180" s="582"/>
      <c r="W180" s="582"/>
      <c r="X180" s="1130">
        <f>SUM(L180:W180)</f>
        <v>0</v>
      </c>
      <c r="Y180" s="1380"/>
      <c r="Z180" s="1378"/>
      <c r="AA180" s="1381">
        <v>0</v>
      </c>
      <c r="AB180" s="1135">
        <v>0</v>
      </c>
      <c r="AC180" s="1135">
        <v>0</v>
      </c>
      <c r="AD180" s="582">
        <v>0</v>
      </c>
      <c r="AE180" s="582">
        <v>0</v>
      </c>
      <c r="AF180" s="582">
        <v>0</v>
      </c>
      <c r="AG180" s="1135">
        <v>0</v>
      </c>
      <c r="AH180" s="1135">
        <v>0</v>
      </c>
      <c r="AI180" s="1135">
        <v>0</v>
      </c>
      <c r="AJ180" s="582"/>
      <c r="AK180" s="582"/>
      <c r="AL180" s="582"/>
      <c r="AM180" s="1130">
        <f t="shared" si="10"/>
        <v>0</v>
      </c>
      <c r="AN180" s="821"/>
    </row>
    <row r="181" spans="1:40" ht="14.1" customHeight="1">
      <c r="A181" s="743">
        <f>+日程!A209</f>
        <v>9</v>
      </c>
      <c r="B181" s="1131">
        <f>+日程!B209</f>
        <v>20</v>
      </c>
      <c r="C181" s="1386" t="str">
        <f>+日程!C209</f>
        <v>火</v>
      </c>
      <c r="D181" s="1747"/>
      <c r="E181" s="1380"/>
      <c r="F181" s="1379"/>
      <c r="G181" s="1382"/>
      <c r="H181" s="637"/>
      <c r="I181" s="1132"/>
      <c r="J181" s="1380"/>
      <c r="K181" s="1379"/>
      <c r="L181" s="1382"/>
      <c r="M181" s="637"/>
      <c r="N181" s="637"/>
      <c r="O181" s="637"/>
      <c r="P181" s="637"/>
      <c r="Q181" s="637"/>
      <c r="R181" s="637"/>
      <c r="S181" s="637"/>
      <c r="T181" s="637"/>
      <c r="U181" s="637"/>
      <c r="V181" s="637"/>
      <c r="W181" s="637"/>
      <c r="X181" s="1132"/>
      <c r="Y181" s="1380"/>
      <c r="Z181" s="1379"/>
      <c r="AA181" s="1382"/>
      <c r="AB181" s="637"/>
      <c r="AC181" s="637"/>
      <c r="AD181" s="637"/>
      <c r="AE181" s="637"/>
      <c r="AF181" s="637"/>
      <c r="AG181" s="637"/>
      <c r="AH181" s="637"/>
      <c r="AI181" s="637"/>
      <c r="AJ181" s="637"/>
      <c r="AK181" s="637"/>
      <c r="AL181" s="637"/>
      <c r="AM181" s="1132"/>
      <c r="AN181" s="821"/>
    </row>
    <row r="182" spans="1:40" ht="14.1" customHeight="1">
      <c r="A182" s="743">
        <f>+日程!A210</f>
        <v>9</v>
      </c>
      <c r="B182" s="1131">
        <f>+日程!B210</f>
        <v>21</v>
      </c>
      <c r="C182" s="1386" t="str">
        <f>+日程!C210</f>
        <v>水</v>
      </c>
      <c r="D182" s="1747"/>
      <c r="E182" s="1380"/>
      <c r="F182" s="1379"/>
      <c r="G182" s="1382"/>
      <c r="H182" s="637"/>
      <c r="I182" s="1132"/>
      <c r="J182" s="1380"/>
      <c r="K182" s="1379"/>
      <c r="L182" s="1382"/>
      <c r="M182" s="637"/>
      <c r="N182" s="637"/>
      <c r="O182" s="637"/>
      <c r="P182" s="637"/>
      <c r="Q182" s="637"/>
      <c r="R182" s="637"/>
      <c r="S182" s="637"/>
      <c r="T182" s="637"/>
      <c r="U182" s="637"/>
      <c r="V182" s="637"/>
      <c r="W182" s="637"/>
      <c r="X182" s="1132"/>
      <c r="Y182" s="1380"/>
      <c r="Z182" s="1379"/>
      <c r="AA182" s="1382"/>
      <c r="AB182" s="637"/>
      <c r="AC182" s="637"/>
      <c r="AD182" s="637"/>
      <c r="AE182" s="637"/>
      <c r="AF182" s="637"/>
      <c r="AG182" s="637"/>
      <c r="AH182" s="637"/>
      <c r="AI182" s="637"/>
      <c r="AJ182" s="637"/>
      <c r="AK182" s="637"/>
      <c r="AL182" s="637"/>
      <c r="AM182" s="1132"/>
      <c r="AN182" s="821"/>
    </row>
    <row r="183" spans="1:40" ht="14.1" customHeight="1">
      <c r="A183" s="743">
        <f>+日程!A211</f>
        <v>9</v>
      </c>
      <c r="B183" s="1131">
        <f>+日程!B211</f>
        <v>22</v>
      </c>
      <c r="C183" s="1386" t="str">
        <f>+日程!C211</f>
        <v>木</v>
      </c>
      <c r="D183" s="1747"/>
      <c r="E183" s="1380"/>
      <c r="F183" s="1379"/>
      <c r="G183" s="1382"/>
      <c r="H183" s="637"/>
      <c r="I183" s="1132"/>
      <c r="J183" s="1380"/>
      <c r="K183" s="1379"/>
      <c r="L183" s="1382"/>
      <c r="M183" s="637"/>
      <c r="N183" s="637"/>
      <c r="O183" s="637"/>
      <c r="P183" s="637"/>
      <c r="Q183" s="637"/>
      <c r="R183" s="637"/>
      <c r="S183" s="637"/>
      <c r="T183" s="637"/>
      <c r="U183" s="637"/>
      <c r="V183" s="637"/>
      <c r="W183" s="637"/>
      <c r="X183" s="1132"/>
      <c r="Y183" s="1380"/>
      <c r="Z183" s="1379"/>
      <c r="AA183" s="1382"/>
      <c r="AB183" s="637"/>
      <c r="AC183" s="637"/>
      <c r="AD183" s="637"/>
      <c r="AE183" s="637"/>
      <c r="AF183" s="637"/>
      <c r="AG183" s="637"/>
      <c r="AH183" s="637"/>
      <c r="AI183" s="637"/>
      <c r="AJ183" s="637"/>
      <c r="AK183" s="637"/>
      <c r="AL183" s="637"/>
      <c r="AM183" s="1132"/>
      <c r="AN183" s="822"/>
    </row>
    <row r="184" spans="1:40" ht="14.1" customHeight="1">
      <c r="A184" s="743">
        <f>+日程!A212</f>
        <v>9</v>
      </c>
      <c r="B184" s="1131">
        <f>+日程!B212</f>
        <v>23</v>
      </c>
      <c r="C184" s="1386" t="str">
        <f>+日程!C212</f>
        <v>金</v>
      </c>
      <c r="D184" s="1747"/>
      <c r="E184" s="1380"/>
      <c r="F184" s="1379"/>
      <c r="G184" s="1382"/>
      <c r="H184" s="637"/>
      <c r="I184" s="1132"/>
      <c r="J184" s="1380"/>
      <c r="K184" s="1379"/>
      <c r="L184" s="1382"/>
      <c r="M184" s="637"/>
      <c r="N184" s="637"/>
      <c r="O184" s="637"/>
      <c r="P184" s="637"/>
      <c r="Q184" s="637"/>
      <c r="R184" s="637"/>
      <c r="S184" s="637"/>
      <c r="T184" s="637"/>
      <c r="U184" s="637"/>
      <c r="V184" s="637"/>
      <c r="W184" s="637"/>
      <c r="X184" s="1132"/>
      <c r="Y184" s="1380"/>
      <c r="Z184" s="1379"/>
      <c r="AA184" s="1382"/>
      <c r="AB184" s="637"/>
      <c r="AC184" s="637"/>
      <c r="AD184" s="637"/>
      <c r="AE184" s="637"/>
      <c r="AF184" s="637"/>
      <c r="AG184" s="637"/>
      <c r="AH184" s="637"/>
      <c r="AI184" s="637"/>
      <c r="AJ184" s="637"/>
      <c r="AK184" s="637"/>
      <c r="AL184" s="637"/>
      <c r="AM184" s="1132"/>
      <c r="AN184" s="821"/>
    </row>
    <row r="185" spans="1:40" ht="14.1" customHeight="1">
      <c r="A185" s="743">
        <f>+日程!A213</f>
        <v>9</v>
      </c>
      <c r="B185" s="1131">
        <f>+日程!B213</f>
        <v>24</v>
      </c>
      <c r="C185" s="1386" t="str">
        <f>+日程!C213</f>
        <v>土</v>
      </c>
      <c r="D185" s="1747"/>
      <c r="E185" s="1380"/>
      <c r="F185" s="1379"/>
      <c r="G185" s="1382"/>
      <c r="H185" s="637"/>
      <c r="I185" s="1132"/>
      <c r="J185" s="1380"/>
      <c r="K185" s="1379"/>
      <c r="L185" s="1382"/>
      <c r="M185" s="637"/>
      <c r="N185" s="637"/>
      <c r="O185" s="637"/>
      <c r="P185" s="637"/>
      <c r="Q185" s="637"/>
      <c r="R185" s="637"/>
      <c r="S185" s="637"/>
      <c r="T185" s="637"/>
      <c r="U185" s="637"/>
      <c r="V185" s="637"/>
      <c r="W185" s="637"/>
      <c r="X185" s="1132"/>
      <c r="Y185" s="1380"/>
      <c r="Z185" s="1379"/>
      <c r="AA185" s="1382"/>
      <c r="AB185" s="637"/>
      <c r="AC185" s="637"/>
      <c r="AD185" s="637"/>
      <c r="AE185" s="637"/>
      <c r="AF185" s="637"/>
      <c r="AG185" s="637"/>
      <c r="AH185" s="637"/>
      <c r="AI185" s="637"/>
      <c r="AJ185" s="637"/>
      <c r="AK185" s="637"/>
      <c r="AL185" s="637"/>
      <c r="AM185" s="1132"/>
      <c r="AN185" s="821"/>
    </row>
    <row r="186" spans="1:40" ht="14.1" customHeight="1">
      <c r="A186" s="743">
        <f>+日程!A214</f>
        <v>9</v>
      </c>
      <c r="B186" s="1131">
        <f>+日程!B214</f>
        <v>25</v>
      </c>
      <c r="C186" s="1386" t="str">
        <f>+日程!C214</f>
        <v>日</v>
      </c>
      <c r="D186" s="1747"/>
      <c r="E186" s="1380"/>
      <c r="F186" s="1379"/>
      <c r="G186" s="1382"/>
      <c r="H186" s="637"/>
      <c r="I186" s="1132"/>
      <c r="J186" s="1380"/>
      <c r="K186" s="1379"/>
      <c r="L186" s="1382"/>
      <c r="M186" s="637"/>
      <c r="N186" s="637"/>
      <c r="O186" s="637"/>
      <c r="P186" s="637"/>
      <c r="Q186" s="637"/>
      <c r="R186" s="637"/>
      <c r="S186" s="637"/>
      <c r="T186" s="637"/>
      <c r="U186" s="637"/>
      <c r="V186" s="637"/>
      <c r="W186" s="637"/>
      <c r="X186" s="1132"/>
      <c r="Y186" s="1380"/>
      <c r="Z186" s="1379"/>
      <c r="AA186" s="1382"/>
      <c r="AB186" s="637"/>
      <c r="AC186" s="637"/>
      <c r="AD186" s="637"/>
      <c r="AE186" s="637"/>
      <c r="AF186" s="637"/>
      <c r="AG186" s="637"/>
      <c r="AH186" s="637"/>
      <c r="AI186" s="637"/>
      <c r="AJ186" s="637"/>
      <c r="AK186" s="637"/>
      <c r="AL186" s="637"/>
      <c r="AM186" s="1132"/>
      <c r="AN186" s="738"/>
    </row>
    <row r="187" spans="1:40" ht="14.1" customHeight="1">
      <c r="A187" s="743">
        <f>+日程!A215</f>
        <v>9</v>
      </c>
      <c r="B187" s="1131">
        <f>+日程!B215</f>
        <v>26</v>
      </c>
      <c r="C187" s="1386" t="str">
        <f>+日程!C215</f>
        <v>月</v>
      </c>
      <c r="D187" s="1747"/>
      <c r="E187" s="1380"/>
      <c r="F187" s="1379"/>
      <c r="G187" s="1382"/>
      <c r="H187" s="637"/>
      <c r="I187" s="1132"/>
      <c r="J187" s="1380"/>
      <c r="K187" s="1379"/>
      <c r="L187" s="1382"/>
      <c r="M187" s="637"/>
      <c r="N187" s="637"/>
      <c r="O187" s="637"/>
      <c r="P187" s="637"/>
      <c r="Q187" s="637"/>
      <c r="R187" s="637"/>
      <c r="S187" s="637"/>
      <c r="T187" s="637"/>
      <c r="U187" s="637"/>
      <c r="V187" s="637"/>
      <c r="W187" s="637"/>
      <c r="X187" s="1132"/>
      <c r="Y187" s="1380"/>
      <c r="Z187" s="1379"/>
      <c r="AA187" s="1382"/>
      <c r="AB187" s="637"/>
      <c r="AC187" s="637"/>
      <c r="AD187" s="637"/>
      <c r="AE187" s="637"/>
      <c r="AF187" s="637"/>
      <c r="AG187" s="637"/>
      <c r="AH187" s="637"/>
      <c r="AI187" s="637"/>
      <c r="AJ187" s="637"/>
      <c r="AK187" s="637"/>
      <c r="AL187" s="637"/>
      <c r="AM187" s="1132"/>
      <c r="AN187" s="821"/>
    </row>
    <row r="188" spans="1:40" ht="14.1" customHeight="1">
      <c r="A188" s="743">
        <f>+日程!A216</f>
        <v>9</v>
      </c>
      <c r="B188" s="1131">
        <f>+日程!B216</f>
        <v>27</v>
      </c>
      <c r="C188" s="1386" t="str">
        <f>+日程!C216</f>
        <v>火</v>
      </c>
      <c r="D188" s="1747"/>
      <c r="E188" s="1380"/>
      <c r="F188" s="1379"/>
      <c r="G188" s="1382"/>
      <c r="H188" s="637"/>
      <c r="I188" s="1132"/>
      <c r="J188" s="1380"/>
      <c r="K188" s="1379"/>
      <c r="L188" s="1382"/>
      <c r="M188" s="637"/>
      <c r="N188" s="637"/>
      <c r="O188" s="637"/>
      <c r="P188" s="637"/>
      <c r="Q188" s="637"/>
      <c r="R188" s="637"/>
      <c r="S188" s="637"/>
      <c r="T188" s="637"/>
      <c r="U188" s="637"/>
      <c r="V188" s="637"/>
      <c r="W188" s="637"/>
      <c r="X188" s="1132"/>
      <c r="Y188" s="1380"/>
      <c r="Z188" s="1379"/>
      <c r="AA188" s="1382"/>
      <c r="AB188" s="637"/>
      <c r="AC188" s="637"/>
      <c r="AD188" s="637"/>
      <c r="AE188" s="637"/>
      <c r="AF188" s="637"/>
      <c r="AG188" s="637"/>
      <c r="AH188" s="637"/>
      <c r="AI188" s="637"/>
      <c r="AJ188" s="637"/>
      <c r="AK188" s="637"/>
      <c r="AL188" s="637"/>
      <c r="AM188" s="1132"/>
      <c r="AN188" s="821"/>
    </row>
    <row r="189" spans="1:40" ht="14.1" customHeight="1">
      <c r="A189" s="743">
        <f>+日程!A217</f>
        <v>9</v>
      </c>
      <c r="B189" s="1131">
        <f>+日程!B217</f>
        <v>28</v>
      </c>
      <c r="C189" s="1386" t="str">
        <f>+日程!C217</f>
        <v>水</v>
      </c>
      <c r="D189" s="1747"/>
      <c r="E189" s="1380"/>
      <c r="F189" s="1379"/>
      <c r="G189" s="1382"/>
      <c r="H189" s="637"/>
      <c r="I189" s="1132"/>
      <c r="J189" s="1380"/>
      <c r="K189" s="1379"/>
      <c r="L189" s="1382"/>
      <c r="M189" s="637"/>
      <c r="N189" s="637"/>
      <c r="O189" s="637"/>
      <c r="P189" s="637"/>
      <c r="Q189" s="637"/>
      <c r="R189" s="637"/>
      <c r="S189" s="637"/>
      <c r="T189" s="637"/>
      <c r="U189" s="637"/>
      <c r="V189" s="637"/>
      <c r="W189" s="637"/>
      <c r="X189" s="1132"/>
      <c r="Y189" s="1380"/>
      <c r="Z189" s="1379"/>
      <c r="AA189" s="1382"/>
      <c r="AB189" s="637"/>
      <c r="AC189" s="637"/>
      <c r="AD189" s="637"/>
      <c r="AE189" s="637"/>
      <c r="AF189" s="637"/>
      <c r="AG189" s="637"/>
      <c r="AH189" s="637"/>
      <c r="AI189" s="637"/>
      <c r="AJ189" s="637"/>
      <c r="AK189" s="637"/>
      <c r="AL189" s="637"/>
      <c r="AM189" s="1132"/>
      <c r="AN189" s="821"/>
    </row>
    <row r="190" spans="1:40" ht="14.1" customHeight="1">
      <c r="A190" s="1387">
        <f>+日程!A219</f>
        <v>9</v>
      </c>
      <c r="B190" s="1388">
        <f>+日程!B219</f>
        <v>30</v>
      </c>
      <c r="C190" s="1389" t="str">
        <f>+日程!C218</f>
        <v>木</v>
      </c>
      <c r="D190" s="1748"/>
      <c r="E190" s="1392"/>
      <c r="F190" s="1391"/>
      <c r="G190" s="1383"/>
      <c r="H190" s="1384"/>
      <c r="I190" s="1385"/>
      <c r="J190" s="1392"/>
      <c r="K190" s="1391"/>
      <c r="L190" s="1383"/>
      <c r="M190" s="1384"/>
      <c r="N190" s="1384"/>
      <c r="O190" s="1384"/>
      <c r="P190" s="1384"/>
      <c r="Q190" s="1384"/>
      <c r="R190" s="1384"/>
      <c r="S190" s="1384"/>
      <c r="T190" s="1384"/>
      <c r="U190" s="1384"/>
      <c r="V190" s="1384"/>
      <c r="W190" s="1384"/>
      <c r="X190" s="1385"/>
      <c r="Y190" s="1392"/>
      <c r="Z190" s="1391"/>
      <c r="AA190" s="1383"/>
      <c r="AB190" s="1384"/>
      <c r="AC190" s="1384"/>
      <c r="AD190" s="1384"/>
      <c r="AE190" s="1384"/>
      <c r="AF190" s="1384"/>
      <c r="AG190" s="1384"/>
      <c r="AH190" s="1384"/>
      <c r="AI190" s="1384"/>
      <c r="AJ190" s="1384"/>
      <c r="AK190" s="1384"/>
      <c r="AL190" s="1384"/>
      <c r="AM190" s="1385"/>
      <c r="AN190" s="1393"/>
    </row>
    <row r="191" spans="1:40">
      <c r="I191" s="1751"/>
      <c r="J191" s="1751"/>
    </row>
  </sheetData>
  <autoFilter ref="A1:AP191" xr:uid="{1680F331-9483-4AE3-AC72-40BAA64095AD}"/>
  <phoneticPr fontId="2"/>
  <printOptions gridLines="1"/>
  <pageMargins left="0.31496062992125984" right="0.27559055118110237" top="0.55118110236220474" bottom="0.43307086614173229" header="0.35433070866141736" footer="0.27559055118110237"/>
  <pageSetup paperSize="9" scale="69" orientation="landscape" horizontalDpi="4294967293" verticalDpi="0" r:id="rId1"/>
  <headerFooter alignWithMargins="0">
    <oddHeader>&amp;L2016（28）年&amp;C&amp;12全試合スコア&amp;R&amp;D</oddHeader>
    <oddFooter>&amp;L&amp;P/&amp;N</oddFooter>
  </headerFooter>
  <ignoredErrors>
    <ignoredError sqref="X2"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8E8F-F41A-47F8-A6C0-2FA67E09FBE4}">
  <dimension ref="A1:AF190"/>
  <sheetViews>
    <sheetView topLeftCell="A181" workbookViewId="0">
      <selection activeCell="U205" sqref="U205"/>
    </sheetView>
    <sheetView workbookViewId="1"/>
  </sheetViews>
  <sheetFormatPr defaultColWidth="5.25" defaultRowHeight="13.5"/>
  <cols>
    <col min="1" max="2" width="2.875" style="505" customWidth="1"/>
    <col min="3" max="3" width="3.5" style="505" customWidth="1"/>
    <col min="4" max="4" width="3.125" style="689" customWidth="1"/>
    <col min="5" max="5" width="6.5" style="1752" customWidth="1"/>
    <col min="6" max="7" width="3" style="689" customWidth="1"/>
    <col min="8" max="8" width="3" style="740" customWidth="1"/>
    <col min="9" max="10" width="3" style="689" customWidth="1"/>
    <col min="11" max="11" width="7.625" style="857" customWidth="1"/>
    <col min="12" max="12" width="1.125" style="505" customWidth="1"/>
    <col min="13" max="13" width="7.5" style="689" customWidth="1"/>
    <col min="14" max="14" width="2.75" style="689" customWidth="1"/>
    <col min="15" max="15" width="1.25" style="505" customWidth="1"/>
    <col min="16" max="16" width="7.5" style="689" customWidth="1"/>
    <col min="17" max="17" width="2.75" style="689" customWidth="1"/>
    <col min="18" max="18" width="1.25" style="505" customWidth="1"/>
    <col min="19" max="19" width="7.5" style="689" customWidth="1"/>
    <col min="20" max="20" width="2.75" style="689" customWidth="1"/>
    <col min="21" max="21" width="1.25" style="505" customWidth="1"/>
    <col min="22" max="22" width="7.5" style="689" customWidth="1"/>
    <col min="23" max="23" width="2.75" style="689" customWidth="1"/>
    <col min="24" max="24" width="1.25" style="505" customWidth="1"/>
    <col min="25" max="25" width="7.5" style="586" customWidth="1"/>
    <col min="26" max="26" width="2.75" style="689" customWidth="1"/>
    <col min="27" max="27" width="1.25" style="505" customWidth="1"/>
    <col min="28" max="28" width="7.5" style="689" customWidth="1"/>
    <col min="29" max="29" width="2.75" style="689" customWidth="1"/>
    <col min="30" max="30" width="1.25" style="505" customWidth="1"/>
    <col min="31" max="32" width="8.375" style="4" customWidth="1"/>
  </cols>
  <sheetData>
    <row r="1" spans="1:32" s="42" customFormat="1" ht="30.75" customHeight="1">
      <c r="A1" s="734" t="s">
        <v>16</v>
      </c>
      <c r="B1" s="1141" t="s">
        <v>2190</v>
      </c>
      <c r="C1" s="735" t="s">
        <v>17</v>
      </c>
      <c r="D1" s="735" t="s">
        <v>121</v>
      </c>
      <c r="E1" s="736" t="s">
        <v>122</v>
      </c>
      <c r="F1" s="737" t="s">
        <v>684</v>
      </c>
      <c r="G1" s="737" t="s">
        <v>685</v>
      </c>
      <c r="H1" s="737" t="s">
        <v>18</v>
      </c>
      <c r="I1" s="737" t="s">
        <v>19</v>
      </c>
      <c r="J1" s="737" t="s">
        <v>102</v>
      </c>
      <c r="K1" s="1753"/>
      <c r="L1" s="1138"/>
      <c r="M1" s="737" t="s">
        <v>616</v>
      </c>
      <c r="N1" s="737"/>
      <c r="O1" s="1138"/>
      <c r="P1" s="737" t="s">
        <v>609</v>
      </c>
      <c r="Q1" s="737"/>
      <c r="R1" s="1138"/>
      <c r="S1" s="737" t="s">
        <v>608</v>
      </c>
      <c r="T1" s="737"/>
      <c r="U1" s="1138"/>
      <c r="V1" s="737" t="s">
        <v>607</v>
      </c>
      <c r="W1" s="737"/>
      <c r="X1" s="1138"/>
      <c r="Y1" s="737" t="s">
        <v>606</v>
      </c>
      <c r="Z1" s="737"/>
      <c r="AA1" s="1138"/>
      <c r="AB1" s="737" t="s">
        <v>799</v>
      </c>
      <c r="AC1" s="737"/>
      <c r="AD1" s="1138"/>
      <c r="AE1" s="1756" t="s">
        <v>1370</v>
      </c>
      <c r="AF1" s="1757" t="s">
        <v>1370</v>
      </c>
    </row>
    <row r="2" spans="1:32" s="505" customFormat="1" ht="15" customHeight="1">
      <c r="A2" s="1137">
        <f>+日程!A30</f>
        <v>3</v>
      </c>
      <c r="B2" s="1139">
        <f>+日程!A30</f>
        <v>3</v>
      </c>
      <c r="C2" s="498">
        <f>+日程!B30</f>
        <v>25</v>
      </c>
      <c r="D2" s="498" t="str">
        <f>+日程!C30</f>
        <v>金</v>
      </c>
      <c r="E2" s="524" t="str">
        <f>+日程!D30</f>
        <v>DeNA</v>
      </c>
      <c r="F2" s="498">
        <f>+日程!E30</f>
        <v>0</v>
      </c>
      <c r="G2" s="498">
        <f>+日程!F30</f>
        <v>0</v>
      </c>
      <c r="H2" s="498" t="str">
        <f>+日程!G30</f>
        <v/>
      </c>
      <c r="I2" s="498" t="str">
        <f>+日程!H30</f>
        <v/>
      </c>
      <c r="J2" s="498" t="str">
        <f>+日程!I30</f>
        <v>△</v>
      </c>
      <c r="K2" s="1754" t="str">
        <f>+日程!J30</f>
        <v>横浜</v>
      </c>
      <c r="L2" s="349"/>
      <c r="M2" s="582" t="str">
        <f>+日程!L30</f>
        <v>BSTBS</v>
      </c>
      <c r="N2" s="582"/>
      <c r="O2" s="349"/>
      <c r="P2" s="582"/>
      <c r="Q2" s="582"/>
      <c r="R2" s="349"/>
      <c r="S2" s="582"/>
      <c r="T2" s="582"/>
      <c r="U2" s="349"/>
      <c r="V2" s="582"/>
      <c r="W2" s="582"/>
      <c r="X2" s="349"/>
      <c r="Y2" s="582"/>
      <c r="Z2" s="582"/>
      <c r="AA2" s="349"/>
      <c r="AB2" s="582"/>
      <c r="AC2" s="582"/>
      <c r="AD2" s="349"/>
      <c r="AE2" s="591" t="str">
        <f>+日程!AD30</f>
        <v>巨人-中日</v>
      </c>
      <c r="AF2" s="731" t="str">
        <f>+日程!AE30</f>
        <v>阪神-ﾔｸﾙﾄ</v>
      </c>
    </row>
    <row r="3" spans="1:32" s="505" customFormat="1" ht="15" customHeight="1">
      <c r="A3" s="1137">
        <f>+日程!A31</f>
        <v>3</v>
      </c>
      <c r="B3" s="1139">
        <f>+日程!A31</f>
        <v>3</v>
      </c>
      <c r="C3" s="498">
        <f>+日程!B31</f>
        <v>26</v>
      </c>
      <c r="D3" s="498" t="str">
        <f>+日程!C31</f>
        <v>土</v>
      </c>
      <c r="E3" s="524" t="str">
        <f>+日程!D31</f>
        <v>DeNA</v>
      </c>
      <c r="F3" s="498">
        <f>+日程!E31</f>
        <v>0</v>
      </c>
      <c r="G3" s="498">
        <f>+日程!F31</f>
        <v>0</v>
      </c>
      <c r="H3" s="498" t="str">
        <f>+日程!G31</f>
        <v/>
      </c>
      <c r="I3" s="498" t="str">
        <f>+日程!H31</f>
        <v/>
      </c>
      <c r="J3" s="498" t="str">
        <f>+日程!I31</f>
        <v>△</v>
      </c>
      <c r="K3" s="1754" t="str">
        <f>+日程!J31</f>
        <v>横浜</v>
      </c>
      <c r="L3" s="349"/>
      <c r="M3" s="582" t="str">
        <f>+日程!L31</f>
        <v>BSTBS</v>
      </c>
      <c r="N3" s="582"/>
      <c r="O3" s="349"/>
      <c r="P3" s="582"/>
      <c r="Q3" s="582"/>
      <c r="R3" s="349"/>
      <c r="S3" s="582"/>
      <c r="T3" s="582"/>
      <c r="U3" s="349"/>
      <c r="V3" s="582"/>
      <c r="W3" s="582"/>
      <c r="X3" s="349"/>
      <c r="Y3" s="582"/>
      <c r="Z3" s="582"/>
      <c r="AA3" s="349"/>
      <c r="AB3" s="582"/>
      <c r="AC3" s="582"/>
      <c r="AD3" s="349"/>
      <c r="AE3" s="591" t="str">
        <f>+日程!AD31</f>
        <v>巨人-中日</v>
      </c>
      <c r="AF3" s="731" t="str">
        <f>+日程!AE31</f>
        <v>阪神-ﾔｸﾙﾄ</v>
      </c>
    </row>
    <row r="4" spans="1:32" s="505" customFormat="1" ht="15" customHeight="1">
      <c r="A4" s="1137">
        <f>+日程!A32</f>
        <v>3</v>
      </c>
      <c r="B4" s="1139">
        <f>+日程!A32</f>
        <v>3</v>
      </c>
      <c r="C4" s="498">
        <f>+日程!B32</f>
        <v>27</v>
      </c>
      <c r="D4" s="498" t="str">
        <f>+日程!C32</f>
        <v>日</v>
      </c>
      <c r="E4" s="524" t="str">
        <f>+日程!D32</f>
        <v>DeNA</v>
      </c>
      <c r="F4" s="498">
        <f>+日程!E32</f>
        <v>0</v>
      </c>
      <c r="G4" s="498">
        <f>+日程!F32</f>
        <v>0</v>
      </c>
      <c r="H4" s="498" t="str">
        <f>+日程!G32</f>
        <v/>
      </c>
      <c r="I4" s="498" t="str">
        <f>+日程!H32</f>
        <v/>
      </c>
      <c r="J4" s="498" t="str">
        <f>+日程!I32</f>
        <v>△</v>
      </c>
      <c r="K4" s="1754" t="str">
        <f>+日程!J32</f>
        <v>横浜</v>
      </c>
      <c r="L4" s="349"/>
      <c r="M4" s="582" t="str">
        <f>+日程!L32</f>
        <v>BSTBS</v>
      </c>
      <c r="N4" s="582"/>
      <c r="O4" s="349"/>
      <c r="P4" s="582"/>
      <c r="Q4" s="582"/>
      <c r="R4" s="349"/>
      <c r="S4" s="582"/>
      <c r="T4" s="582"/>
      <c r="U4" s="349"/>
      <c r="V4" s="582"/>
      <c r="W4" s="582"/>
      <c r="X4" s="349"/>
      <c r="Y4" s="582"/>
      <c r="Z4" s="582"/>
      <c r="AA4" s="349"/>
      <c r="AB4" s="582"/>
      <c r="AC4" s="582"/>
      <c r="AD4" s="349"/>
      <c r="AE4" s="591" t="str">
        <f>+日程!AD32</f>
        <v>巨人-中日</v>
      </c>
      <c r="AF4" s="731" t="str">
        <f>+日程!AE32</f>
        <v>阪神-ﾔｸﾙﾄ</v>
      </c>
    </row>
    <row r="5" spans="1:32" s="505" customFormat="1" ht="15" customHeight="1">
      <c r="A5" s="1137">
        <f>+日程!A33</f>
        <v>3</v>
      </c>
      <c r="B5" s="1139">
        <f>+日程!A33</f>
        <v>3</v>
      </c>
      <c r="C5" s="498">
        <f>+日程!B33</f>
        <v>28</v>
      </c>
      <c r="D5" s="498" t="str">
        <f>+日程!C33</f>
        <v>月</v>
      </c>
      <c r="E5" s="1180"/>
      <c r="F5" s="349"/>
      <c r="G5" s="349"/>
      <c r="H5" s="349"/>
      <c r="I5" s="349"/>
      <c r="J5" s="349"/>
      <c r="K5" s="1755"/>
      <c r="L5" s="349"/>
      <c r="M5" s="637"/>
      <c r="N5" s="637"/>
      <c r="O5" s="349"/>
      <c r="P5" s="637"/>
      <c r="Q5" s="637"/>
      <c r="R5" s="349"/>
      <c r="S5" s="637"/>
      <c r="T5" s="637"/>
      <c r="U5" s="349"/>
      <c r="V5" s="637"/>
      <c r="W5" s="637"/>
      <c r="X5" s="349"/>
      <c r="Y5" s="637"/>
      <c r="Z5" s="637"/>
      <c r="AA5" s="349"/>
      <c r="AB5" s="637"/>
      <c r="AC5" s="637"/>
      <c r="AD5" s="349"/>
      <c r="AE5" s="1056"/>
      <c r="AF5" s="1140"/>
    </row>
    <row r="6" spans="1:32" s="505" customFormat="1" ht="15" customHeight="1">
      <c r="A6" s="1137">
        <f>+日程!A34</f>
        <v>3</v>
      </c>
      <c r="B6" s="1139">
        <f>+日程!A34</f>
        <v>3</v>
      </c>
      <c r="C6" s="498">
        <f>+日程!B34</f>
        <v>29</v>
      </c>
      <c r="D6" s="498" t="str">
        <f>+日程!C34</f>
        <v>火</v>
      </c>
      <c r="E6" s="524" t="str">
        <f>+日程!D34</f>
        <v>阪神</v>
      </c>
      <c r="F6" s="498">
        <f>+日程!E34</f>
        <v>0</v>
      </c>
      <c r="G6" s="498">
        <f>+日程!F34</f>
        <v>0</v>
      </c>
      <c r="H6" s="498" t="str">
        <f>+日程!G34</f>
        <v/>
      </c>
      <c r="I6" s="498" t="str">
        <f>+日程!H34</f>
        <v/>
      </c>
      <c r="J6" s="498" t="str">
        <f>+日程!I34</f>
        <v>△</v>
      </c>
      <c r="K6" s="1754" t="str">
        <f>+日程!J34</f>
        <v>マツダS</v>
      </c>
      <c r="L6" s="349"/>
      <c r="M6" s="582">
        <f>+日程!L34</f>
        <v>0</v>
      </c>
      <c r="N6" s="582"/>
      <c r="O6" s="349"/>
      <c r="P6" s="582"/>
      <c r="Q6" s="582"/>
      <c r="R6" s="349"/>
      <c r="S6" s="582"/>
      <c r="T6" s="582"/>
      <c r="U6" s="349"/>
      <c r="V6" s="582"/>
      <c r="W6" s="582"/>
      <c r="X6" s="349"/>
      <c r="Y6" s="582"/>
      <c r="Z6" s="582"/>
      <c r="AA6" s="349"/>
      <c r="AB6" s="582"/>
      <c r="AC6" s="582"/>
      <c r="AD6" s="349"/>
      <c r="AE6" s="591" t="str">
        <f>+日程!AD34</f>
        <v>ﾔｸﾙﾄ-巨人</v>
      </c>
      <c r="AF6" s="731" t="str">
        <f>+日程!AE34</f>
        <v>中日-DeNA</v>
      </c>
    </row>
    <row r="7" spans="1:32" s="505" customFormat="1" ht="15" customHeight="1">
      <c r="A7" s="1137">
        <f>+日程!A35</f>
        <v>3</v>
      </c>
      <c r="B7" s="1139">
        <f>+日程!A35</f>
        <v>3</v>
      </c>
      <c r="C7" s="498">
        <f>+日程!B35</f>
        <v>30</v>
      </c>
      <c r="D7" s="498" t="str">
        <f>+日程!C35</f>
        <v>水</v>
      </c>
      <c r="E7" s="524" t="str">
        <f>+日程!D35</f>
        <v>阪神</v>
      </c>
      <c r="F7" s="498">
        <f>+日程!E35</f>
        <v>0</v>
      </c>
      <c r="G7" s="498">
        <f>+日程!F35</f>
        <v>0</v>
      </c>
      <c r="H7" s="498" t="str">
        <f>+日程!G35</f>
        <v/>
      </c>
      <c r="I7" s="498" t="str">
        <f>+日程!H35</f>
        <v/>
      </c>
      <c r="J7" s="498" t="str">
        <f>+日程!I35</f>
        <v>△</v>
      </c>
      <c r="K7" s="1754" t="str">
        <f>+日程!J35</f>
        <v>マツダS</v>
      </c>
      <c r="L7" s="349"/>
      <c r="M7" s="582" t="str">
        <f>+日程!L35</f>
        <v>RCC</v>
      </c>
      <c r="N7" s="582"/>
      <c r="O7" s="349"/>
      <c r="P7" s="582"/>
      <c r="Q7" s="582"/>
      <c r="R7" s="349"/>
      <c r="S7" s="582"/>
      <c r="T7" s="582"/>
      <c r="U7" s="349"/>
      <c r="V7" s="582"/>
      <c r="W7" s="582"/>
      <c r="X7" s="349"/>
      <c r="Y7" s="582"/>
      <c r="Z7" s="582"/>
      <c r="AA7" s="349"/>
      <c r="AB7" s="582"/>
      <c r="AC7" s="582"/>
      <c r="AD7" s="349"/>
      <c r="AE7" s="591" t="str">
        <f>+日程!AD35</f>
        <v>ﾔｸﾙﾄ-巨人</v>
      </c>
      <c r="AF7" s="731" t="str">
        <f>+日程!AE35</f>
        <v>中日-DeNA</v>
      </c>
    </row>
    <row r="8" spans="1:32" s="505" customFormat="1" ht="15" customHeight="1">
      <c r="A8" s="1137">
        <f>+日程!A36</f>
        <v>3</v>
      </c>
      <c r="B8" s="1139">
        <f>+日程!A36</f>
        <v>3</v>
      </c>
      <c r="C8" s="498">
        <f>+日程!B36</f>
        <v>31</v>
      </c>
      <c r="D8" s="498" t="str">
        <f>+日程!C36</f>
        <v>木</v>
      </c>
      <c r="E8" s="524" t="str">
        <f>+日程!D36</f>
        <v>阪神</v>
      </c>
      <c r="F8" s="498">
        <f>+日程!E36</f>
        <v>0</v>
      </c>
      <c r="G8" s="498">
        <f>+日程!F36</f>
        <v>0</v>
      </c>
      <c r="H8" s="498" t="str">
        <f>+日程!G36</f>
        <v/>
      </c>
      <c r="I8" s="498" t="str">
        <f>+日程!H36</f>
        <v/>
      </c>
      <c r="J8" s="498" t="str">
        <f>+日程!I36</f>
        <v>△</v>
      </c>
      <c r="K8" s="1754" t="str">
        <f>+日程!J36</f>
        <v>マツダS</v>
      </c>
      <c r="L8" s="349"/>
      <c r="M8" s="582">
        <f>+日程!L36</f>
        <v>0</v>
      </c>
      <c r="N8" s="582"/>
      <c r="O8" s="349"/>
      <c r="P8" s="582"/>
      <c r="Q8" s="582"/>
      <c r="R8" s="349"/>
      <c r="S8" s="582"/>
      <c r="T8" s="582"/>
      <c r="U8" s="349"/>
      <c r="V8" s="582"/>
      <c r="W8" s="582"/>
      <c r="X8" s="349"/>
      <c r="Y8" s="582"/>
      <c r="Z8" s="582"/>
      <c r="AA8" s="349"/>
      <c r="AB8" s="582"/>
      <c r="AC8" s="582"/>
      <c r="AD8" s="349"/>
      <c r="AE8" s="591" t="str">
        <f>+日程!AD36</f>
        <v>ﾔｸﾙﾄ-巨人</v>
      </c>
      <c r="AF8" s="731" t="str">
        <f>+日程!AE36</f>
        <v>中日-DeNA</v>
      </c>
    </row>
    <row r="9" spans="1:32" s="505" customFormat="1" ht="15" customHeight="1">
      <c r="A9" s="1137">
        <f>+日程!A37</f>
        <v>4</v>
      </c>
      <c r="B9" s="1139">
        <f>+日程!A37</f>
        <v>4</v>
      </c>
      <c r="C9" s="498">
        <f>+日程!B37</f>
        <v>1</v>
      </c>
      <c r="D9" s="498" t="str">
        <f>+日程!C37</f>
        <v>金</v>
      </c>
      <c r="E9" s="524" t="str">
        <f>+日程!D37</f>
        <v>中日</v>
      </c>
      <c r="F9" s="498">
        <f>+日程!E37</f>
        <v>0</v>
      </c>
      <c r="G9" s="498">
        <f>+日程!F37</f>
        <v>0</v>
      </c>
      <c r="H9" s="498" t="str">
        <f>+日程!G37</f>
        <v/>
      </c>
      <c r="I9" s="498" t="str">
        <f>+日程!H37</f>
        <v/>
      </c>
      <c r="J9" s="498" t="str">
        <f>+日程!I37</f>
        <v>△</v>
      </c>
      <c r="K9" s="1754" t="str">
        <f>+日程!J37</f>
        <v>ﾊﾞﾝﾃﾘﾝ</v>
      </c>
      <c r="L9" s="349"/>
      <c r="M9" s="582">
        <f>+日程!L37</f>
        <v>0</v>
      </c>
      <c r="N9" s="582"/>
      <c r="O9" s="349"/>
      <c r="P9" s="582"/>
      <c r="Q9" s="582"/>
      <c r="R9" s="349"/>
      <c r="S9" s="582"/>
      <c r="T9" s="582"/>
      <c r="U9" s="349"/>
      <c r="V9" s="582"/>
      <c r="W9" s="582"/>
      <c r="X9" s="349"/>
      <c r="Y9" s="582"/>
      <c r="Z9" s="582"/>
      <c r="AA9" s="349"/>
      <c r="AB9" s="582"/>
      <c r="AC9" s="582"/>
      <c r="AD9" s="349"/>
      <c r="AE9" s="591" t="str">
        <f>+日程!AD37</f>
        <v>巨人-阪神</v>
      </c>
      <c r="AF9" s="731" t="str">
        <f>+日程!AE37</f>
        <v>ﾔｸﾙﾄ-DeNA</v>
      </c>
    </row>
    <row r="10" spans="1:32" s="505" customFormat="1" ht="15" customHeight="1">
      <c r="A10" s="1137">
        <f>+日程!A38</f>
        <v>4</v>
      </c>
      <c r="B10" s="1139">
        <f>+日程!A38</f>
        <v>4</v>
      </c>
      <c r="C10" s="498">
        <f>+日程!B38</f>
        <v>2</v>
      </c>
      <c r="D10" s="498" t="str">
        <f>+日程!C38</f>
        <v>土</v>
      </c>
      <c r="E10" s="524" t="str">
        <f>+日程!D38</f>
        <v>中日</v>
      </c>
      <c r="F10" s="498">
        <f>+日程!E38</f>
        <v>0</v>
      </c>
      <c r="G10" s="498">
        <f>+日程!F38</f>
        <v>0</v>
      </c>
      <c r="H10" s="498" t="str">
        <f>+日程!G38</f>
        <v/>
      </c>
      <c r="I10" s="498" t="str">
        <f>+日程!H38</f>
        <v/>
      </c>
      <c r="J10" s="498" t="str">
        <f>+日程!I38</f>
        <v>△</v>
      </c>
      <c r="K10" s="1754" t="str">
        <f>+日程!J38</f>
        <v>ﾊﾞﾝﾃﾘﾝ</v>
      </c>
      <c r="L10" s="349"/>
      <c r="M10" s="582">
        <f>+日程!L38</f>
        <v>0</v>
      </c>
      <c r="N10" s="582"/>
      <c r="O10" s="349"/>
      <c r="P10" s="582"/>
      <c r="Q10" s="582"/>
      <c r="R10" s="349"/>
      <c r="S10" s="582"/>
      <c r="T10" s="582"/>
      <c r="U10" s="349"/>
      <c r="V10" s="582"/>
      <c r="W10" s="582"/>
      <c r="X10" s="349"/>
      <c r="Y10" s="582"/>
      <c r="Z10" s="582"/>
      <c r="AA10" s="349"/>
      <c r="AB10" s="582"/>
      <c r="AC10" s="582"/>
      <c r="AD10" s="349"/>
      <c r="AE10" s="591" t="str">
        <f>+日程!AD38</f>
        <v>巨人-阪神</v>
      </c>
      <c r="AF10" s="731" t="str">
        <f>+日程!AE38</f>
        <v>ﾔｸﾙﾄ-DeNA</v>
      </c>
    </row>
    <row r="11" spans="1:32" s="505" customFormat="1" ht="15" customHeight="1">
      <c r="A11" s="1137">
        <f>+日程!A39</f>
        <v>4</v>
      </c>
      <c r="B11" s="1139">
        <f>+日程!A39</f>
        <v>4</v>
      </c>
      <c r="C11" s="498">
        <f>+日程!B39</f>
        <v>3</v>
      </c>
      <c r="D11" s="498" t="str">
        <f>+日程!C39</f>
        <v>日</v>
      </c>
      <c r="E11" s="524" t="str">
        <f>+日程!D39</f>
        <v>中日</v>
      </c>
      <c r="F11" s="498">
        <f>+日程!E39</f>
        <v>0</v>
      </c>
      <c r="G11" s="498">
        <f>+日程!F39</f>
        <v>0</v>
      </c>
      <c r="H11" s="498" t="str">
        <f>+日程!G39</f>
        <v/>
      </c>
      <c r="I11" s="498" t="str">
        <f>+日程!H39</f>
        <v/>
      </c>
      <c r="J11" s="498" t="str">
        <f>+日程!I39</f>
        <v>△</v>
      </c>
      <c r="K11" s="1754" t="str">
        <f>+日程!J39</f>
        <v>ﾊﾞﾝﾃﾘﾝ</v>
      </c>
      <c r="L11" s="349"/>
      <c r="M11" s="582">
        <f>+日程!L39</f>
        <v>0</v>
      </c>
      <c r="N11" s="582"/>
      <c r="O11" s="349"/>
      <c r="P11" s="582"/>
      <c r="Q11" s="582"/>
      <c r="R11" s="349"/>
      <c r="S11" s="582"/>
      <c r="T11" s="582"/>
      <c r="U11" s="349"/>
      <c r="V11" s="582"/>
      <c r="W11" s="582"/>
      <c r="X11" s="349"/>
      <c r="Y11" s="582"/>
      <c r="Z11" s="582"/>
      <c r="AA11" s="349"/>
      <c r="AB11" s="582"/>
      <c r="AC11" s="582"/>
      <c r="AD11" s="349"/>
      <c r="AE11" s="591" t="str">
        <f>+日程!AD39</f>
        <v>巨人-阪神</v>
      </c>
      <c r="AF11" s="731" t="str">
        <f>+日程!AE39</f>
        <v>ﾔｸﾙﾄ-DeNA</v>
      </c>
    </row>
    <row r="12" spans="1:32" s="505" customFormat="1" ht="15" customHeight="1">
      <c r="A12" s="1137">
        <f>+日程!A40</f>
        <v>4</v>
      </c>
      <c r="B12" s="1139">
        <f>+日程!A40</f>
        <v>4</v>
      </c>
      <c r="C12" s="498">
        <f>+日程!B40</f>
        <v>4</v>
      </c>
      <c r="D12" s="498" t="str">
        <f>+日程!C40</f>
        <v>月</v>
      </c>
      <c r="E12" s="1180"/>
      <c r="F12" s="349"/>
      <c r="G12" s="349"/>
      <c r="H12" s="349"/>
      <c r="I12" s="349"/>
      <c r="J12" s="349"/>
      <c r="K12" s="1755"/>
      <c r="L12" s="349"/>
      <c r="M12" s="637"/>
      <c r="N12" s="637"/>
      <c r="O12" s="349"/>
      <c r="P12" s="637"/>
      <c r="Q12" s="637"/>
      <c r="R12" s="349"/>
      <c r="S12" s="637"/>
      <c r="T12" s="637"/>
      <c r="U12" s="349"/>
      <c r="V12" s="637"/>
      <c r="W12" s="637"/>
      <c r="X12" s="349"/>
      <c r="Y12" s="637"/>
      <c r="Z12" s="637"/>
      <c r="AA12" s="349"/>
      <c r="AB12" s="637"/>
      <c r="AC12" s="637"/>
      <c r="AD12" s="349"/>
      <c r="AE12" s="1056"/>
      <c r="AF12" s="1140"/>
    </row>
    <row r="13" spans="1:32" s="505" customFormat="1" ht="15" customHeight="1">
      <c r="A13" s="1137">
        <f>+日程!A41</f>
        <v>4</v>
      </c>
      <c r="B13" s="1139">
        <f>+日程!A41</f>
        <v>4</v>
      </c>
      <c r="C13" s="498">
        <f>+日程!B41</f>
        <v>5</v>
      </c>
      <c r="D13" s="498" t="str">
        <f>+日程!C41</f>
        <v>火</v>
      </c>
      <c r="E13" s="524" t="str">
        <f>+日程!D41</f>
        <v>巨人</v>
      </c>
      <c r="F13" s="498">
        <f>+日程!E41</f>
        <v>0</v>
      </c>
      <c r="G13" s="498">
        <f>+日程!F41</f>
        <v>0</v>
      </c>
      <c r="H13" s="498" t="str">
        <f>+日程!G41</f>
        <v/>
      </c>
      <c r="I13" s="498" t="str">
        <f>+日程!H41</f>
        <v/>
      </c>
      <c r="J13" s="498" t="str">
        <f>+日程!I41</f>
        <v>△</v>
      </c>
      <c r="K13" s="1754" t="str">
        <f>+日程!J41</f>
        <v>マツダS</v>
      </c>
      <c r="L13" s="349"/>
      <c r="M13" s="582">
        <f>+日程!L41</f>
        <v>0</v>
      </c>
      <c r="N13" s="582"/>
      <c r="O13" s="349"/>
      <c r="P13" s="582"/>
      <c r="Q13" s="582"/>
      <c r="R13" s="349"/>
      <c r="S13" s="582"/>
      <c r="T13" s="582"/>
      <c r="U13" s="349"/>
      <c r="V13" s="582"/>
      <c r="W13" s="582"/>
      <c r="X13" s="349"/>
      <c r="Y13" s="582"/>
      <c r="Z13" s="582"/>
      <c r="AA13" s="349"/>
      <c r="AB13" s="582"/>
      <c r="AC13" s="582"/>
      <c r="AD13" s="349"/>
      <c r="AE13" s="591" t="str">
        <f>+日程!AD41</f>
        <v>ﾔｸﾙﾄ-中日</v>
      </c>
      <c r="AF13" s="731" t="str">
        <f>+日程!AE41</f>
        <v>阪神-DeNA</v>
      </c>
    </row>
    <row r="14" spans="1:32" s="505" customFormat="1" ht="15" customHeight="1">
      <c r="A14" s="1137">
        <f>+日程!A42</f>
        <v>4</v>
      </c>
      <c r="B14" s="1139">
        <f>+日程!A42</f>
        <v>4</v>
      </c>
      <c r="C14" s="498">
        <f>+日程!B42</f>
        <v>6</v>
      </c>
      <c r="D14" s="498" t="str">
        <f>+日程!C42</f>
        <v>水</v>
      </c>
      <c r="E14" s="524" t="str">
        <f>+日程!D42</f>
        <v>巨人</v>
      </c>
      <c r="F14" s="498">
        <f>+日程!E42</f>
        <v>0</v>
      </c>
      <c r="G14" s="498">
        <f>+日程!F42</f>
        <v>0</v>
      </c>
      <c r="H14" s="498" t="str">
        <f>+日程!G42</f>
        <v/>
      </c>
      <c r="I14" s="498" t="str">
        <f>+日程!H42</f>
        <v/>
      </c>
      <c r="J14" s="498" t="str">
        <f>+日程!I42</f>
        <v>△</v>
      </c>
      <c r="K14" s="1754" t="str">
        <f>+日程!J42</f>
        <v>マツダS</v>
      </c>
      <c r="L14" s="349"/>
      <c r="M14" s="582">
        <f>+日程!L42</f>
        <v>0</v>
      </c>
      <c r="N14" s="582"/>
      <c r="O14" s="349"/>
      <c r="P14" s="582"/>
      <c r="Q14" s="582"/>
      <c r="R14" s="349"/>
      <c r="S14" s="582"/>
      <c r="T14" s="582"/>
      <c r="U14" s="349"/>
      <c r="V14" s="582"/>
      <c r="W14" s="582"/>
      <c r="X14" s="349"/>
      <c r="Y14" s="582"/>
      <c r="Z14" s="582"/>
      <c r="AA14" s="349"/>
      <c r="AB14" s="582"/>
      <c r="AC14" s="582"/>
      <c r="AD14" s="349"/>
      <c r="AE14" s="591" t="str">
        <f>+日程!AD42</f>
        <v>ﾔｸﾙﾄ-中日</v>
      </c>
      <c r="AF14" s="731" t="str">
        <f>+日程!AE42</f>
        <v>阪神-DeNA</v>
      </c>
    </row>
    <row r="15" spans="1:32" s="505" customFormat="1" ht="15" customHeight="1">
      <c r="A15" s="1137">
        <f>+日程!A43</f>
        <v>4</v>
      </c>
      <c r="B15" s="1139">
        <f>+日程!A43</f>
        <v>4</v>
      </c>
      <c r="C15" s="498">
        <f>+日程!B43</f>
        <v>7</v>
      </c>
      <c r="D15" s="498" t="str">
        <f>+日程!C43</f>
        <v>木</v>
      </c>
      <c r="E15" s="524" t="str">
        <f>+日程!D43</f>
        <v>巨人</v>
      </c>
      <c r="F15" s="498">
        <f>+日程!E43</f>
        <v>0</v>
      </c>
      <c r="G15" s="498">
        <f>+日程!F43</f>
        <v>0</v>
      </c>
      <c r="H15" s="498" t="str">
        <f>+日程!G43</f>
        <v/>
      </c>
      <c r="I15" s="498" t="str">
        <f>+日程!H43</f>
        <v/>
      </c>
      <c r="J15" s="498" t="str">
        <f>+日程!I43</f>
        <v>△</v>
      </c>
      <c r="K15" s="1754" t="str">
        <f>+日程!J43</f>
        <v>マツダS</v>
      </c>
      <c r="L15" s="349"/>
      <c r="M15" s="582">
        <f>+日程!L43</f>
        <v>0</v>
      </c>
      <c r="N15" s="582"/>
      <c r="O15" s="349"/>
      <c r="P15" s="582"/>
      <c r="Q15" s="582"/>
      <c r="R15" s="349"/>
      <c r="S15" s="582"/>
      <c r="T15" s="582"/>
      <c r="U15" s="349"/>
      <c r="V15" s="582"/>
      <c r="W15" s="582"/>
      <c r="X15" s="349"/>
      <c r="Y15" s="582"/>
      <c r="Z15" s="582"/>
      <c r="AA15" s="349"/>
      <c r="AB15" s="582"/>
      <c r="AC15" s="582"/>
      <c r="AD15" s="349"/>
      <c r="AE15" s="591" t="str">
        <f>+日程!AD43</f>
        <v>ﾔｸﾙﾄ-中日</v>
      </c>
      <c r="AF15" s="731" t="str">
        <f>+日程!AE43</f>
        <v>阪神-DeNA</v>
      </c>
    </row>
    <row r="16" spans="1:32" s="505" customFormat="1" ht="15" customHeight="1">
      <c r="A16" s="1137">
        <f>+日程!A44</f>
        <v>4</v>
      </c>
      <c r="B16" s="1139">
        <f>+日程!A44</f>
        <v>4</v>
      </c>
      <c r="C16" s="498">
        <f>+日程!B44</f>
        <v>8</v>
      </c>
      <c r="D16" s="498" t="str">
        <f>+日程!C44</f>
        <v>金</v>
      </c>
      <c r="E16" s="524" t="str">
        <f>+日程!D44</f>
        <v>阪神</v>
      </c>
      <c r="F16" s="498">
        <f>+日程!E44</f>
        <v>0</v>
      </c>
      <c r="G16" s="498">
        <f>+日程!F44</f>
        <v>0</v>
      </c>
      <c r="H16" s="498" t="str">
        <f>+日程!G44</f>
        <v/>
      </c>
      <c r="I16" s="498" t="str">
        <f>+日程!H44</f>
        <v/>
      </c>
      <c r="J16" s="498" t="str">
        <f>+日程!I44</f>
        <v>△</v>
      </c>
      <c r="K16" s="1754" t="str">
        <f>+日程!J44</f>
        <v>甲子園</v>
      </c>
      <c r="L16" s="349"/>
      <c r="M16" s="582">
        <f>+日程!L44</f>
        <v>0</v>
      </c>
      <c r="N16" s="582"/>
      <c r="O16" s="349"/>
      <c r="P16" s="582"/>
      <c r="Q16" s="582"/>
      <c r="R16" s="349"/>
      <c r="S16" s="582"/>
      <c r="T16" s="582"/>
      <c r="U16" s="349"/>
      <c r="V16" s="582"/>
      <c r="W16" s="582"/>
      <c r="X16" s="349"/>
      <c r="Y16" s="582"/>
      <c r="Z16" s="582"/>
      <c r="AA16" s="349"/>
      <c r="AB16" s="582"/>
      <c r="AC16" s="582"/>
      <c r="AD16" s="349"/>
      <c r="AE16" s="591" t="str">
        <f>+日程!AD44</f>
        <v>巨人-ﾔｸﾙﾄ</v>
      </c>
      <c r="AF16" s="731" t="str">
        <f>+日程!AE44</f>
        <v>DeNA-中日</v>
      </c>
    </row>
    <row r="17" spans="1:32" s="505" customFormat="1" ht="15" customHeight="1">
      <c r="A17" s="1137">
        <f>+日程!A45</f>
        <v>4</v>
      </c>
      <c r="B17" s="1139">
        <f>+日程!A45</f>
        <v>4</v>
      </c>
      <c r="C17" s="498">
        <f>+日程!B45</f>
        <v>9</v>
      </c>
      <c r="D17" s="498" t="str">
        <f>+日程!C45</f>
        <v>土</v>
      </c>
      <c r="E17" s="524" t="str">
        <f>+日程!D45</f>
        <v>阪神</v>
      </c>
      <c r="F17" s="498">
        <f>+日程!E45</f>
        <v>0</v>
      </c>
      <c r="G17" s="498">
        <f>+日程!F45</f>
        <v>0</v>
      </c>
      <c r="H17" s="498" t="str">
        <f>+日程!G45</f>
        <v/>
      </c>
      <c r="I17" s="498" t="str">
        <f>+日程!H45</f>
        <v/>
      </c>
      <c r="J17" s="498" t="str">
        <f>+日程!I45</f>
        <v>△</v>
      </c>
      <c r="K17" s="1754" t="str">
        <f>+日程!J45</f>
        <v>甲子園</v>
      </c>
      <c r="L17" s="349"/>
      <c r="M17" s="582">
        <f>+日程!L45</f>
        <v>0</v>
      </c>
      <c r="N17" s="582"/>
      <c r="O17" s="349"/>
      <c r="P17" s="582"/>
      <c r="Q17" s="582"/>
      <c r="R17" s="349"/>
      <c r="S17" s="582"/>
      <c r="T17" s="582"/>
      <c r="U17" s="349"/>
      <c r="V17" s="582"/>
      <c r="W17" s="582"/>
      <c r="X17" s="349"/>
      <c r="Y17" s="582"/>
      <c r="Z17" s="582"/>
      <c r="AA17" s="349"/>
      <c r="AB17" s="582"/>
      <c r="AC17" s="582"/>
      <c r="AD17" s="349"/>
      <c r="AE17" s="591" t="str">
        <f>+日程!AD45</f>
        <v>巨人-ﾔｸﾙﾄ</v>
      </c>
      <c r="AF17" s="731" t="str">
        <f>+日程!AE45</f>
        <v>DeNA-中日</v>
      </c>
    </row>
    <row r="18" spans="1:32" s="505" customFormat="1" ht="15" customHeight="1">
      <c r="A18" s="1137">
        <f>+日程!A46</f>
        <v>4</v>
      </c>
      <c r="B18" s="1139">
        <f>+日程!A46</f>
        <v>4</v>
      </c>
      <c r="C18" s="498">
        <f>+日程!B46</f>
        <v>10</v>
      </c>
      <c r="D18" s="498" t="str">
        <f>+日程!C46</f>
        <v>日</v>
      </c>
      <c r="E18" s="524" t="str">
        <f>+日程!D46</f>
        <v>阪神</v>
      </c>
      <c r="F18" s="498">
        <f>+日程!E46</f>
        <v>0</v>
      </c>
      <c r="G18" s="498">
        <f>+日程!F46</f>
        <v>0</v>
      </c>
      <c r="H18" s="498" t="str">
        <f>+日程!G46</f>
        <v/>
      </c>
      <c r="I18" s="498" t="str">
        <f>+日程!H46</f>
        <v/>
      </c>
      <c r="J18" s="498" t="str">
        <f>+日程!I46</f>
        <v>△</v>
      </c>
      <c r="K18" s="1754" t="str">
        <f>+日程!J46</f>
        <v>甲子園</v>
      </c>
      <c r="L18" s="349"/>
      <c r="M18" s="582">
        <f>+日程!L46</f>
        <v>0</v>
      </c>
      <c r="N18" s="582"/>
      <c r="O18" s="349"/>
      <c r="P18" s="582"/>
      <c r="Q18" s="582"/>
      <c r="R18" s="349"/>
      <c r="S18" s="582"/>
      <c r="T18" s="582"/>
      <c r="U18" s="349"/>
      <c r="V18" s="582"/>
      <c r="W18" s="582"/>
      <c r="X18" s="349"/>
      <c r="Y18" s="582"/>
      <c r="Z18" s="582"/>
      <c r="AA18" s="349"/>
      <c r="AB18" s="582"/>
      <c r="AC18" s="582"/>
      <c r="AD18" s="349"/>
      <c r="AE18" s="591" t="str">
        <f>+日程!AD46</f>
        <v>巨人-ﾔｸﾙﾄ</v>
      </c>
      <c r="AF18" s="731" t="str">
        <f>+日程!AE46</f>
        <v>DeNA-中日</v>
      </c>
    </row>
    <row r="19" spans="1:32" s="505" customFormat="1" ht="15" customHeight="1">
      <c r="A19" s="1137">
        <f>+日程!A47</f>
        <v>4</v>
      </c>
      <c r="B19" s="1139">
        <f>+日程!A47</f>
        <v>4</v>
      </c>
      <c r="C19" s="498">
        <f>+日程!B47</f>
        <v>11</v>
      </c>
      <c r="D19" s="498" t="str">
        <f>+日程!C47</f>
        <v>月</v>
      </c>
      <c r="E19" s="1180"/>
      <c r="F19" s="349"/>
      <c r="G19" s="349"/>
      <c r="H19" s="349"/>
      <c r="I19" s="349"/>
      <c r="J19" s="349"/>
      <c r="K19" s="1755"/>
      <c r="L19" s="349"/>
      <c r="M19" s="637"/>
      <c r="N19" s="637"/>
      <c r="O19" s="349"/>
      <c r="P19" s="637"/>
      <c r="Q19" s="637"/>
      <c r="R19" s="349"/>
      <c r="S19" s="637"/>
      <c r="T19" s="637"/>
      <c r="U19" s="349"/>
      <c r="V19" s="637"/>
      <c r="W19" s="637"/>
      <c r="X19" s="349"/>
      <c r="Y19" s="637"/>
      <c r="Z19" s="637"/>
      <c r="AA19" s="349"/>
      <c r="AB19" s="637"/>
      <c r="AC19" s="637"/>
      <c r="AD19" s="349"/>
      <c r="AE19" s="1056"/>
      <c r="AF19" s="1140"/>
    </row>
    <row r="20" spans="1:32" s="505" customFormat="1" ht="15" customHeight="1">
      <c r="A20" s="1137">
        <f>+日程!A48</f>
        <v>4</v>
      </c>
      <c r="B20" s="1139">
        <f>+日程!A48</f>
        <v>4</v>
      </c>
      <c r="C20" s="498">
        <f>+日程!B48</f>
        <v>12</v>
      </c>
      <c r="D20" s="498" t="str">
        <f>+日程!C48</f>
        <v>火</v>
      </c>
      <c r="E20" s="524" t="str">
        <f>+日程!D48</f>
        <v>ﾔｸﾙﾄ</v>
      </c>
      <c r="F20" s="498">
        <f>+日程!E48</f>
        <v>0</v>
      </c>
      <c r="G20" s="498">
        <f>+日程!F48</f>
        <v>0</v>
      </c>
      <c r="H20" s="498" t="str">
        <f>+日程!G48</f>
        <v/>
      </c>
      <c r="I20" s="498" t="str">
        <f>+日程!H48</f>
        <v/>
      </c>
      <c r="J20" s="498" t="str">
        <f>+日程!I48</f>
        <v>△</v>
      </c>
      <c r="K20" s="1754" t="str">
        <f>+日程!J48</f>
        <v>松山</v>
      </c>
      <c r="L20" s="349"/>
      <c r="M20" s="582">
        <f>+日程!L48</f>
        <v>0</v>
      </c>
      <c r="N20" s="582"/>
      <c r="O20" s="349"/>
      <c r="P20" s="582"/>
      <c r="Q20" s="582"/>
      <c r="R20" s="349"/>
      <c r="S20" s="582"/>
      <c r="T20" s="582"/>
      <c r="U20" s="349"/>
      <c r="V20" s="582"/>
      <c r="W20" s="582"/>
      <c r="X20" s="349"/>
      <c r="Y20" s="582"/>
      <c r="Z20" s="582"/>
      <c r="AA20" s="349"/>
      <c r="AB20" s="582"/>
      <c r="AC20" s="582"/>
      <c r="AD20" s="349"/>
      <c r="AE20" s="591" t="str">
        <f>+日程!AD48</f>
        <v>巨人-DeNA</v>
      </c>
      <c r="AF20" s="731" t="str">
        <f>+日程!AE48</f>
        <v>中日-阪神</v>
      </c>
    </row>
    <row r="21" spans="1:32" s="505" customFormat="1" ht="15" customHeight="1">
      <c r="A21" s="1137">
        <f>+日程!A49</f>
        <v>4</v>
      </c>
      <c r="B21" s="1139">
        <f>+日程!A49</f>
        <v>4</v>
      </c>
      <c r="C21" s="498">
        <f>+日程!B49</f>
        <v>13</v>
      </c>
      <c r="D21" s="498" t="str">
        <f>+日程!C49</f>
        <v>水</v>
      </c>
      <c r="E21" s="524" t="str">
        <f>+日程!D49</f>
        <v>ﾔｸﾙﾄ</v>
      </c>
      <c r="F21" s="498">
        <f>+日程!E49</f>
        <v>0</v>
      </c>
      <c r="G21" s="498">
        <f>+日程!F49</f>
        <v>0</v>
      </c>
      <c r="H21" s="498" t="str">
        <f>+日程!G49</f>
        <v/>
      </c>
      <c r="I21" s="498" t="str">
        <f>+日程!H49</f>
        <v/>
      </c>
      <c r="J21" s="498" t="str">
        <f>+日程!I49</f>
        <v>△</v>
      </c>
      <c r="K21" s="1754" t="str">
        <f>+日程!J49</f>
        <v>松山</v>
      </c>
      <c r="L21" s="349"/>
      <c r="M21" s="582">
        <f>+日程!L49</f>
        <v>0</v>
      </c>
      <c r="N21" s="582"/>
      <c r="O21" s="349"/>
      <c r="P21" s="582"/>
      <c r="Q21" s="582"/>
      <c r="R21" s="349"/>
      <c r="S21" s="582"/>
      <c r="T21" s="582"/>
      <c r="U21" s="349"/>
      <c r="V21" s="582"/>
      <c r="W21" s="582"/>
      <c r="X21" s="349"/>
      <c r="Y21" s="582"/>
      <c r="Z21" s="582"/>
      <c r="AA21" s="349"/>
      <c r="AB21" s="582"/>
      <c r="AC21" s="582"/>
      <c r="AD21" s="349"/>
      <c r="AE21" s="591" t="str">
        <f>+日程!AD49</f>
        <v>巨人-DeNA</v>
      </c>
      <c r="AF21" s="731" t="str">
        <f>+日程!AE49</f>
        <v>中日-阪神</v>
      </c>
    </row>
    <row r="22" spans="1:32" s="505" customFormat="1" ht="15" customHeight="1">
      <c r="A22" s="1137">
        <f>+日程!A50</f>
        <v>4</v>
      </c>
      <c r="B22" s="1139">
        <f>+日程!A50</f>
        <v>4</v>
      </c>
      <c r="C22" s="498">
        <f>+日程!B50</f>
        <v>14</v>
      </c>
      <c r="D22" s="498" t="str">
        <f>+日程!C50</f>
        <v>木</v>
      </c>
      <c r="E22" s="1180"/>
      <c r="F22" s="349"/>
      <c r="G22" s="349"/>
      <c r="H22" s="349"/>
      <c r="I22" s="349"/>
      <c r="J22" s="349"/>
      <c r="K22" s="1755"/>
      <c r="L22" s="349"/>
      <c r="M22" s="637"/>
      <c r="N22" s="637"/>
      <c r="O22" s="349"/>
      <c r="P22" s="637"/>
      <c r="Q22" s="637"/>
      <c r="R22" s="349"/>
      <c r="S22" s="582"/>
      <c r="T22" s="582"/>
      <c r="U22" s="349"/>
      <c r="V22" s="637"/>
      <c r="W22" s="637"/>
      <c r="X22" s="349"/>
      <c r="Y22" s="582"/>
      <c r="Z22" s="582"/>
      <c r="AA22" s="349"/>
      <c r="AB22" s="637"/>
      <c r="AC22" s="637"/>
      <c r="AD22" s="349"/>
      <c r="AE22" s="591" t="str">
        <f>+日程!AD50</f>
        <v>中日-阪神</v>
      </c>
      <c r="AF22" s="1140"/>
    </row>
    <row r="23" spans="1:32" s="505" customFormat="1" ht="15" customHeight="1">
      <c r="A23" s="1137">
        <f>+日程!A51</f>
        <v>4</v>
      </c>
      <c r="B23" s="1139">
        <f>+日程!A51</f>
        <v>4</v>
      </c>
      <c r="C23" s="498">
        <f>+日程!B51</f>
        <v>15</v>
      </c>
      <c r="D23" s="498" t="str">
        <f>+日程!C51</f>
        <v>金</v>
      </c>
      <c r="E23" s="1180"/>
      <c r="F23" s="349"/>
      <c r="G23" s="349"/>
      <c r="H23" s="349"/>
      <c r="I23" s="349"/>
      <c r="J23" s="349"/>
      <c r="K23" s="1755"/>
      <c r="L23" s="349"/>
      <c r="M23" s="637"/>
      <c r="N23" s="637"/>
      <c r="O23" s="349"/>
      <c r="P23" s="582"/>
      <c r="Q23" s="582"/>
      <c r="R23" s="349"/>
      <c r="S23" s="582"/>
      <c r="T23" s="582"/>
      <c r="U23" s="349"/>
      <c r="V23" s="582"/>
      <c r="W23" s="582"/>
      <c r="X23" s="349"/>
      <c r="Y23" s="637"/>
      <c r="Z23" s="637"/>
      <c r="AA23" s="349"/>
      <c r="AB23" s="582"/>
      <c r="AC23" s="582"/>
      <c r="AD23" s="349"/>
      <c r="AE23" s="591" t="str">
        <f>+日程!AD51</f>
        <v>DeNA-ﾔｸﾙﾄ</v>
      </c>
      <c r="AF23" s="731" t="str">
        <f>+日程!AE51</f>
        <v>阪神-巨人</v>
      </c>
    </row>
    <row r="24" spans="1:32" s="505" customFormat="1" ht="15" customHeight="1">
      <c r="A24" s="1137">
        <f>+日程!A52</f>
        <v>4</v>
      </c>
      <c r="B24" s="1139">
        <f>+日程!A52</f>
        <v>4</v>
      </c>
      <c r="C24" s="498">
        <f>+日程!B52</f>
        <v>16</v>
      </c>
      <c r="D24" s="498" t="str">
        <f>+日程!C52</f>
        <v>土</v>
      </c>
      <c r="E24" s="524" t="str">
        <f>+日程!D52</f>
        <v>中日</v>
      </c>
      <c r="F24" s="498">
        <f>+日程!E52</f>
        <v>0</v>
      </c>
      <c r="G24" s="498">
        <f>+日程!F52</f>
        <v>0</v>
      </c>
      <c r="H24" s="498" t="str">
        <f>+日程!G52</f>
        <v/>
      </c>
      <c r="I24" s="498" t="str">
        <f>+日程!H52</f>
        <v/>
      </c>
      <c r="J24" s="498" t="str">
        <f>+日程!I52</f>
        <v>△</v>
      </c>
      <c r="K24" s="1754" t="str">
        <f>+日程!J52</f>
        <v>マツダS</v>
      </c>
      <c r="L24" s="349"/>
      <c r="M24" s="582" t="str">
        <f>+日程!L52</f>
        <v>⑳160</v>
      </c>
      <c r="N24" s="582"/>
      <c r="O24" s="349"/>
      <c r="P24" s="582"/>
      <c r="Q24" s="582"/>
      <c r="R24" s="349"/>
      <c r="S24" s="582"/>
      <c r="T24" s="582"/>
      <c r="U24" s="349"/>
      <c r="V24" s="582"/>
      <c r="W24" s="582"/>
      <c r="X24" s="349"/>
      <c r="Y24" s="582"/>
      <c r="Z24" s="582"/>
      <c r="AA24" s="349"/>
      <c r="AB24" s="582"/>
      <c r="AC24" s="582"/>
      <c r="AD24" s="349"/>
      <c r="AE24" s="591" t="str">
        <f>+日程!AD52</f>
        <v>DeNA-ﾔｸﾙﾄ</v>
      </c>
      <c r="AF24" s="731" t="str">
        <f>+日程!AE52</f>
        <v>阪神-巨人</v>
      </c>
    </row>
    <row r="25" spans="1:32" s="505" customFormat="1" ht="15" customHeight="1">
      <c r="A25" s="1137">
        <f>+日程!A53</f>
        <v>4</v>
      </c>
      <c r="B25" s="1139">
        <f>+日程!A53</f>
        <v>4</v>
      </c>
      <c r="C25" s="498">
        <f>+日程!B53</f>
        <v>17</v>
      </c>
      <c r="D25" s="498" t="str">
        <f>+日程!C53</f>
        <v>日</v>
      </c>
      <c r="E25" s="524" t="str">
        <f>+日程!D53</f>
        <v>中日</v>
      </c>
      <c r="F25" s="498">
        <f>+日程!E53</f>
        <v>0</v>
      </c>
      <c r="G25" s="498">
        <f>+日程!F53</f>
        <v>0</v>
      </c>
      <c r="H25" s="498" t="str">
        <f>+日程!G53</f>
        <v/>
      </c>
      <c r="I25" s="498" t="str">
        <f>+日程!H53</f>
        <v/>
      </c>
      <c r="J25" s="498" t="str">
        <f>+日程!I53</f>
        <v>△</v>
      </c>
      <c r="K25" s="1754" t="str">
        <f>+日程!J53</f>
        <v>マツダS</v>
      </c>
      <c r="L25" s="349"/>
      <c r="M25" s="582">
        <f>+日程!L53</f>
        <v>0</v>
      </c>
      <c r="N25" s="582"/>
      <c r="O25" s="349"/>
      <c r="P25" s="582"/>
      <c r="Q25" s="582"/>
      <c r="R25" s="349"/>
      <c r="S25" s="582"/>
      <c r="T25" s="582"/>
      <c r="U25" s="349"/>
      <c r="V25" s="582"/>
      <c r="W25" s="582"/>
      <c r="X25" s="349"/>
      <c r="Y25" s="582"/>
      <c r="Z25" s="582"/>
      <c r="AA25" s="349"/>
      <c r="AB25" s="582"/>
      <c r="AC25" s="582"/>
      <c r="AD25" s="349"/>
      <c r="AE25" s="591" t="str">
        <f>+日程!AD53</f>
        <v>DeNA-ﾔｸﾙﾄ</v>
      </c>
      <c r="AF25" s="731" t="str">
        <f>+日程!AE53</f>
        <v>阪神-巨人</v>
      </c>
    </row>
    <row r="26" spans="1:32" s="505" customFormat="1" ht="15" customHeight="1">
      <c r="A26" s="1137">
        <f>+日程!A54</f>
        <v>4</v>
      </c>
      <c r="B26" s="1139">
        <f>+日程!A54</f>
        <v>4</v>
      </c>
      <c r="C26" s="498">
        <f>+日程!B54</f>
        <v>18</v>
      </c>
      <c r="D26" s="498" t="str">
        <f>+日程!C54</f>
        <v>月</v>
      </c>
      <c r="E26" s="1180"/>
      <c r="F26" s="349"/>
      <c r="G26" s="349"/>
      <c r="H26" s="349"/>
      <c r="I26" s="349"/>
      <c r="J26" s="349"/>
      <c r="K26" s="1755"/>
      <c r="L26" s="349"/>
      <c r="M26" s="637"/>
      <c r="N26" s="637"/>
      <c r="O26" s="349"/>
      <c r="P26" s="637"/>
      <c r="Q26" s="637"/>
      <c r="R26" s="349"/>
      <c r="S26" s="637"/>
      <c r="T26" s="637"/>
      <c r="U26" s="349"/>
      <c r="V26" s="637"/>
      <c r="W26" s="637"/>
      <c r="X26" s="349"/>
      <c r="Y26" s="637"/>
      <c r="Z26" s="637"/>
      <c r="AA26" s="349"/>
      <c r="AB26" s="637"/>
      <c r="AC26" s="637"/>
      <c r="AD26" s="349"/>
      <c r="AE26" s="1056"/>
      <c r="AF26" s="1140"/>
    </row>
    <row r="27" spans="1:32" s="505" customFormat="1" ht="15" customHeight="1">
      <c r="A27" s="1137">
        <f>+日程!A55</f>
        <v>4</v>
      </c>
      <c r="B27" s="1139">
        <f>+日程!A55</f>
        <v>4</v>
      </c>
      <c r="C27" s="498">
        <f>+日程!B55</f>
        <v>19</v>
      </c>
      <c r="D27" s="498" t="str">
        <f>+日程!C55</f>
        <v>火</v>
      </c>
      <c r="E27" s="524" t="str">
        <f>+日程!D55</f>
        <v>巨人</v>
      </c>
      <c r="F27" s="498">
        <f>+日程!E55</f>
        <v>0</v>
      </c>
      <c r="G27" s="498">
        <f>+日程!F55</f>
        <v>0</v>
      </c>
      <c r="H27" s="498" t="str">
        <f>+日程!G55</f>
        <v/>
      </c>
      <c r="I27" s="498" t="str">
        <f>+日程!H55</f>
        <v/>
      </c>
      <c r="J27" s="498" t="str">
        <f>+日程!I55</f>
        <v>△</v>
      </c>
      <c r="K27" s="1754" t="str">
        <f>+日程!J55</f>
        <v>東京Ｄ</v>
      </c>
      <c r="L27" s="349"/>
      <c r="M27" s="582">
        <f>+日程!L55</f>
        <v>0</v>
      </c>
      <c r="N27" s="582"/>
      <c r="O27" s="349"/>
      <c r="P27" s="582"/>
      <c r="Q27" s="582"/>
      <c r="R27" s="349"/>
      <c r="S27" s="582"/>
      <c r="T27" s="582"/>
      <c r="U27" s="349"/>
      <c r="V27" s="582"/>
      <c r="W27" s="582"/>
      <c r="X27" s="349"/>
      <c r="Y27" s="582"/>
      <c r="Z27" s="582"/>
      <c r="AA27" s="349"/>
      <c r="AB27" s="582"/>
      <c r="AC27" s="582"/>
      <c r="AD27" s="349"/>
      <c r="AE27" s="591" t="str">
        <f>+日程!AD55</f>
        <v>DeNA-阪神</v>
      </c>
      <c r="AF27" s="731" t="str">
        <f>+日程!AE55</f>
        <v>中日-ﾔｸﾙﾄ</v>
      </c>
    </row>
    <row r="28" spans="1:32" s="505" customFormat="1" ht="15" customHeight="1">
      <c r="A28" s="1137">
        <f>+日程!A56</f>
        <v>4</v>
      </c>
      <c r="B28" s="1139">
        <f>+日程!A56</f>
        <v>4</v>
      </c>
      <c r="C28" s="498">
        <f>+日程!B56</f>
        <v>20</v>
      </c>
      <c r="D28" s="498" t="str">
        <f>+日程!C56</f>
        <v>水</v>
      </c>
      <c r="E28" s="524" t="str">
        <f>+日程!D56</f>
        <v>巨人</v>
      </c>
      <c r="F28" s="498">
        <f>+日程!E56</f>
        <v>0</v>
      </c>
      <c r="G28" s="498">
        <f>+日程!F56</f>
        <v>0</v>
      </c>
      <c r="H28" s="498" t="str">
        <f>+日程!G56</f>
        <v/>
      </c>
      <c r="I28" s="498" t="str">
        <f>+日程!H56</f>
        <v/>
      </c>
      <c r="J28" s="498" t="str">
        <f>+日程!I56</f>
        <v>△</v>
      </c>
      <c r="K28" s="1754" t="str">
        <f>+日程!J56</f>
        <v>東京Ｄ</v>
      </c>
      <c r="L28" s="349"/>
      <c r="M28" s="582">
        <f>+日程!L56</f>
        <v>0</v>
      </c>
      <c r="N28" s="582"/>
      <c r="O28" s="349"/>
      <c r="P28" s="582"/>
      <c r="Q28" s="582"/>
      <c r="R28" s="349"/>
      <c r="S28" s="582"/>
      <c r="T28" s="582"/>
      <c r="U28" s="349"/>
      <c r="V28" s="582"/>
      <c r="W28" s="582"/>
      <c r="X28" s="349"/>
      <c r="Y28" s="582"/>
      <c r="Z28" s="582"/>
      <c r="AA28" s="349"/>
      <c r="AB28" s="582"/>
      <c r="AC28" s="582"/>
      <c r="AD28" s="349"/>
      <c r="AE28" s="591" t="str">
        <f>+日程!AD56</f>
        <v>DeNA-阪神</v>
      </c>
      <c r="AF28" s="731" t="str">
        <f>+日程!AE56</f>
        <v>中日-ﾔｸﾙﾄ</v>
      </c>
    </row>
    <row r="29" spans="1:32" s="505" customFormat="1" ht="15" customHeight="1">
      <c r="A29" s="1137">
        <f>+日程!A57</f>
        <v>4</v>
      </c>
      <c r="B29" s="1139">
        <f>+日程!A57</f>
        <v>4</v>
      </c>
      <c r="C29" s="498">
        <f>+日程!B57</f>
        <v>21</v>
      </c>
      <c r="D29" s="498" t="str">
        <f>+日程!C57</f>
        <v>木</v>
      </c>
      <c r="E29" s="524" t="str">
        <f>+日程!D57</f>
        <v>巨人</v>
      </c>
      <c r="F29" s="498">
        <f>+日程!E57</f>
        <v>0</v>
      </c>
      <c r="G29" s="498">
        <f>+日程!F57</f>
        <v>0</v>
      </c>
      <c r="H29" s="498" t="str">
        <f>+日程!G57</f>
        <v/>
      </c>
      <c r="I29" s="498" t="str">
        <f>+日程!H57</f>
        <v/>
      </c>
      <c r="J29" s="498" t="str">
        <f>+日程!I57</f>
        <v>△</v>
      </c>
      <c r="K29" s="1754" t="str">
        <f>+日程!J57</f>
        <v>東京Ｄ</v>
      </c>
      <c r="L29" s="349"/>
      <c r="M29" s="582">
        <f>+日程!L57</f>
        <v>0</v>
      </c>
      <c r="N29" s="582"/>
      <c r="O29" s="349"/>
      <c r="P29" s="637"/>
      <c r="Q29" s="637"/>
      <c r="R29" s="349"/>
      <c r="S29" s="582"/>
      <c r="T29" s="582"/>
      <c r="U29" s="349"/>
      <c r="V29" s="582"/>
      <c r="W29" s="582"/>
      <c r="X29" s="349"/>
      <c r="Y29" s="637"/>
      <c r="Z29" s="637"/>
      <c r="AA29" s="349"/>
      <c r="AB29" s="582"/>
      <c r="AC29" s="582"/>
      <c r="AD29" s="349"/>
      <c r="AE29" s="591" t="str">
        <f>+日程!AD57</f>
        <v>DeNA-阪神</v>
      </c>
      <c r="AF29" s="1140"/>
    </row>
    <row r="30" spans="1:32" s="505" customFormat="1" ht="15" customHeight="1">
      <c r="A30" s="1137">
        <f>+日程!A58</f>
        <v>4</v>
      </c>
      <c r="B30" s="1139">
        <f>+日程!A58</f>
        <v>4</v>
      </c>
      <c r="C30" s="498">
        <f>+日程!B58</f>
        <v>22</v>
      </c>
      <c r="D30" s="498" t="str">
        <f>+日程!C58</f>
        <v>金</v>
      </c>
      <c r="E30" s="524" t="str">
        <f>+日程!D58</f>
        <v>DeNA</v>
      </c>
      <c r="F30" s="498">
        <f>+日程!E58</f>
        <v>0</v>
      </c>
      <c r="G30" s="498">
        <f>+日程!F58</f>
        <v>0</v>
      </c>
      <c r="H30" s="498" t="str">
        <f>+日程!G58</f>
        <v/>
      </c>
      <c r="I30" s="498" t="str">
        <f>+日程!H58</f>
        <v/>
      </c>
      <c r="J30" s="498" t="str">
        <f>+日程!I58</f>
        <v>△</v>
      </c>
      <c r="K30" s="1754" t="str">
        <f>+日程!J58</f>
        <v>マツダS</v>
      </c>
      <c r="L30" s="349"/>
      <c r="M30" s="582">
        <f>+日程!L58</f>
        <v>0</v>
      </c>
      <c r="N30" s="582"/>
      <c r="O30" s="349"/>
      <c r="P30" s="582"/>
      <c r="Q30" s="582"/>
      <c r="R30" s="349"/>
      <c r="S30" s="582"/>
      <c r="T30" s="582"/>
      <c r="U30" s="349"/>
      <c r="V30" s="582"/>
      <c r="W30" s="582"/>
      <c r="X30" s="349"/>
      <c r="Y30" s="582"/>
      <c r="Z30" s="582"/>
      <c r="AA30" s="349"/>
      <c r="AB30" s="582"/>
      <c r="AC30" s="582"/>
      <c r="AD30" s="349"/>
      <c r="AE30" s="591" t="str">
        <f>+日程!AD58</f>
        <v>ﾔｸﾙﾄ-阪神</v>
      </c>
      <c r="AF30" s="731" t="str">
        <f>+日程!AE58</f>
        <v>中日-巨人</v>
      </c>
    </row>
    <row r="31" spans="1:32" s="505" customFormat="1" ht="15" customHeight="1">
      <c r="A31" s="1137">
        <f>+日程!A59</f>
        <v>4</v>
      </c>
      <c r="B31" s="1139">
        <f>+日程!A59</f>
        <v>4</v>
      </c>
      <c r="C31" s="498">
        <f>+日程!B59</f>
        <v>23</v>
      </c>
      <c r="D31" s="498" t="str">
        <f>+日程!C59</f>
        <v>土</v>
      </c>
      <c r="E31" s="524" t="str">
        <f>+日程!D59</f>
        <v>DeNA</v>
      </c>
      <c r="F31" s="498">
        <f>+日程!E59</f>
        <v>0</v>
      </c>
      <c r="G31" s="498">
        <f>+日程!F59</f>
        <v>0</v>
      </c>
      <c r="H31" s="498" t="str">
        <f>+日程!G59</f>
        <v/>
      </c>
      <c r="I31" s="498" t="str">
        <f>+日程!H59</f>
        <v/>
      </c>
      <c r="J31" s="498" t="str">
        <f>+日程!I59</f>
        <v>△</v>
      </c>
      <c r="K31" s="1754" t="str">
        <f>+日程!J59</f>
        <v>マツダS</v>
      </c>
      <c r="L31" s="349"/>
      <c r="M31" s="582">
        <f>+日程!L59</f>
        <v>0</v>
      </c>
      <c r="N31" s="582"/>
      <c r="O31" s="349"/>
      <c r="P31" s="582"/>
      <c r="Q31" s="582"/>
      <c r="R31" s="349"/>
      <c r="S31" s="582"/>
      <c r="T31" s="582"/>
      <c r="U31" s="349"/>
      <c r="V31" s="582"/>
      <c r="W31" s="582"/>
      <c r="X31" s="349"/>
      <c r="Y31" s="582"/>
      <c r="Z31" s="582"/>
      <c r="AA31" s="349"/>
      <c r="AB31" s="582"/>
      <c r="AC31" s="582"/>
      <c r="AD31" s="349"/>
      <c r="AE31" s="591" t="str">
        <f>+日程!AD59</f>
        <v>ﾔｸﾙﾄ-阪神</v>
      </c>
      <c r="AF31" s="731" t="str">
        <f>+日程!AE59</f>
        <v>中日-巨人</v>
      </c>
    </row>
    <row r="32" spans="1:32" s="505" customFormat="1" ht="15" customHeight="1">
      <c r="A32" s="1137">
        <f>+日程!A60</f>
        <v>4</v>
      </c>
      <c r="B32" s="1139">
        <f>+日程!A60</f>
        <v>4</v>
      </c>
      <c r="C32" s="498">
        <f>+日程!B60</f>
        <v>24</v>
      </c>
      <c r="D32" s="498" t="str">
        <f>+日程!C60</f>
        <v>日</v>
      </c>
      <c r="E32" s="524" t="str">
        <f>+日程!D60</f>
        <v>DeNA</v>
      </c>
      <c r="F32" s="498">
        <f>+日程!E60</f>
        <v>0</v>
      </c>
      <c r="G32" s="498">
        <f>+日程!F60</f>
        <v>0</v>
      </c>
      <c r="H32" s="498" t="str">
        <f>+日程!G60</f>
        <v/>
      </c>
      <c r="I32" s="498" t="str">
        <f>+日程!H60</f>
        <v/>
      </c>
      <c r="J32" s="498" t="str">
        <f>+日程!I60</f>
        <v>△</v>
      </c>
      <c r="K32" s="1754" t="str">
        <f>+日程!J60</f>
        <v>マツダS</v>
      </c>
      <c r="L32" s="349"/>
      <c r="M32" s="582">
        <f>+日程!L60</f>
        <v>0</v>
      </c>
      <c r="N32" s="582"/>
      <c r="O32" s="349"/>
      <c r="P32" s="582"/>
      <c r="Q32" s="582"/>
      <c r="R32" s="349"/>
      <c r="S32" s="582"/>
      <c r="T32" s="582"/>
      <c r="U32" s="349"/>
      <c r="V32" s="582"/>
      <c r="W32" s="582"/>
      <c r="X32" s="349"/>
      <c r="Y32" s="582"/>
      <c r="Z32" s="582"/>
      <c r="AA32" s="349"/>
      <c r="AB32" s="582"/>
      <c r="AC32" s="582"/>
      <c r="AD32" s="349"/>
      <c r="AE32" s="591" t="str">
        <f>+日程!AD60</f>
        <v>ﾔｸﾙﾄ-阪神</v>
      </c>
      <c r="AF32" s="731" t="str">
        <f>+日程!AE60</f>
        <v>中日-巨人</v>
      </c>
    </row>
    <row r="33" spans="1:32" s="505" customFormat="1" ht="15" customHeight="1">
      <c r="A33" s="1137">
        <f>+日程!A61</f>
        <v>4</v>
      </c>
      <c r="B33" s="1139">
        <f>+日程!A61</f>
        <v>4</v>
      </c>
      <c r="C33" s="498">
        <f>+日程!B61</f>
        <v>25</v>
      </c>
      <c r="D33" s="498" t="str">
        <f>+日程!C61</f>
        <v>月</v>
      </c>
      <c r="E33" s="1180"/>
      <c r="F33" s="349"/>
      <c r="G33" s="349"/>
      <c r="H33" s="349"/>
      <c r="I33" s="349"/>
      <c r="J33" s="349"/>
      <c r="K33" s="1755"/>
      <c r="L33" s="349"/>
      <c r="M33" s="637"/>
      <c r="N33" s="637"/>
      <c r="O33" s="349"/>
      <c r="P33" s="637"/>
      <c r="Q33" s="637"/>
      <c r="R33" s="349"/>
      <c r="S33" s="637"/>
      <c r="T33" s="637"/>
      <c r="U33" s="349"/>
      <c r="V33" s="637"/>
      <c r="W33" s="637"/>
      <c r="X33" s="349"/>
      <c r="Y33" s="637"/>
      <c r="Z33" s="637"/>
      <c r="AA33" s="349"/>
      <c r="AB33" s="637"/>
      <c r="AC33" s="637"/>
      <c r="AD33" s="349"/>
      <c r="AE33" s="1056"/>
      <c r="AF33" s="1140"/>
    </row>
    <row r="34" spans="1:32" s="505" customFormat="1" ht="15" customHeight="1">
      <c r="A34" s="1137">
        <f>+日程!A62</f>
        <v>4</v>
      </c>
      <c r="B34" s="1139">
        <f>+日程!A62</f>
        <v>4</v>
      </c>
      <c r="C34" s="498">
        <f>+日程!B62</f>
        <v>26</v>
      </c>
      <c r="D34" s="498" t="str">
        <f>+日程!C62</f>
        <v>火</v>
      </c>
      <c r="E34" s="524" t="str">
        <f>+日程!D62</f>
        <v>ﾔｸﾙﾄ</v>
      </c>
      <c r="F34" s="498">
        <f>+日程!E62</f>
        <v>0</v>
      </c>
      <c r="G34" s="498">
        <f>+日程!F62</f>
        <v>0</v>
      </c>
      <c r="H34" s="498" t="str">
        <f>+日程!G62</f>
        <v/>
      </c>
      <c r="I34" s="498" t="str">
        <f>+日程!H62</f>
        <v/>
      </c>
      <c r="J34" s="498" t="str">
        <f>+日程!I62</f>
        <v>△</v>
      </c>
      <c r="K34" s="1754" t="str">
        <f>+日程!J62</f>
        <v>マツダS</v>
      </c>
      <c r="L34" s="349"/>
      <c r="M34" s="582">
        <f>+日程!L62</f>
        <v>0</v>
      </c>
      <c r="N34" s="582"/>
      <c r="O34" s="349"/>
      <c r="P34" s="582"/>
      <c r="Q34" s="582"/>
      <c r="R34" s="349"/>
      <c r="S34" s="582"/>
      <c r="T34" s="582"/>
      <c r="U34" s="349"/>
      <c r="V34" s="582"/>
      <c r="W34" s="582"/>
      <c r="X34" s="349"/>
      <c r="Y34" s="582"/>
      <c r="Z34" s="582"/>
      <c r="AA34" s="349"/>
      <c r="AB34" s="582"/>
      <c r="AC34" s="582"/>
      <c r="AD34" s="349"/>
      <c r="AE34" s="591" t="str">
        <f>+日程!AD62</f>
        <v>DeNA-巨人</v>
      </c>
      <c r="AF34" s="731" t="str">
        <f>+日程!AE62</f>
        <v>阪神-中日</v>
      </c>
    </row>
    <row r="35" spans="1:32" s="505" customFormat="1" ht="15" customHeight="1">
      <c r="A35" s="1137">
        <f>+日程!A63</f>
        <v>4</v>
      </c>
      <c r="B35" s="1139">
        <f>+日程!A63</f>
        <v>4</v>
      </c>
      <c r="C35" s="498">
        <f>+日程!B63</f>
        <v>27</v>
      </c>
      <c r="D35" s="498" t="str">
        <f>+日程!C63</f>
        <v>水</v>
      </c>
      <c r="E35" s="524" t="str">
        <f>+日程!D63</f>
        <v>ﾔｸﾙﾄ</v>
      </c>
      <c r="F35" s="498">
        <f>+日程!E63</f>
        <v>0</v>
      </c>
      <c r="G35" s="498">
        <f>+日程!F63</f>
        <v>0</v>
      </c>
      <c r="H35" s="498" t="str">
        <f>+日程!G63</f>
        <v/>
      </c>
      <c r="I35" s="498" t="str">
        <f>+日程!H63</f>
        <v/>
      </c>
      <c r="J35" s="498" t="str">
        <f>+日程!I63</f>
        <v>△</v>
      </c>
      <c r="K35" s="1754" t="str">
        <f>+日程!J63</f>
        <v>マツダS</v>
      </c>
      <c r="L35" s="349"/>
      <c r="M35" s="582">
        <f>+日程!L63</f>
        <v>0</v>
      </c>
      <c r="N35" s="582"/>
      <c r="O35" s="349"/>
      <c r="P35" s="582"/>
      <c r="Q35" s="582"/>
      <c r="R35" s="349"/>
      <c r="S35" s="582"/>
      <c r="T35" s="582"/>
      <c r="U35" s="349"/>
      <c r="V35" s="582"/>
      <c r="W35" s="582"/>
      <c r="X35" s="349"/>
      <c r="Y35" s="582"/>
      <c r="Z35" s="582"/>
      <c r="AA35" s="349"/>
      <c r="AB35" s="582"/>
      <c r="AC35" s="582"/>
      <c r="AD35" s="349"/>
      <c r="AE35" s="591" t="str">
        <f>+日程!AD63</f>
        <v>DeNA-巨人</v>
      </c>
      <c r="AF35" s="731" t="str">
        <f>+日程!AE63</f>
        <v>阪神-中日</v>
      </c>
    </row>
    <row r="36" spans="1:32" s="505" customFormat="1" ht="15" customHeight="1">
      <c r="A36" s="1137">
        <f>+日程!A64</f>
        <v>4</v>
      </c>
      <c r="B36" s="1139">
        <f>+日程!A64</f>
        <v>4</v>
      </c>
      <c r="C36" s="498">
        <f>+日程!B64</f>
        <v>28</v>
      </c>
      <c r="D36" s="498" t="str">
        <f>+日程!C64</f>
        <v>木</v>
      </c>
      <c r="E36" s="524" t="str">
        <f>+日程!D64</f>
        <v>ﾔｸﾙﾄ</v>
      </c>
      <c r="F36" s="498">
        <f>+日程!E64</f>
        <v>0</v>
      </c>
      <c r="G36" s="498">
        <f>+日程!F64</f>
        <v>0</v>
      </c>
      <c r="H36" s="498" t="str">
        <f>+日程!G64</f>
        <v/>
      </c>
      <c r="I36" s="498" t="str">
        <f>+日程!H64</f>
        <v/>
      </c>
      <c r="J36" s="498" t="str">
        <f>+日程!I64</f>
        <v>△</v>
      </c>
      <c r="K36" s="1754" t="str">
        <f>+日程!J64</f>
        <v>マツダS</v>
      </c>
      <c r="L36" s="349"/>
      <c r="M36" s="582">
        <f>+日程!L64</f>
        <v>0</v>
      </c>
      <c r="N36" s="582"/>
      <c r="O36" s="349"/>
      <c r="P36" s="582"/>
      <c r="Q36" s="582"/>
      <c r="R36" s="349"/>
      <c r="S36" s="582"/>
      <c r="T36" s="582"/>
      <c r="U36" s="349"/>
      <c r="V36" s="582"/>
      <c r="W36" s="582"/>
      <c r="X36" s="349"/>
      <c r="Y36" s="582"/>
      <c r="Z36" s="582"/>
      <c r="AA36" s="349"/>
      <c r="AB36" s="582"/>
      <c r="AC36" s="582"/>
      <c r="AD36" s="349"/>
      <c r="AE36" s="591" t="str">
        <f>+日程!AD64</f>
        <v>DeNA-巨人</v>
      </c>
      <c r="AF36" s="731" t="str">
        <f>+日程!AE64</f>
        <v>阪神-中日</v>
      </c>
    </row>
    <row r="37" spans="1:32" s="505" customFormat="1" ht="15" customHeight="1">
      <c r="A37" s="1137">
        <f>+日程!A65</f>
        <v>4</v>
      </c>
      <c r="B37" s="1139">
        <f>+日程!A65</f>
        <v>4</v>
      </c>
      <c r="C37" s="498">
        <f>+日程!B65</f>
        <v>29</v>
      </c>
      <c r="D37" s="498" t="str">
        <f>+日程!C65</f>
        <v>金</v>
      </c>
      <c r="E37" s="524" t="str">
        <f>+日程!D65</f>
        <v>中日</v>
      </c>
      <c r="F37" s="498">
        <f>+日程!E65</f>
        <v>0</v>
      </c>
      <c r="G37" s="498">
        <f>+日程!F65</f>
        <v>0</v>
      </c>
      <c r="H37" s="498" t="str">
        <f>+日程!G65</f>
        <v/>
      </c>
      <c r="I37" s="498" t="str">
        <f>+日程!H65</f>
        <v/>
      </c>
      <c r="J37" s="498" t="str">
        <f>+日程!I65</f>
        <v>△</v>
      </c>
      <c r="K37" s="1754" t="str">
        <f>+日程!J65</f>
        <v>ﾊﾞﾝﾃﾘﾝ</v>
      </c>
      <c r="L37" s="349"/>
      <c r="M37" s="582">
        <f>+日程!L65</f>
        <v>0</v>
      </c>
      <c r="N37" s="582"/>
      <c r="O37" s="349"/>
      <c r="P37" s="582"/>
      <c r="Q37" s="582"/>
      <c r="R37" s="349"/>
      <c r="S37" s="582"/>
      <c r="T37" s="582"/>
      <c r="U37" s="349"/>
      <c r="V37" s="582"/>
      <c r="W37" s="582"/>
      <c r="X37" s="349"/>
      <c r="Y37" s="582"/>
      <c r="Z37" s="582"/>
      <c r="AA37" s="349"/>
      <c r="AB37" s="582"/>
      <c r="AC37" s="582"/>
      <c r="AD37" s="349"/>
      <c r="AE37" s="591" t="str">
        <f>+日程!AD65</f>
        <v>巨人-阪神</v>
      </c>
      <c r="AF37" s="731" t="str">
        <f>+日程!AE65</f>
        <v>ﾔｸﾙﾄ-DeNA</v>
      </c>
    </row>
    <row r="38" spans="1:32" s="505" customFormat="1" ht="15" customHeight="1">
      <c r="A38" s="1137">
        <f>+日程!A66</f>
        <v>4</v>
      </c>
      <c r="B38" s="1139">
        <f>+日程!A66</f>
        <v>4</v>
      </c>
      <c r="C38" s="498">
        <f>+日程!B66</f>
        <v>30</v>
      </c>
      <c r="D38" s="498" t="str">
        <f>+日程!C66</f>
        <v>土</v>
      </c>
      <c r="E38" s="524" t="str">
        <f>+日程!D66</f>
        <v>中日</v>
      </c>
      <c r="F38" s="498">
        <f>+日程!E66</f>
        <v>0</v>
      </c>
      <c r="G38" s="498">
        <f>+日程!F66</f>
        <v>0</v>
      </c>
      <c r="H38" s="498" t="str">
        <f>+日程!G66</f>
        <v/>
      </c>
      <c r="I38" s="498" t="str">
        <f>+日程!H66</f>
        <v/>
      </c>
      <c r="J38" s="498" t="str">
        <f>+日程!I66</f>
        <v>△</v>
      </c>
      <c r="K38" s="1754" t="str">
        <f>+日程!J66</f>
        <v>ﾊﾞﾝﾃﾘﾝ</v>
      </c>
      <c r="L38" s="349"/>
      <c r="M38" s="582">
        <f>+日程!L66</f>
        <v>0</v>
      </c>
      <c r="N38" s="582"/>
      <c r="O38" s="349"/>
      <c r="P38" s="582"/>
      <c r="Q38" s="582"/>
      <c r="R38" s="349"/>
      <c r="S38" s="582"/>
      <c r="T38" s="582"/>
      <c r="U38" s="349"/>
      <c r="V38" s="582"/>
      <c r="W38" s="582"/>
      <c r="X38" s="349"/>
      <c r="Y38" s="582"/>
      <c r="Z38" s="582"/>
      <c r="AA38" s="349"/>
      <c r="AB38" s="582"/>
      <c r="AC38" s="582"/>
      <c r="AD38" s="349"/>
      <c r="AE38" s="591" t="str">
        <f>+日程!AD66</f>
        <v>巨人-阪神</v>
      </c>
      <c r="AF38" s="731" t="str">
        <f>+日程!AE66</f>
        <v>ﾔｸﾙﾄ-DeNA</v>
      </c>
    </row>
    <row r="39" spans="1:32" s="505" customFormat="1" ht="15" customHeight="1">
      <c r="A39" s="1137">
        <f>+日程!A67</f>
        <v>5</v>
      </c>
      <c r="B39" s="1139">
        <f>+日程!A67</f>
        <v>5</v>
      </c>
      <c r="C39" s="498">
        <f>+日程!B67</f>
        <v>1</v>
      </c>
      <c r="D39" s="498" t="str">
        <f>+日程!C67</f>
        <v>日</v>
      </c>
      <c r="E39" s="524" t="str">
        <f>+日程!D67</f>
        <v>中日</v>
      </c>
      <c r="F39" s="498">
        <f>+日程!E67</f>
        <v>0</v>
      </c>
      <c r="G39" s="498">
        <f>+日程!F67</f>
        <v>0</v>
      </c>
      <c r="H39" s="498" t="str">
        <f>+日程!G67</f>
        <v/>
      </c>
      <c r="I39" s="498" t="str">
        <f>+日程!H67</f>
        <v/>
      </c>
      <c r="J39" s="498" t="str">
        <f>+日程!I67</f>
        <v>△</v>
      </c>
      <c r="K39" s="1754" t="str">
        <f>+日程!J67</f>
        <v>ﾊﾞﾝﾃﾘﾝ</v>
      </c>
      <c r="L39" s="349"/>
      <c r="M39" s="582">
        <f>+日程!L67</f>
        <v>0</v>
      </c>
      <c r="N39" s="582"/>
      <c r="O39" s="349"/>
      <c r="P39" s="582"/>
      <c r="Q39" s="582"/>
      <c r="R39" s="349"/>
      <c r="S39" s="582"/>
      <c r="T39" s="582"/>
      <c r="U39" s="349"/>
      <c r="V39" s="582"/>
      <c r="W39" s="582"/>
      <c r="X39" s="349"/>
      <c r="Y39" s="582"/>
      <c r="Z39" s="582"/>
      <c r="AA39" s="349"/>
      <c r="AB39" s="582"/>
      <c r="AC39" s="582"/>
      <c r="AD39" s="349"/>
      <c r="AE39" s="591" t="str">
        <f>+日程!AD67</f>
        <v>巨人-阪神</v>
      </c>
      <c r="AF39" s="731" t="str">
        <f>+日程!AE67</f>
        <v>ﾔｸﾙﾄ-DeNA</v>
      </c>
    </row>
    <row r="40" spans="1:32" s="505" customFormat="1" ht="15" customHeight="1">
      <c r="A40" s="1137">
        <f>+日程!A68</f>
        <v>5</v>
      </c>
      <c r="B40" s="1139">
        <f>+日程!A68</f>
        <v>5</v>
      </c>
      <c r="C40" s="498">
        <f>+日程!B68</f>
        <v>2</v>
      </c>
      <c r="D40" s="498" t="str">
        <f>+日程!C68</f>
        <v>月</v>
      </c>
      <c r="E40" s="1180"/>
      <c r="F40" s="349"/>
      <c r="G40" s="349"/>
      <c r="H40" s="349"/>
      <c r="I40" s="349"/>
      <c r="J40" s="349"/>
      <c r="K40" s="1755"/>
      <c r="L40" s="349"/>
      <c r="M40" s="637"/>
      <c r="N40" s="637"/>
      <c r="O40" s="349"/>
      <c r="P40" s="637"/>
      <c r="Q40" s="637"/>
      <c r="R40" s="349"/>
      <c r="S40" s="637"/>
      <c r="T40" s="637"/>
      <c r="U40" s="349"/>
      <c r="V40" s="637"/>
      <c r="W40" s="637"/>
      <c r="X40" s="349"/>
      <c r="Y40" s="637"/>
      <c r="Z40" s="637"/>
      <c r="AA40" s="349"/>
      <c r="AB40" s="637"/>
      <c r="AC40" s="637"/>
      <c r="AD40" s="349"/>
      <c r="AE40" s="1056"/>
      <c r="AF40" s="1140"/>
    </row>
    <row r="41" spans="1:32" s="505" customFormat="1" ht="15" customHeight="1">
      <c r="A41" s="1137">
        <f>+日程!A69</f>
        <v>5</v>
      </c>
      <c r="B41" s="1139">
        <f>+日程!A69</f>
        <v>5</v>
      </c>
      <c r="C41" s="498">
        <f>+日程!B69</f>
        <v>3</v>
      </c>
      <c r="D41" s="498" t="str">
        <f>+日程!C69</f>
        <v>火</v>
      </c>
      <c r="E41" s="524" t="str">
        <f>+日程!D69</f>
        <v>巨人</v>
      </c>
      <c r="F41" s="498">
        <f>+日程!E69</f>
        <v>0</v>
      </c>
      <c r="G41" s="498">
        <f>+日程!F69</f>
        <v>0</v>
      </c>
      <c r="H41" s="498" t="str">
        <f>+日程!G69</f>
        <v/>
      </c>
      <c r="I41" s="498" t="str">
        <f>+日程!H69</f>
        <v/>
      </c>
      <c r="J41" s="498" t="str">
        <f>+日程!I69</f>
        <v>△</v>
      </c>
      <c r="K41" s="1754" t="str">
        <f>+日程!J69</f>
        <v>マツダS</v>
      </c>
      <c r="L41" s="349"/>
      <c r="M41" s="582">
        <f>+日程!L69</f>
        <v>0</v>
      </c>
      <c r="N41" s="582"/>
      <c r="O41" s="349"/>
      <c r="P41" s="582"/>
      <c r="Q41" s="582"/>
      <c r="R41" s="349"/>
      <c r="S41" s="582"/>
      <c r="T41" s="582"/>
      <c r="U41" s="349"/>
      <c r="V41" s="582"/>
      <c r="W41" s="582"/>
      <c r="X41" s="349"/>
      <c r="Y41" s="582"/>
      <c r="Z41" s="582"/>
      <c r="AA41" s="349"/>
      <c r="AB41" s="582"/>
      <c r="AC41" s="582"/>
      <c r="AD41" s="349"/>
      <c r="AE41" s="591" t="str">
        <f>+日程!AD69</f>
        <v>DeNA-中日</v>
      </c>
      <c r="AF41" s="731" t="str">
        <f>+日程!AE69</f>
        <v>阪神-ﾔｸﾙﾄ</v>
      </c>
    </row>
    <row r="42" spans="1:32" s="505" customFormat="1" ht="15" customHeight="1">
      <c r="A42" s="1137">
        <f>+日程!A70</f>
        <v>5</v>
      </c>
      <c r="B42" s="1139">
        <f>+日程!A70</f>
        <v>5</v>
      </c>
      <c r="C42" s="498">
        <f>+日程!B70</f>
        <v>4</v>
      </c>
      <c r="D42" s="498" t="str">
        <f>+日程!C70</f>
        <v>水</v>
      </c>
      <c r="E42" s="524" t="str">
        <f>+日程!D70</f>
        <v>巨人</v>
      </c>
      <c r="F42" s="498">
        <f>+日程!E70</f>
        <v>0</v>
      </c>
      <c r="G42" s="498">
        <f>+日程!F70</f>
        <v>0</v>
      </c>
      <c r="H42" s="498" t="str">
        <f>+日程!G70</f>
        <v/>
      </c>
      <c r="I42" s="498" t="str">
        <f>+日程!H70</f>
        <v/>
      </c>
      <c r="J42" s="498" t="str">
        <f>+日程!I70</f>
        <v>△</v>
      </c>
      <c r="K42" s="1754" t="str">
        <f>+日程!J70</f>
        <v>マツダS</v>
      </c>
      <c r="L42" s="349"/>
      <c r="M42" s="582">
        <f>+日程!L70</f>
        <v>0</v>
      </c>
      <c r="N42" s="582"/>
      <c r="O42" s="349"/>
      <c r="P42" s="582"/>
      <c r="Q42" s="582"/>
      <c r="R42" s="349"/>
      <c r="S42" s="582"/>
      <c r="T42" s="582"/>
      <c r="U42" s="349"/>
      <c r="V42" s="582"/>
      <c r="W42" s="582"/>
      <c r="X42" s="349"/>
      <c r="Y42" s="582"/>
      <c r="Z42" s="582"/>
      <c r="AA42" s="349"/>
      <c r="AB42" s="582"/>
      <c r="AC42" s="582"/>
      <c r="AD42" s="349"/>
      <c r="AE42" s="591" t="str">
        <f>+日程!AD70</f>
        <v>DeNA-中日</v>
      </c>
      <c r="AF42" s="731" t="str">
        <f>+日程!AE70</f>
        <v>阪神-ﾔｸﾙﾄ</v>
      </c>
    </row>
    <row r="43" spans="1:32" s="505" customFormat="1" ht="15" customHeight="1">
      <c r="A43" s="1137">
        <f>+日程!A71</f>
        <v>5</v>
      </c>
      <c r="B43" s="1139">
        <f>+日程!A71</f>
        <v>5</v>
      </c>
      <c r="C43" s="498">
        <f>+日程!B71</f>
        <v>5</v>
      </c>
      <c r="D43" s="498" t="str">
        <f>+日程!C71</f>
        <v>木</v>
      </c>
      <c r="E43" s="524" t="str">
        <f>+日程!D71</f>
        <v>巨人</v>
      </c>
      <c r="F43" s="498">
        <f>+日程!E71</f>
        <v>0</v>
      </c>
      <c r="G43" s="498">
        <f>+日程!F71</f>
        <v>0</v>
      </c>
      <c r="H43" s="498" t="str">
        <f>+日程!G71</f>
        <v/>
      </c>
      <c r="I43" s="498" t="str">
        <f>+日程!H71</f>
        <v/>
      </c>
      <c r="J43" s="498" t="str">
        <f>+日程!I71</f>
        <v>△</v>
      </c>
      <c r="K43" s="1754" t="str">
        <f>+日程!J71</f>
        <v>マツダS</v>
      </c>
      <c r="L43" s="349"/>
      <c r="M43" s="582">
        <f>+日程!L71</f>
        <v>0</v>
      </c>
      <c r="N43" s="582"/>
      <c r="O43" s="349"/>
      <c r="P43" s="582"/>
      <c r="Q43" s="582"/>
      <c r="R43" s="349"/>
      <c r="S43" s="582"/>
      <c r="T43" s="582"/>
      <c r="U43" s="349"/>
      <c r="V43" s="582"/>
      <c r="W43" s="582"/>
      <c r="X43" s="349"/>
      <c r="Y43" s="582"/>
      <c r="Z43" s="582"/>
      <c r="AA43" s="349"/>
      <c r="AB43" s="582"/>
      <c r="AC43" s="582"/>
      <c r="AD43" s="349"/>
      <c r="AE43" s="591" t="str">
        <f>+日程!AD71</f>
        <v>DeNA-中日</v>
      </c>
      <c r="AF43" s="731" t="str">
        <f>+日程!AE71</f>
        <v>阪神-ﾔｸﾙﾄ</v>
      </c>
    </row>
    <row r="44" spans="1:32" s="505" customFormat="1" ht="15" customHeight="1">
      <c r="A44" s="1137">
        <f>+日程!A72</f>
        <v>5</v>
      </c>
      <c r="B44" s="1139">
        <f>+日程!A72</f>
        <v>5</v>
      </c>
      <c r="C44" s="498">
        <f>+日程!B72</f>
        <v>6</v>
      </c>
      <c r="D44" s="498" t="str">
        <f>+日程!C72</f>
        <v>金</v>
      </c>
      <c r="E44" s="524" t="str">
        <f>+日程!D72</f>
        <v>DeNA</v>
      </c>
      <c r="F44" s="498">
        <f>+日程!E72</f>
        <v>0</v>
      </c>
      <c r="G44" s="498">
        <f>+日程!F72</f>
        <v>0</v>
      </c>
      <c r="H44" s="498" t="str">
        <f>+日程!G72</f>
        <v/>
      </c>
      <c r="I44" s="498" t="str">
        <f>+日程!H72</f>
        <v/>
      </c>
      <c r="J44" s="498" t="str">
        <f>+日程!I72</f>
        <v>△</v>
      </c>
      <c r="K44" s="1754" t="str">
        <f>+日程!J72</f>
        <v>マツダS</v>
      </c>
      <c r="L44" s="349"/>
      <c r="M44" s="582">
        <f>+日程!L72</f>
        <v>0</v>
      </c>
      <c r="N44" s="582"/>
      <c r="O44" s="349"/>
      <c r="P44" s="582"/>
      <c r="Q44" s="582"/>
      <c r="R44" s="349"/>
      <c r="S44" s="582"/>
      <c r="T44" s="582"/>
      <c r="U44" s="349"/>
      <c r="V44" s="582"/>
      <c r="W44" s="582"/>
      <c r="X44" s="349"/>
      <c r="Y44" s="582"/>
      <c r="Z44" s="582"/>
      <c r="AA44" s="349"/>
      <c r="AB44" s="582"/>
      <c r="AC44" s="582"/>
      <c r="AD44" s="349"/>
      <c r="AE44" s="591" t="str">
        <f>+日程!AD72</f>
        <v>巨人-ﾔｸﾙﾄ</v>
      </c>
      <c r="AF44" s="731" t="str">
        <f>+日程!AE72</f>
        <v>中日-阪神</v>
      </c>
    </row>
    <row r="45" spans="1:32" s="505" customFormat="1" ht="15" customHeight="1">
      <c r="A45" s="1137">
        <f>+日程!A73</f>
        <v>5</v>
      </c>
      <c r="B45" s="1139">
        <f>+日程!A73</f>
        <v>5</v>
      </c>
      <c r="C45" s="498">
        <f>+日程!B73</f>
        <v>7</v>
      </c>
      <c r="D45" s="498" t="str">
        <f>+日程!C73</f>
        <v>土</v>
      </c>
      <c r="E45" s="524" t="str">
        <f>+日程!D73</f>
        <v>DeNA</v>
      </c>
      <c r="F45" s="498">
        <f>+日程!E73</f>
        <v>0</v>
      </c>
      <c r="G45" s="498">
        <f>+日程!F73</f>
        <v>0</v>
      </c>
      <c r="H45" s="498" t="str">
        <f>+日程!G73</f>
        <v/>
      </c>
      <c r="I45" s="498" t="str">
        <f>+日程!H73</f>
        <v/>
      </c>
      <c r="J45" s="498" t="str">
        <f>+日程!I73</f>
        <v>△</v>
      </c>
      <c r="K45" s="1754" t="str">
        <f>+日程!J73</f>
        <v>マツダS</v>
      </c>
      <c r="L45" s="349"/>
      <c r="M45" s="582">
        <f>+日程!L73</f>
        <v>0</v>
      </c>
      <c r="N45" s="582"/>
      <c r="O45" s="349"/>
      <c r="P45" s="582"/>
      <c r="Q45" s="582"/>
      <c r="R45" s="349"/>
      <c r="S45" s="582"/>
      <c r="T45" s="582"/>
      <c r="U45" s="349"/>
      <c r="V45" s="582"/>
      <c r="W45" s="582"/>
      <c r="X45" s="349"/>
      <c r="Y45" s="582"/>
      <c r="Z45" s="582"/>
      <c r="AA45" s="349"/>
      <c r="AB45" s="582"/>
      <c r="AC45" s="582"/>
      <c r="AD45" s="349"/>
      <c r="AE45" s="591" t="str">
        <f>+日程!AD73</f>
        <v>巨人-ﾔｸﾙﾄ</v>
      </c>
      <c r="AF45" s="731" t="str">
        <f>+日程!AE73</f>
        <v>中日-阪神</v>
      </c>
    </row>
    <row r="46" spans="1:32" s="505" customFormat="1" ht="15" customHeight="1">
      <c r="A46" s="1137">
        <f>+日程!A74</f>
        <v>5</v>
      </c>
      <c r="B46" s="1139">
        <f>+日程!A74</f>
        <v>5</v>
      </c>
      <c r="C46" s="498">
        <f>+日程!B74</f>
        <v>8</v>
      </c>
      <c r="D46" s="498" t="str">
        <f>+日程!C74</f>
        <v>日</v>
      </c>
      <c r="E46" s="524" t="str">
        <f>+日程!D74</f>
        <v>DeNA</v>
      </c>
      <c r="F46" s="498">
        <f>+日程!E74</f>
        <v>0</v>
      </c>
      <c r="G46" s="498">
        <f>+日程!F74</f>
        <v>0</v>
      </c>
      <c r="H46" s="498" t="str">
        <f>+日程!G74</f>
        <v/>
      </c>
      <c r="I46" s="498" t="str">
        <f>+日程!H74</f>
        <v/>
      </c>
      <c r="J46" s="498" t="str">
        <f>+日程!I74</f>
        <v>△</v>
      </c>
      <c r="K46" s="1754" t="str">
        <f>+日程!J74</f>
        <v>マツダS</v>
      </c>
      <c r="L46" s="349"/>
      <c r="M46" s="582" t="str">
        <f>+日程!L74</f>
        <v>⑨111</v>
      </c>
      <c r="N46" s="582"/>
      <c r="O46" s="349"/>
      <c r="P46" s="582"/>
      <c r="Q46" s="582"/>
      <c r="R46" s="349"/>
      <c r="S46" s="582"/>
      <c r="T46" s="582"/>
      <c r="U46" s="349"/>
      <c r="V46" s="582"/>
      <c r="W46" s="582"/>
      <c r="X46" s="349"/>
      <c r="Y46" s="582"/>
      <c r="Z46" s="582"/>
      <c r="AA46" s="349"/>
      <c r="AB46" s="582"/>
      <c r="AC46" s="582"/>
      <c r="AD46" s="349"/>
      <c r="AE46" s="591" t="str">
        <f>+日程!AD74</f>
        <v>巨人-ﾔｸﾙﾄ</v>
      </c>
      <c r="AF46" s="731" t="str">
        <f>+日程!AE74</f>
        <v>中日-阪神</v>
      </c>
    </row>
    <row r="47" spans="1:32" s="505" customFormat="1" ht="15" customHeight="1">
      <c r="A47" s="1137">
        <f>+日程!A75</f>
        <v>5</v>
      </c>
      <c r="B47" s="1139">
        <f>+日程!A75</f>
        <v>5</v>
      </c>
      <c r="C47" s="498">
        <f>+日程!B75</f>
        <v>9</v>
      </c>
      <c r="D47" s="498" t="str">
        <f>+日程!C75</f>
        <v>月</v>
      </c>
      <c r="E47" s="1180"/>
      <c r="F47" s="349"/>
      <c r="G47" s="349"/>
      <c r="H47" s="349"/>
      <c r="I47" s="349"/>
      <c r="J47" s="349"/>
      <c r="K47" s="1755"/>
      <c r="L47" s="349"/>
      <c r="M47" s="637"/>
      <c r="N47" s="637"/>
      <c r="O47" s="349"/>
      <c r="P47" s="637"/>
      <c r="Q47" s="637"/>
      <c r="R47" s="349"/>
      <c r="S47" s="637"/>
      <c r="T47" s="637"/>
      <c r="U47" s="349"/>
      <c r="V47" s="637"/>
      <c r="W47" s="637"/>
      <c r="X47" s="349"/>
      <c r="Y47" s="637"/>
      <c r="Z47" s="637"/>
      <c r="AA47" s="349"/>
      <c r="AB47" s="637"/>
      <c r="AC47" s="637"/>
      <c r="AD47" s="349"/>
      <c r="AE47" s="1056"/>
      <c r="AF47" s="1140"/>
    </row>
    <row r="48" spans="1:32" s="505" customFormat="1" ht="15" customHeight="1">
      <c r="A48" s="1137">
        <f>+日程!A76</f>
        <v>5</v>
      </c>
      <c r="B48" s="1139">
        <f>+日程!A76</f>
        <v>5</v>
      </c>
      <c r="C48" s="498">
        <f>+日程!B76</f>
        <v>10</v>
      </c>
      <c r="D48" s="498" t="str">
        <f>+日程!C76</f>
        <v>火</v>
      </c>
      <c r="E48" s="524" t="str">
        <f>+日程!D76</f>
        <v>阪神</v>
      </c>
      <c r="F48" s="498">
        <f>+日程!E76</f>
        <v>0</v>
      </c>
      <c r="G48" s="498">
        <f>+日程!F76</f>
        <v>0</v>
      </c>
      <c r="H48" s="498" t="str">
        <f>+日程!G76</f>
        <v/>
      </c>
      <c r="I48" s="498" t="str">
        <f>+日程!H76</f>
        <v/>
      </c>
      <c r="J48" s="498" t="str">
        <f>+日程!I76</f>
        <v>△</v>
      </c>
      <c r="K48" s="1754" t="str">
        <f>+日程!J76</f>
        <v>甲子園</v>
      </c>
      <c r="L48" s="349"/>
      <c r="M48" s="582">
        <f>+日程!L76</f>
        <v>0</v>
      </c>
      <c r="N48" s="582"/>
      <c r="O48" s="349"/>
      <c r="P48" s="582"/>
      <c r="Q48" s="582"/>
      <c r="R48" s="349"/>
      <c r="S48" s="582"/>
      <c r="T48" s="582"/>
      <c r="U48" s="349"/>
      <c r="V48" s="582"/>
      <c r="W48" s="582"/>
      <c r="X48" s="349"/>
      <c r="Y48" s="582"/>
      <c r="Z48" s="582"/>
      <c r="AA48" s="349"/>
      <c r="AB48" s="582"/>
      <c r="AC48" s="582"/>
      <c r="AD48" s="349"/>
      <c r="AE48" s="591" t="str">
        <f>+日程!AD76</f>
        <v>ﾔｸﾙﾄ-中日</v>
      </c>
      <c r="AF48" s="731" t="str">
        <f>+日程!AE76</f>
        <v>DeNA-巨人</v>
      </c>
    </row>
    <row r="49" spans="1:32" s="505" customFormat="1" ht="15" customHeight="1">
      <c r="A49" s="1137">
        <f>+日程!A77</f>
        <v>5</v>
      </c>
      <c r="B49" s="1139">
        <f>+日程!A77</f>
        <v>5</v>
      </c>
      <c r="C49" s="498">
        <f>+日程!B77</f>
        <v>11</v>
      </c>
      <c r="D49" s="498" t="str">
        <f>+日程!C77</f>
        <v>水</v>
      </c>
      <c r="E49" s="524" t="str">
        <f>+日程!D77</f>
        <v>阪神</v>
      </c>
      <c r="F49" s="498">
        <f>+日程!E77</f>
        <v>0</v>
      </c>
      <c r="G49" s="498">
        <f>+日程!F77</f>
        <v>0</v>
      </c>
      <c r="H49" s="498" t="str">
        <f>+日程!G77</f>
        <v/>
      </c>
      <c r="I49" s="498" t="str">
        <f>+日程!H77</f>
        <v/>
      </c>
      <c r="J49" s="498" t="str">
        <f>+日程!I77</f>
        <v>△</v>
      </c>
      <c r="K49" s="1754" t="str">
        <f>+日程!J77</f>
        <v>甲子園</v>
      </c>
      <c r="L49" s="349"/>
      <c r="M49" s="582">
        <f>+日程!L77</f>
        <v>0</v>
      </c>
      <c r="N49" s="582"/>
      <c r="O49" s="349"/>
      <c r="P49" s="582"/>
      <c r="Q49" s="582"/>
      <c r="R49" s="349"/>
      <c r="S49" s="582"/>
      <c r="T49" s="582"/>
      <c r="U49" s="349"/>
      <c r="V49" s="582"/>
      <c r="W49" s="582"/>
      <c r="X49" s="349"/>
      <c r="Y49" s="582"/>
      <c r="Z49" s="582"/>
      <c r="AA49" s="349"/>
      <c r="AB49" s="582"/>
      <c r="AC49" s="582"/>
      <c r="AD49" s="349"/>
      <c r="AE49" s="591" t="str">
        <f>+日程!AD77</f>
        <v>ﾔｸﾙﾄ-中日</v>
      </c>
      <c r="AF49" s="731" t="str">
        <f>+日程!AE77</f>
        <v>DeNA-巨人</v>
      </c>
    </row>
    <row r="50" spans="1:32" s="505" customFormat="1" ht="15" customHeight="1">
      <c r="A50" s="1137">
        <f>+日程!A78</f>
        <v>5</v>
      </c>
      <c r="B50" s="1139">
        <f>+日程!A78</f>
        <v>5</v>
      </c>
      <c r="C50" s="498">
        <f>+日程!B78</f>
        <v>12</v>
      </c>
      <c r="D50" s="498" t="str">
        <f>+日程!C78</f>
        <v>木</v>
      </c>
      <c r="E50" s="524" t="str">
        <f>+日程!D78</f>
        <v>阪神</v>
      </c>
      <c r="F50" s="498">
        <f>+日程!E78</f>
        <v>0</v>
      </c>
      <c r="G50" s="498">
        <f>+日程!F78</f>
        <v>0</v>
      </c>
      <c r="H50" s="498" t="str">
        <f>+日程!G78</f>
        <v/>
      </c>
      <c r="I50" s="498" t="str">
        <f>+日程!H78</f>
        <v/>
      </c>
      <c r="J50" s="498" t="str">
        <f>+日程!I78</f>
        <v>△</v>
      </c>
      <c r="K50" s="1754" t="str">
        <f>+日程!J78</f>
        <v>甲子園</v>
      </c>
      <c r="L50" s="349"/>
      <c r="M50" s="582">
        <f>+日程!L78</f>
        <v>0</v>
      </c>
      <c r="N50" s="582"/>
      <c r="O50" s="349"/>
      <c r="P50" s="582"/>
      <c r="Q50" s="582"/>
      <c r="R50" s="349"/>
      <c r="S50" s="582"/>
      <c r="T50" s="582"/>
      <c r="U50" s="349"/>
      <c r="V50" s="582"/>
      <c r="W50" s="582"/>
      <c r="X50" s="349"/>
      <c r="Y50" s="582"/>
      <c r="Z50" s="582"/>
      <c r="AA50" s="349"/>
      <c r="AB50" s="582"/>
      <c r="AC50" s="582"/>
      <c r="AD50" s="349"/>
      <c r="AE50" s="591" t="str">
        <f>+日程!AD78</f>
        <v>ﾔｸﾙﾄ-中日</v>
      </c>
      <c r="AF50" s="731" t="str">
        <f>+日程!AE78</f>
        <v>DeNA-巨人</v>
      </c>
    </row>
    <row r="51" spans="1:32" s="505" customFormat="1" ht="15" customHeight="1">
      <c r="A51" s="1137">
        <f>+日程!A79</f>
        <v>5</v>
      </c>
      <c r="B51" s="1139">
        <f>+日程!A79</f>
        <v>5</v>
      </c>
      <c r="C51" s="498">
        <f>+日程!B79</f>
        <v>13</v>
      </c>
      <c r="D51" s="498" t="str">
        <f>+日程!C79</f>
        <v>金</v>
      </c>
      <c r="E51" s="524" t="str">
        <f>+日程!D79</f>
        <v>ﾔｸﾙﾄ</v>
      </c>
      <c r="F51" s="498">
        <f>+日程!E79</f>
        <v>0</v>
      </c>
      <c r="G51" s="498">
        <f>+日程!F79</f>
        <v>0</v>
      </c>
      <c r="H51" s="498" t="str">
        <f>+日程!G79</f>
        <v/>
      </c>
      <c r="I51" s="498" t="str">
        <f>+日程!H79</f>
        <v/>
      </c>
      <c r="J51" s="498" t="str">
        <f>+日程!I79</f>
        <v>△</v>
      </c>
      <c r="K51" s="1754" t="str">
        <f>+日程!J79</f>
        <v>マツダS</v>
      </c>
      <c r="L51" s="349"/>
      <c r="M51" s="582">
        <f>+日程!L79</f>
        <v>0</v>
      </c>
      <c r="N51" s="582"/>
      <c r="O51" s="349"/>
      <c r="P51" s="582"/>
      <c r="Q51" s="582"/>
      <c r="R51" s="349"/>
      <c r="S51" s="582"/>
      <c r="T51" s="582"/>
      <c r="U51" s="349"/>
      <c r="V51" s="582"/>
      <c r="W51" s="582"/>
      <c r="X51" s="349"/>
      <c r="Y51" s="582"/>
      <c r="Z51" s="582"/>
      <c r="AA51" s="349"/>
      <c r="AB51" s="582"/>
      <c r="AC51" s="582"/>
      <c r="AD51" s="349"/>
      <c r="AE51" s="591" t="str">
        <f>+日程!AD79</f>
        <v>巨人-中日</v>
      </c>
      <c r="AF51" s="731" t="str">
        <f>+日程!AE79</f>
        <v>DeNA-阪神</v>
      </c>
    </row>
    <row r="52" spans="1:32" s="505" customFormat="1" ht="15" customHeight="1">
      <c r="A52" s="1137">
        <f>+日程!A80</f>
        <v>5</v>
      </c>
      <c r="B52" s="1139">
        <f>+日程!A80</f>
        <v>5</v>
      </c>
      <c r="C52" s="498">
        <f>+日程!B80</f>
        <v>14</v>
      </c>
      <c r="D52" s="498" t="str">
        <f>+日程!C80</f>
        <v>土</v>
      </c>
      <c r="E52" s="524" t="str">
        <f>+日程!D80</f>
        <v>ﾔｸﾙﾄ</v>
      </c>
      <c r="F52" s="498">
        <f>+日程!E80</f>
        <v>0</v>
      </c>
      <c r="G52" s="498">
        <f>+日程!F80</f>
        <v>0</v>
      </c>
      <c r="H52" s="498" t="str">
        <f>+日程!G80</f>
        <v/>
      </c>
      <c r="I52" s="498" t="str">
        <f>+日程!H80</f>
        <v/>
      </c>
      <c r="J52" s="498" t="str">
        <f>+日程!I80</f>
        <v>△</v>
      </c>
      <c r="K52" s="1754" t="str">
        <f>+日程!J80</f>
        <v>マツダS</v>
      </c>
      <c r="L52" s="349"/>
      <c r="M52" s="582">
        <f>+日程!L80</f>
        <v>0</v>
      </c>
      <c r="N52" s="582"/>
      <c r="O52" s="349"/>
      <c r="P52" s="582"/>
      <c r="Q52" s="582"/>
      <c r="R52" s="349"/>
      <c r="S52" s="582"/>
      <c r="T52" s="582"/>
      <c r="U52" s="349"/>
      <c r="V52" s="582"/>
      <c r="W52" s="582"/>
      <c r="X52" s="349"/>
      <c r="Y52" s="582"/>
      <c r="Z52" s="582"/>
      <c r="AA52" s="349"/>
      <c r="AB52" s="582"/>
      <c r="AC52" s="582"/>
      <c r="AD52" s="349"/>
      <c r="AE52" s="591" t="str">
        <f>+日程!AD80</f>
        <v>巨人-中日</v>
      </c>
      <c r="AF52" s="731" t="str">
        <f>+日程!AE80</f>
        <v>DeNA-阪神</v>
      </c>
    </row>
    <row r="53" spans="1:32" s="505" customFormat="1" ht="15" customHeight="1">
      <c r="A53" s="1137">
        <f>+日程!A81</f>
        <v>5</v>
      </c>
      <c r="B53" s="1139">
        <f>+日程!A81</f>
        <v>5</v>
      </c>
      <c r="C53" s="498">
        <f>+日程!B81</f>
        <v>15</v>
      </c>
      <c r="D53" s="498" t="str">
        <f>+日程!C81</f>
        <v>日</v>
      </c>
      <c r="E53" s="524" t="str">
        <f>+日程!D81</f>
        <v>ﾔｸﾙﾄ</v>
      </c>
      <c r="F53" s="498">
        <f>+日程!E81</f>
        <v>0</v>
      </c>
      <c r="G53" s="498">
        <f>+日程!F81</f>
        <v>0</v>
      </c>
      <c r="H53" s="498" t="str">
        <f>+日程!G81</f>
        <v/>
      </c>
      <c r="I53" s="498" t="str">
        <f>+日程!H81</f>
        <v/>
      </c>
      <c r="J53" s="498" t="str">
        <f>+日程!I81</f>
        <v>△</v>
      </c>
      <c r="K53" s="1754" t="str">
        <f>+日程!J81</f>
        <v>マツダS</v>
      </c>
      <c r="L53" s="349"/>
      <c r="M53" s="582">
        <f>+日程!L81</f>
        <v>0</v>
      </c>
      <c r="N53" s="582"/>
      <c r="O53" s="349"/>
      <c r="P53" s="582"/>
      <c r="Q53" s="582"/>
      <c r="R53" s="349"/>
      <c r="S53" s="582"/>
      <c r="T53" s="582"/>
      <c r="U53" s="349"/>
      <c r="V53" s="582"/>
      <c r="W53" s="582"/>
      <c r="X53" s="349"/>
      <c r="Y53" s="582"/>
      <c r="Z53" s="582"/>
      <c r="AA53" s="349"/>
      <c r="AB53" s="582"/>
      <c r="AC53" s="582"/>
      <c r="AD53" s="349"/>
      <c r="AE53" s="591" t="str">
        <f>+日程!AD81</f>
        <v>巨人-中日</v>
      </c>
      <c r="AF53" s="731" t="str">
        <f>+日程!AE81</f>
        <v>DeNA-阪神</v>
      </c>
    </row>
    <row r="54" spans="1:32" s="505" customFormat="1" ht="15" customHeight="1">
      <c r="A54" s="1137">
        <f>+日程!A82</f>
        <v>5</v>
      </c>
      <c r="B54" s="1139">
        <f>+日程!A82</f>
        <v>5</v>
      </c>
      <c r="C54" s="498">
        <f>+日程!B82</f>
        <v>16</v>
      </c>
      <c r="D54" s="498" t="str">
        <f>+日程!C82</f>
        <v>月</v>
      </c>
      <c r="E54" s="1180"/>
      <c r="F54" s="349"/>
      <c r="G54" s="349"/>
      <c r="H54" s="349"/>
      <c r="I54" s="349"/>
      <c r="J54" s="349"/>
      <c r="K54" s="1755"/>
      <c r="L54" s="349"/>
      <c r="M54" s="637"/>
      <c r="N54" s="637"/>
      <c r="O54" s="349"/>
      <c r="P54" s="637"/>
      <c r="Q54" s="637"/>
      <c r="R54" s="349"/>
      <c r="S54" s="637"/>
      <c r="T54" s="637"/>
      <c r="U54" s="349"/>
      <c r="V54" s="637"/>
      <c r="W54" s="637"/>
      <c r="X54" s="349"/>
      <c r="Y54" s="637"/>
      <c r="Z54" s="637"/>
      <c r="AA54" s="349"/>
      <c r="AB54" s="637"/>
      <c r="AC54" s="637"/>
      <c r="AD54" s="349"/>
      <c r="AE54" s="1056"/>
      <c r="AF54" s="1140"/>
    </row>
    <row r="55" spans="1:32" s="505" customFormat="1" ht="15" customHeight="1">
      <c r="A55" s="1137">
        <f>+日程!A83</f>
        <v>5</v>
      </c>
      <c r="B55" s="1139">
        <f>+日程!A83</f>
        <v>5</v>
      </c>
      <c r="C55" s="498">
        <f>+日程!B83</f>
        <v>17</v>
      </c>
      <c r="D55" s="498" t="str">
        <f>+日程!C83</f>
        <v>火</v>
      </c>
      <c r="E55" s="524" t="str">
        <f>+日程!D83</f>
        <v>巨人</v>
      </c>
      <c r="F55" s="498">
        <f>+日程!E83</f>
        <v>0</v>
      </c>
      <c r="G55" s="498">
        <f>+日程!F83</f>
        <v>0</v>
      </c>
      <c r="H55" s="498" t="str">
        <f>+日程!G83</f>
        <v/>
      </c>
      <c r="I55" s="498" t="str">
        <f>+日程!H83</f>
        <v/>
      </c>
      <c r="J55" s="498" t="str">
        <f>+日程!I83</f>
        <v>△</v>
      </c>
      <c r="K55" s="1754" t="str">
        <f>+日程!J83</f>
        <v>宇都宮</v>
      </c>
      <c r="L55" s="349"/>
      <c r="M55" s="582">
        <f>+日程!L83</f>
        <v>0</v>
      </c>
      <c r="N55" s="582"/>
      <c r="O55" s="349"/>
      <c r="P55" s="582"/>
      <c r="Q55" s="582"/>
      <c r="R55" s="349"/>
      <c r="S55" s="582"/>
      <c r="T55" s="582"/>
      <c r="U55" s="349"/>
      <c r="V55" s="582"/>
      <c r="W55" s="582"/>
      <c r="X55" s="349"/>
      <c r="Y55" s="582"/>
      <c r="Z55" s="582"/>
      <c r="AA55" s="349"/>
      <c r="AB55" s="582"/>
      <c r="AC55" s="582"/>
      <c r="AD55" s="349"/>
      <c r="AE55" s="591" t="str">
        <f>+日程!AD83</f>
        <v>ﾔｸﾙﾄ-阪神</v>
      </c>
      <c r="AF55" s="731" t="str">
        <f>+日程!AE83</f>
        <v>中日-DeNA</v>
      </c>
    </row>
    <row r="56" spans="1:32" s="505" customFormat="1" ht="15" customHeight="1">
      <c r="A56" s="1137">
        <f>+日程!A84</f>
        <v>5</v>
      </c>
      <c r="B56" s="1139">
        <f>+日程!A84</f>
        <v>5</v>
      </c>
      <c r="C56" s="498">
        <f>+日程!B84</f>
        <v>18</v>
      </c>
      <c r="D56" s="498" t="str">
        <f>+日程!C84</f>
        <v>水</v>
      </c>
      <c r="E56" s="524" t="str">
        <f>+日程!D84</f>
        <v>巨人</v>
      </c>
      <c r="F56" s="498">
        <f>+日程!E84</f>
        <v>0</v>
      </c>
      <c r="G56" s="498">
        <f>+日程!F84</f>
        <v>0</v>
      </c>
      <c r="H56" s="498" t="str">
        <f>+日程!G84</f>
        <v/>
      </c>
      <c r="I56" s="498" t="str">
        <f>+日程!H84</f>
        <v/>
      </c>
      <c r="J56" s="498" t="str">
        <f>+日程!I84</f>
        <v>△</v>
      </c>
      <c r="K56" s="1754" t="str">
        <f>+日程!J84</f>
        <v>東京Ｄ</v>
      </c>
      <c r="L56" s="349"/>
      <c r="M56" s="582">
        <f>+日程!L84</f>
        <v>0</v>
      </c>
      <c r="N56" s="582"/>
      <c r="O56" s="349"/>
      <c r="P56" s="582"/>
      <c r="Q56" s="582"/>
      <c r="R56" s="349"/>
      <c r="S56" s="582"/>
      <c r="T56" s="582"/>
      <c r="U56" s="349"/>
      <c r="V56" s="582"/>
      <c r="W56" s="582"/>
      <c r="X56" s="349"/>
      <c r="Y56" s="582"/>
      <c r="Z56" s="582"/>
      <c r="AA56" s="349"/>
      <c r="AB56" s="582"/>
      <c r="AC56" s="582"/>
      <c r="AD56" s="349"/>
      <c r="AE56" s="591" t="str">
        <f>+日程!AD84</f>
        <v>ﾔｸﾙﾄ-阪神</v>
      </c>
      <c r="AF56" s="731" t="str">
        <f>+日程!AE84</f>
        <v>中日-DeNA</v>
      </c>
    </row>
    <row r="57" spans="1:32" s="505" customFormat="1" ht="15" customHeight="1">
      <c r="A57" s="1137">
        <f>+日程!A85</f>
        <v>5</v>
      </c>
      <c r="B57" s="1139">
        <f>+日程!A85</f>
        <v>5</v>
      </c>
      <c r="C57" s="498">
        <f>+日程!B85</f>
        <v>19</v>
      </c>
      <c r="D57" s="498" t="str">
        <f>+日程!C85</f>
        <v>木</v>
      </c>
      <c r="E57" s="524" t="str">
        <f>+日程!D85</f>
        <v>巨人</v>
      </c>
      <c r="F57" s="498">
        <f>+日程!E85</f>
        <v>0</v>
      </c>
      <c r="G57" s="498">
        <f>+日程!F85</f>
        <v>0</v>
      </c>
      <c r="H57" s="498" t="str">
        <f>+日程!G85</f>
        <v/>
      </c>
      <c r="I57" s="498" t="str">
        <f>+日程!H85</f>
        <v/>
      </c>
      <c r="J57" s="498" t="str">
        <f>+日程!I85</f>
        <v>△</v>
      </c>
      <c r="K57" s="1754" t="str">
        <f>+日程!J85</f>
        <v>東京Ｄ</v>
      </c>
      <c r="L57" s="349"/>
      <c r="M57" s="582">
        <f>+日程!L85</f>
        <v>0</v>
      </c>
      <c r="N57" s="582"/>
      <c r="O57" s="349"/>
      <c r="P57" s="582"/>
      <c r="Q57" s="582"/>
      <c r="R57" s="349"/>
      <c r="S57" s="582"/>
      <c r="T57" s="582"/>
      <c r="U57" s="349"/>
      <c r="V57" s="582"/>
      <c r="W57" s="582"/>
      <c r="X57" s="349"/>
      <c r="Y57" s="637"/>
      <c r="Z57" s="637"/>
      <c r="AA57" s="349"/>
      <c r="AB57" s="637"/>
      <c r="AC57" s="582"/>
      <c r="AD57" s="349"/>
      <c r="AE57" s="591" t="str">
        <f>+日程!AD85</f>
        <v>ﾔｸﾙﾄ-阪神</v>
      </c>
      <c r="AF57" s="1140"/>
    </row>
    <row r="58" spans="1:32" s="505" customFormat="1" ht="15" customHeight="1">
      <c r="A58" s="1137">
        <f>+日程!A86</f>
        <v>5</v>
      </c>
      <c r="B58" s="1139">
        <f>+日程!A86</f>
        <v>5</v>
      </c>
      <c r="C58" s="498">
        <f>+日程!B86</f>
        <v>20</v>
      </c>
      <c r="D58" s="498" t="str">
        <f>+日程!C86</f>
        <v>金</v>
      </c>
      <c r="E58" s="524" t="str">
        <f>+日程!D86</f>
        <v>中日</v>
      </c>
      <c r="F58" s="498">
        <f>+日程!E86</f>
        <v>0</v>
      </c>
      <c r="G58" s="498">
        <f>+日程!F86</f>
        <v>0</v>
      </c>
      <c r="H58" s="498" t="str">
        <f>+日程!G86</f>
        <v/>
      </c>
      <c r="I58" s="498" t="str">
        <f>+日程!H86</f>
        <v/>
      </c>
      <c r="J58" s="498" t="str">
        <f>+日程!I86</f>
        <v>△</v>
      </c>
      <c r="K58" s="1754" t="str">
        <f>+日程!J86</f>
        <v>マツダS</v>
      </c>
      <c r="L58" s="349"/>
      <c r="M58" s="582">
        <f>+日程!L86</f>
        <v>0</v>
      </c>
      <c r="N58" s="582"/>
      <c r="O58" s="349"/>
      <c r="P58" s="582"/>
      <c r="Q58" s="582"/>
      <c r="R58" s="349"/>
      <c r="S58" s="582"/>
      <c r="T58" s="582"/>
      <c r="U58" s="349"/>
      <c r="V58" s="582"/>
      <c r="W58" s="582"/>
      <c r="X58" s="349"/>
      <c r="Y58" s="582"/>
      <c r="Z58" s="582"/>
      <c r="AA58" s="349"/>
      <c r="AB58" s="582"/>
      <c r="AC58" s="582"/>
      <c r="AD58" s="349"/>
      <c r="AE58" s="591" t="str">
        <f>+日程!AD86</f>
        <v>DeNA-ﾔｸﾙﾄ</v>
      </c>
      <c r="AF58" s="731" t="str">
        <f>+日程!AE86</f>
        <v>阪神-巨人</v>
      </c>
    </row>
    <row r="59" spans="1:32" s="505" customFormat="1" ht="15" customHeight="1">
      <c r="A59" s="1137">
        <f>+日程!A87</f>
        <v>5</v>
      </c>
      <c r="B59" s="1139">
        <f>+日程!A87</f>
        <v>5</v>
      </c>
      <c r="C59" s="498">
        <f>+日程!B87</f>
        <v>21</v>
      </c>
      <c r="D59" s="498" t="str">
        <f>+日程!C87</f>
        <v>土</v>
      </c>
      <c r="E59" s="524" t="str">
        <f>+日程!D87</f>
        <v>中日</v>
      </c>
      <c r="F59" s="498">
        <f>+日程!E87</f>
        <v>0</v>
      </c>
      <c r="G59" s="498">
        <f>+日程!F87</f>
        <v>0</v>
      </c>
      <c r="H59" s="498" t="str">
        <f>+日程!G87</f>
        <v/>
      </c>
      <c r="I59" s="498" t="str">
        <f>+日程!H87</f>
        <v/>
      </c>
      <c r="J59" s="498" t="str">
        <f>+日程!I87</f>
        <v>△</v>
      </c>
      <c r="K59" s="1754" t="str">
        <f>+日程!J87</f>
        <v>マツダS</v>
      </c>
      <c r="L59" s="349"/>
      <c r="M59" s="582">
        <f>+日程!L87</f>
        <v>0</v>
      </c>
      <c r="N59" s="582"/>
      <c r="O59" s="349"/>
      <c r="P59" s="582"/>
      <c r="Q59" s="582"/>
      <c r="R59" s="349"/>
      <c r="S59" s="582"/>
      <c r="T59" s="582"/>
      <c r="U59" s="349"/>
      <c r="V59" s="582"/>
      <c r="W59" s="582"/>
      <c r="X59" s="349"/>
      <c r="Y59" s="582"/>
      <c r="Z59" s="582"/>
      <c r="AA59" s="349"/>
      <c r="AB59" s="582"/>
      <c r="AC59" s="582"/>
      <c r="AD59" s="349"/>
      <c r="AE59" s="591" t="str">
        <f>+日程!AD87</f>
        <v>DeNA-ﾔｸﾙﾄ</v>
      </c>
      <c r="AF59" s="731" t="str">
        <f>+日程!AE87</f>
        <v>阪神-巨人</v>
      </c>
    </row>
    <row r="60" spans="1:32" s="505" customFormat="1" ht="15" customHeight="1">
      <c r="A60" s="1137">
        <f>+日程!A88</f>
        <v>5</v>
      </c>
      <c r="B60" s="1139">
        <f>+日程!A88</f>
        <v>5</v>
      </c>
      <c r="C60" s="498">
        <f>+日程!B88</f>
        <v>22</v>
      </c>
      <c r="D60" s="498" t="str">
        <f>+日程!C88</f>
        <v>日</v>
      </c>
      <c r="E60" s="524" t="str">
        <f>+日程!D88</f>
        <v>中日</v>
      </c>
      <c r="F60" s="498">
        <f>+日程!E88</f>
        <v>0</v>
      </c>
      <c r="G60" s="498">
        <f>+日程!F88</f>
        <v>0</v>
      </c>
      <c r="H60" s="498" t="str">
        <f>+日程!G88</f>
        <v/>
      </c>
      <c r="I60" s="498" t="str">
        <f>+日程!H88</f>
        <v/>
      </c>
      <c r="J60" s="498" t="str">
        <f>+日程!I88</f>
        <v>△</v>
      </c>
      <c r="K60" s="1754" t="str">
        <f>+日程!J88</f>
        <v>マツダS</v>
      </c>
      <c r="L60" s="349"/>
      <c r="M60" s="582">
        <f>+日程!L88</f>
        <v>0</v>
      </c>
      <c r="N60" s="582"/>
      <c r="O60" s="349"/>
      <c r="P60" s="582"/>
      <c r="Q60" s="582"/>
      <c r="R60" s="349"/>
      <c r="S60" s="582"/>
      <c r="T60" s="582"/>
      <c r="U60" s="349"/>
      <c r="V60" s="582"/>
      <c r="W60" s="582"/>
      <c r="X60" s="349"/>
      <c r="Y60" s="582"/>
      <c r="Z60" s="582"/>
      <c r="AA60" s="349"/>
      <c r="AB60" s="582"/>
      <c r="AC60" s="582"/>
      <c r="AD60" s="349"/>
      <c r="AE60" s="591" t="str">
        <f>+日程!AD88</f>
        <v>DeNA-ﾔｸﾙﾄ</v>
      </c>
      <c r="AF60" s="731" t="str">
        <f>+日程!AE88</f>
        <v>阪神-巨人</v>
      </c>
    </row>
    <row r="61" spans="1:32" s="505" customFormat="1" ht="15" customHeight="1">
      <c r="A61" s="1137">
        <f>+日程!A89</f>
        <v>5</v>
      </c>
      <c r="B61" s="1139">
        <f>+日程!A89</f>
        <v>5</v>
      </c>
      <c r="C61" s="498">
        <f>+日程!B89</f>
        <v>23</v>
      </c>
      <c r="D61" s="498" t="str">
        <f>+日程!C89</f>
        <v>月</v>
      </c>
      <c r="E61" s="1180"/>
      <c r="F61" s="349"/>
      <c r="G61" s="349"/>
      <c r="H61" s="349"/>
      <c r="I61" s="349"/>
      <c r="J61" s="349"/>
      <c r="K61" s="1755"/>
      <c r="L61" s="349"/>
      <c r="M61" s="637"/>
      <c r="N61" s="637"/>
      <c r="O61" s="349"/>
      <c r="P61" s="637"/>
      <c r="Q61" s="637"/>
      <c r="R61" s="349"/>
      <c r="S61" s="637"/>
      <c r="T61" s="637"/>
      <c r="U61" s="349"/>
      <c r="V61" s="637"/>
      <c r="W61" s="637"/>
      <c r="X61" s="349"/>
      <c r="Y61" s="637"/>
      <c r="Z61" s="637"/>
      <c r="AA61" s="349"/>
      <c r="AB61" s="637"/>
      <c r="AC61" s="637"/>
      <c r="AD61" s="349"/>
      <c r="AE61" s="1056"/>
      <c r="AF61" s="1140"/>
    </row>
    <row r="62" spans="1:32" s="505" customFormat="1" ht="15" customHeight="1">
      <c r="A62" s="1137">
        <f>+日程!A90</f>
        <v>5</v>
      </c>
      <c r="B62" s="1139">
        <f>+日程!A90</f>
        <v>5</v>
      </c>
      <c r="C62" s="498">
        <f>+日程!B90</f>
        <v>24</v>
      </c>
      <c r="D62" s="498" t="str">
        <f>+日程!C90</f>
        <v>火</v>
      </c>
      <c r="E62" s="524" t="str">
        <f>+日程!D90</f>
        <v>ﾛｯﾃ</v>
      </c>
      <c r="F62" s="498">
        <f>+日程!E90</f>
        <v>0</v>
      </c>
      <c r="G62" s="498">
        <f>+日程!F90</f>
        <v>0</v>
      </c>
      <c r="H62" s="498" t="str">
        <f>+日程!G90</f>
        <v/>
      </c>
      <c r="I62" s="498" t="str">
        <f>+日程!H90</f>
        <v/>
      </c>
      <c r="J62" s="498" t="str">
        <f>+日程!I90</f>
        <v>△</v>
      </c>
      <c r="K62" s="1754" t="str">
        <f>+日程!J90</f>
        <v>マツダS</v>
      </c>
      <c r="L62" s="349"/>
      <c r="M62" s="582">
        <f>+日程!L90</f>
        <v>0</v>
      </c>
      <c r="N62" s="582"/>
      <c r="O62" s="349"/>
      <c r="P62" s="582"/>
      <c r="Q62" s="582"/>
      <c r="R62" s="349"/>
      <c r="S62" s="582"/>
      <c r="T62" s="582"/>
      <c r="U62" s="349"/>
      <c r="V62" s="582"/>
      <c r="W62" s="582"/>
      <c r="X62" s="349"/>
      <c r="Y62" s="582"/>
      <c r="Z62" s="582"/>
      <c r="AA62" s="349"/>
      <c r="AB62" s="582"/>
      <c r="AC62" s="582"/>
      <c r="AD62" s="349"/>
      <c r="AE62" s="591" t="str">
        <f>+日程!AD90</f>
        <v>巨人-ｵﾘｯｸｽ</v>
      </c>
      <c r="AF62" s="731" t="str">
        <f>+日程!AE90</f>
        <v>ﾔｸﾙﾄ-n</v>
      </c>
    </row>
    <row r="63" spans="1:32" s="505" customFormat="1" ht="15" customHeight="1">
      <c r="A63" s="1137">
        <f>+日程!A91</f>
        <v>5</v>
      </c>
      <c r="B63" s="1139">
        <f>+日程!A91</f>
        <v>5</v>
      </c>
      <c r="C63" s="498">
        <f>+日程!B91</f>
        <v>25</v>
      </c>
      <c r="D63" s="498" t="str">
        <f>+日程!C91</f>
        <v>水</v>
      </c>
      <c r="E63" s="524" t="str">
        <f>+日程!D91</f>
        <v>ﾛｯﾃ</v>
      </c>
      <c r="F63" s="498">
        <f>+日程!E91</f>
        <v>0</v>
      </c>
      <c r="G63" s="498">
        <f>+日程!F91</f>
        <v>0</v>
      </c>
      <c r="H63" s="498" t="str">
        <f>+日程!G91</f>
        <v/>
      </c>
      <c r="I63" s="498" t="str">
        <f>+日程!H91</f>
        <v/>
      </c>
      <c r="J63" s="498" t="str">
        <f>+日程!I91</f>
        <v>△</v>
      </c>
      <c r="K63" s="1754" t="str">
        <f>+日程!J91</f>
        <v>マツダS</v>
      </c>
      <c r="L63" s="349"/>
      <c r="M63" s="582">
        <f>+日程!L91</f>
        <v>0</v>
      </c>
      <c r="N63" s="582"/>
      <c r="O63" s="349"/>
      <c r="P63" s="582"/>
      <c r="Q63" s="582"/>
      <c r="R63" s="349"/>
      <c r="S63" s="582"/>
      <c r="T63" s="582"/>
      <c r="U63" s="349"/>
      <c r="V63" s="582"/>
      <c r="W63" s="582"/>
      <c r="X63" s="349"/>
      <c r="Y63" s="582"/>
      <c r="Z63" s="582"/>
      <c r="AA63" s="349"/>
      <c r="AB63" s="582"/>
      <c r="AC63" s="582"/>
      <c r="AD63" s="349"/>
      <c r="AE63" s="591" t="str">
        <f>+日程!AD91</f>
        <v>DeNA-ｿﾌﾄ</v>
      </c>
      <c r="AF63" s="731" t="str">
        <f>+日程!AE91</f>
        <v>中日-西武</v>
      </c>
    </row>
    <row r="64" spans="1:32" s="505" customFormat="1" ht="15" customHeight="1">
      <c r="A64" s="1137">
        <f>+日程!A92</f>
        <v>5</v>
      </c>
      <c r="B64" s="1139">
        <f>+日程!A92</f>
        <v>5</v>
      </c>
      <c r="C64" s="498">
        <f>+日程!B92</f>
        <v>26</v>
      </c>
      <c r="D64" s="498" t="str">
        <f>+日程!C92</f>
        <v>木</v>
      </c>
      <c r="E64" s="524" t="str">
        <f>+日程!D92</f>
        <v>ﾛｯﾃ</v>
      </c>
      <c r="F64" s="498">
        <f>+日程!E92</f>
        <v>0</v>
      </c>
      <c r="G64" s="498">
        <f>+日程!F92</f>
        <v>0</v>
      </c>
      <c r="H64" s="498" t="str">
        <f>+日程!G92</f>
        <v/>
      </c>
      <c r="I64" s="498" t="str">
        <f>+日程!H92</f>
        <v/>
      </c>
      <c r="J64" s="498" t="str">
        <f>+日程!I92</f>
        <v>△</v>
      </c>
      <c r="K64" s="1754" t="str">
        <f>+日程!J92</f>
        <v>マツダS</v>
      </c>
      <c r="L64" s="349"/>
      <c r="M64" s="582">
        <f>+日程!L92</f>
        <v>0</v>
      </c>
      <c r="N64" s="582"/>
      <c r="O64" s="349"/>
      <c r="P64" s="582"/>
      <c r="Q64" s="582"/>
      <c r="R64" s="349"/>
      <c r="S64" s="582"/>
      <c r="T64" s="582"/>
      <c r="U64" s="349"/>
      <c r="V64" s="582"/>
      <c r="W64" s="582"/>
      <c r="X64" s="349"/>
      <c r="Y64" s="582"/>
      <c r="Z64" s="582"/>
      <c r="AA64" s="349"/>
      <c r="AB64" s="582"/>
      <c r="AC64" s="582"/>
      <c r="AD64" s="349"/>
      <c r="AE64" s="591" t="str">
        <f>+日程!AD92</f>
        <v>阪神-楽天</v>
      </c>
      <c r="AF64" s="731" t="str">
        <f>+日程!AE92</f>
        <v>交流戦</v>
      </c>
    </row>
    <row r="65" spans="1:32" s="505" customFormat="1" ht="15" customHeight="1">
      <c r="A65" s="1137">
        <f>+日程!A93</f>
        <v>5</v>
      </c>
      <c r="B65" s="1139">
        <f>+日程!A93</f>
        <v>5</v>
      </c>
      <c r="C65" s="498">
        <f>+日程!B93</f>
        <v>27</v>
      </c>
      <c r="D65" s="498" t="str">
        <f>+日程!C93</f>
        <v>金</v>
      </c>
      <c r="E65" s="524" t="str">
        <f>+日程!D93</f>
        <v>ｿﾌﾄ</v>
      </c>
      <c r="F65" s="498">
        <f>+日程!E93</f>
        <v>0</v>
      </c>
      <c r="G65" s="498">
        <f>+日程!F93</f>
        <v>0</v>
      </c>
      <c r="H65" s="498" t="str">
        <f>+日程!G93</f>
        <v/>
      </c>
      <c r="I65" s="498" t="str">
        <f>+日程!H93</f>
        <v/>
      </c>
      <c r="J65" s="498" t="str">
        <f>+日程!I93</f>
        <v>△</v>
      </c>
      <c r="K65" s="1754" t="str">
        <f>+日程!J93</f>
        <v>PayPay</v>
      </c>
      <c r="L65" s="349"/>
      <c r="M65" s="582">
        <f>+日程!L93</f>
        <v>0</v>
      </c>
      <c r="N65" s="582"/>
      <c r="O65" s="349"/>
      <c r="P65" s="582"/>
      <c r="Q65" s="582"/>
      <c r="R65" s="349"/>
      <c r="S65" s="582"/>
      <c r="T65" s="582"/>
      <c r="U65" s="349"/>
      <c r="V65" s="582"/>
      <c r="W65" s="582"/>
      <c r="X65" s="349"/>
      <c r="Y65" s="582"/>
      <c r="Z65" s="582"/>
      <c r="AA65" s="349"/>
      <c r="AB65" s="582"/>
      <c r="AC65" s="582"/>
      <c r="AD65" s="349"/>
      <c r="AE65" s="591" t="str">
        <f>+日程!AD93</f>
        <v>日ﾊﾑ-巨人</v>
      </c>
      <c r="AF65" s="731" t="str">
        <f>+日程!AE93</f>
        <v>楽天-ﾔｸﾙﾄ</v>
      </c>
    </row>
    <row r="66" spans="1:32" s="505" customFormat="1" ht="15" customHeight="1">
      <c r="A66" s="1137">
        <f>+日程!A94</f>
        <v>5</v>
      </c>
      <c r="B66" s="1139">
        <f>+日程!A94</f>
        <v>5</v>
      </c>
      <c r="C66" s="498">
        <f>+日程!B94</f>
        <v>28</v>
      </c>
      <c r="D66" s="498" t="str">
        <f>+日程!C94</f>
        <v>土</v>
      </c>
      <c r="E66" s="524" t="str">
        <f>+日程!D94</f>
        <v>ｿﾌﾄ</v>
      </c>
      <c r="F66" s="498">
        <f>+日程!E94</f>
        <v>0</v>
      </c>
      <c r="G66" s="498">
        <f>+日程!F94</f>
        <v>0</v>
      </c>
      <c r="H66" s="498" t="str">
        <f>+日程!G94</f>
        <v/>
      </c>
      <c r="I66" s="498" t="str">
        <f>+日程!H94</f>
        <v/>
      </c>
      <c r="J66" s="498" t="str">
        <f>+日程!I94</f>
        <v>△</v>
      </c>
      <c r="K66" s="1754" t="str">
        <f>+日程!J94</f>
        <v>PayPay</v>
      </c>
      <c r="L66" s="349"/>
      <c r="M66" s="582">
        <f>+日程!L94</f>
        <v>0</v>
      </c>
      <c r="N66" s="582"/>
      <c r="O66" s="349"/>
      <c r="P66" s="582"/>
      <c r="Q66" s="582"/>
      <c r="R66" s="349"/>
      <c r="S66" s="582"/>
      <c r="T66" s="582"/>
      <c r="U66" s="349"/>
      <c r="V66" s="582"/>
      <c r="W66" s="582"/>
      <c r="X66" s="349"/>
      <c r="Y66" s="582"/>
      <c r="Z66" s="582"/>
      <c r="AA66" s="349"/>
      <c r="AB66" s="582"/>
      <c r="AC66" s="582"/>
      <c r="AD66" s="349"/>
      <c r="AE66" s="591" t="str">
        <f>+日程!AD94</f>
        <v>西武-DeNA</v>
      </c>
      <c r="AF66" s="731" t="str">
        <f>+日程!AE94</f>
        <v>ﾛｯﾃ-阪神</v>
      </c>
    </row>
    <row r="67" spans="1:32" s="505" customFormat="1" ht="15" customHeight="1">
      <c r="A67" s="1137">
        <f>+日程!A95</f>
        <v>5</v>
      </c>
      <c r="B67" s="1139">
        <f>+日程!A95</f>
        <v>5</v>
      </c>
      <c r="C67" s="498">
        <f>+日程!B95</f>
        <v>29</v>
      </c>
      <c r="D67" s="498" t="str">
        <f>+日程!C95</f>
        <v>日</v>
      </c>
      <c r="E67" s="524" t="str">
        <f>+日程!D95</f>
        <v>ｿﾌﾄ</v>
      </c>
      <c r="F67" s="498">
        <f>+日程!E95</f>
        <v>0</v>
      </c>
      <c r="G67" s="498">
        <f>+日程!F95</f>
        <v>0</v>
      </c>
      <c r="H67" s="498" t="str">
        <f>+日程!G95</f>
        <v/>
      </c>
      <c r="I67" s="498" t="str">
        <f>+日程!H95</f>
        <v/>
      </c>
      <c r="J67" s="498" t="str">
        <f>+日程!I95</f>
        <v>△</v>
      </c>
      <c r="K67" s="1754" t="str">
        <f>+日程!J95</f>
        <v>PayPay</v>
      </c>
      <c r="L67" s="349"/>
      <c r="M67" s="582">
        <f>+日程!L95</f>
        <v>0</v>
      </c>
      <c r="N67" s="582"/>
      <c r="O67" s="349"/>
      <c r="P67" s="582"/>
      <c r="Q67" s="582"/>
      <c r="R67" s="349"/>
      <c r="S67" s="582"/>
      <c r="T67" s="582"/>
      <c r="U67" s="349"/>
      <c r="V67" s="582"/>
      <c r="W67" s="582"/>
      <c r="X67" s="349"/>
      <c r="Y67" s="582"/>
      <c r="Z67" s="582"/>
      <c r="AA67" s="349"/>
      <c r="AB67" s="582"/>
      <c r="AC67" s="582"/>
      <c r="AD67" s="349"/>
      <c r="AE67" s="591" t="str">
        <f>+日程!AD95</f>
        <v>ｵﾘｯｸｽ-中日</v>
      </c>
      <c r="AF67" s="731" t="str">
        <f>+日程!AE95</f>
        <v>交流戦</v>
      </c>
    </row>
    <row r="68" spans="1:32" s="505" customFormat="1" ht="15" customHeight="1">
      <c r="A68" s="1137">
        <f>+日程!A96</f>
        <v>5</v>
      </c>
      <c r="B68" s="1139">
        <f>+日程!A96</f>
        <v>5</v>
      </c>
      <c r="C68" s="498">
        <f>+日程!B96</f>
        <v>30</v>
      </c>
      <c r="D68" s="498" t="str">
        <f>+日程!C96</f>
        <v>月</v>
      </c>
      <c r="E68" s="1180"/>
      <c r="F68" s="349"/>
      <c r="G68" s="349"/>
      <c r="H68" s="349"/>
      <c r="I68" s="349"/>
      <c r="J68" s="349"/>
      <c r="K68" s="1755"/>
      <c r="L68" s="349"/>
      <c r="M68" s="637"/>
      <c r="N68" s="637"/>
      <c r="O68" s="349"/>
      <c r="P68" s="637"/>
      <c r="Q68" s="637"/>
      <c r="R68" s="349"/>
      <c r="S68" s="637"/>
      <c r="T68" s="637"/>
      <c r="U68" s="349"/>
      <c r="V68" s="637"/>
      <c r="W68" s="637"/>
      <c r="X68" s="349"/>
      <c r="Y68" s="637"/>
      <c r="Z68" s="637"/>
      <c r="AA68" s="349"/>
      <c r="AB68" s="637"/>
      <c r="AC68" s="637"/>
      <c r="AD68" s="349"/>
      <c r="AE68" s="591" t="str">
        <f>+日程!AD96</f>
        <v>(楽天-ﾔｸﾙﾄ)</v>
      </c>
      <c r="AF68" s="731" t="str">
        <f>+日程!AE96</f>
        <v>(ﾛｯﾃ-阪神)</v>
      </c>
    </row>
    <row r="69" spans="1:32" s="505" customFormat="1" ht="15" customHeight="1">
      <c r="A69" s="1137">
        <f>+日程!A97</f>
        <v>5</v>
      </c>
      <c r="B69" s="1139">
        <f>+日程!A97</f>
        <v>5</v>
      </c>
      <c r="C69" s="498">
        <f>+日程!B97</f>
        <v>31</v>
      </c>
      <c r="D69" s="498" t="str">
        <f>+日程!C97</f>
        <v>火</v>
      </c>
      <c r="E69" s="524" t="str">
        <f>+日程!D97</f>
        <v>日ﾊﾑ</v>
      </c>
      <c r="F69" s="498">
        <f>+日程!E97</f>
        <v>0</v>
      </c>
      <c r="G69" s="498">
        <f>+日程!F97</f>
        <v>0</v>
      </c>
      <c r="H69" s="498" t="str">
        <f>+日程!G97</f>
        <v/>
      </c>
      <c r="I69" s="498" t="str">
        <f>+日程!H97</f>
        <v/>
      </c>
      <c r="J69" s="498" t="str">
        <f>+日程!I97</f>
        <v>△</v>
      </c>
      <c r="K69" s="1754" t="str">
        <f>+日程!J97</f>
        <v>マツダS</v>
      </c>
      <c r="L69" s="349"/>
      <c r="M69" s="582">
        <f>+日程!L97</f>
        <v>0</v>
      </c>
      <c r="N69" s="582"/>
      <c r="O69" s="349"/>
      <c r="P69" s="582"/>
      <c r="Q69" s="582"/>
      <c r="R69" s="349"/>
      <c r="S69" s="582"/>
      <c r="T69" s="582"/>
      <c r="U69" s="349"/>
      <c r="V69" s="582"/>
      <c r="W69" s="582"/>
      <c r="X69" s="349"/>
      <c r="Y69" s="582"/>
      <c r="Z69" s="582"/>
      <c r="AA69" s="349"/>
      <c r="AB69" s="582"/>
      <c r="AC69" s="582"/>
      <c r="AD69" s="349"/>
      <c r="AE69" s="591" t="str">
        <f>+日程!AD97</f>
        <v>巨人-ｿﾌﾄ</v>
      </c>
      <c r="AF69" s="731" t="str">
        <f>+日程!AE97</f>
        <v>ﾔｸﾙﾄ-ﾛｯﾃ</v>
      </c>
    </row>
    <row r="70" spans="1:32" s="505" customFormat="1" ht="15" customHeight="1">
      <c r="A70" s="1137">
        <f>+日程!A98</f>
        <v>6</v>
      </c>
      <c r="B70" s="1139">
        <f>+日程!A98</f>
        <v>6</v>
      </c>
      <c r="C70" s="498">
        <f>+日程!B98</f>
        <v>1</v>
      </c>
      <c r="D70" s="498" t="str">
        <f>+日程!C98</f>
        <v>水</v>
      </c>
      <c r="E70" s="524" t="str">
        <f>+日程!D98</f>
        <v>日ﾊﾑ</v>
      </c>
      <c r="F70" s="498">
        <f>+日程!E98</f>
        <v>0</v>
      </c>
      <c r="G70" s="498">
        <f>+日程!F98</f>
        <v>0</v>
      </c>
      <c r="H70" s="498" t="str">
        <f>+日程!G98</f>
        <v/>
      </c>
      <c r="I70" s="498" t="str">
        <f>+日程!H98</f>
        <v/>
      </c>
      <c r="J70" s="498" t="str">
        <f>+日程!I98</f>
        <v>△</v>
      </c>
      <c r="K70" s="1754" t="str">
        <f>+日程!J98</f>
        <v>マツダS</v>
      </c>
      <c r="L70" s="349"/>
      <c r="M70" s="582">
        <f>+日程!L98</f>
        <v>0</v>
      </c>
      <c r="N70" s="582"/>
      <c r="O70" s="349"/>
      <c r="P70" s="582"/>
      <c r="Q70" s="582"/>
      <c r="R70" s="349"/>
      <c r="S70" s="582"/>
      <c r="T70" s="582"/>
      <c r="U70" s="349"/>
      <c r="V70" s="582"/>
      <c r="W70" s="582"/>
      <c r="X70" s="349"/>
      <c r="Y70" s="582"/>
      <c r="Z70" s="582"/>
      <c r="AA70" s="349"/>
      <c r="AB70" s="582"/>
      <c r="AC70" s="582"/>
      <c r="AD70" s="349"/>
      <c r="AE70" s="591" t="str">
        <f>+日程!AD98</f>
        <v>DeNA-ｵﾘｯｸｽ</v>
      </c>
      <c r="AF70" s="731" t="str">
        <f>+日程!AE98</f>
        <v>中日-楽天</v>
      </c>
    </row>
    <row r="71" spans="1:32" s="505" customFormat="1" ht="15" customHeight="1">
      <c r="A71" s="1137">
        <f>+日程!A99</f>
        <v>6</v>
      </c>
      <c r="B71" s="1139">
        <f>+日程!A99</f>
        <v>6</v>
      </c>
      <c r="C71" s="498">
        <f>+日程!B99</f>
        <v>2</v>
      </c>
      <c r="D71" s="498" t="str">
        <f>+日程!C99</f>
        <v>木</v>
      </c>
      <c r="E71" s="524" t="str">
        <f>+日程!D99</f>
        <v>日ﾊﾑ</v>
      </c>
      <c r="F71" s="498">
        <f>+日程!E99</f>
        <v>0</v>
      </c>
      <c r="G71" s="498">
        <f>+日程!F99</f>
        <v>0</v>
      </c>
      <c r="H71" s="498" t="str">
        <f>+日程!G99</f>
        <v/>
      </c>
      <c r="I71" s="498" t="str">
        <f>+日程!H99</f>
        <v/>
      </c>
      <c r="J71" s="498" t="str">
        <f>+日程!I99</f>
        <v>△</v>
      </c>
      <c r="K71" s="1754" t="str">
        <f>+日程!J99</f>
        <v>マツダS</v>
      </c>
      <c r="L71" s="349"/>
      <c r="M71" s="582">
        <f>+日程!L99</f>
        <v>0</v>
      </c>
      <c r="N71" s="582"/>
      <c r="O71" s="349"/>
      <c r="P71" s="582"/>
      <c r="Q71" s="582"/>
      <c r="R71" s="349"/>
      <c r="S71" s="582"/>
      <c r="T71" s="582"/>
      <c r="U71" s="349"/>
      <c r="V71" s="582"/>
      <c r="W71" s="582"/>
      <c r="X71" s="349"/>
      <c r="Y71" s="582"/>
      <c r="Z71" s="582"/>
      <c r="AA71" s="349"/>
      <c r="AB71" s="582"/>
      <c r="AC71" s="582"/>
      <c r="AD71" s="349"/>
      <c r="AE71" s="591" t="str">
        <f>+日程!AD99</f>
        <v>阪神-西武</v>
      </c>
      <c r="AF71" s="731" t="str">
        <f>+日程!AE99</f>
        <v>交流戦</v>
      </c>
    </row>
    <row r="72" spans="1:32" s="505" customFormat="1" ht="15" customHeight="1">
      <c r="A72" s="1137">
        <f>+日程!A100</f>
        <v>6</v>
      </c>
      <c r="B72" s="1139">
        <f>+日程!A100</f>
        <v>6</v>
      </c>
      <c r="C72" s="498">
        <f>+日程!B100</f>
        <v>3</v>
      </c>
      <c r="D72" s="498" t="str">
        <f>+日程!C100</f>
        <v>金</v>
      </c>
      <c r="E72" s="524" t="str">
        <f>+日程!D100</f>
        <v>ｵﾘｯｸｽ</v>
      </c>
      <c r="F72" s="498">
        <f>+日程!E100</f>
        <v>0</v>
      </c>
      <c r="G72" s="498">
        <f>+日程!F100</f>
        <v>0</v>
      </c>
      <c r="H72" s="498" t="str">
        <f>+日程!G100</f>
        <v/>
      </c>
      <c r="I72" s="498" t="str">
        <f>+日程!H100</f>
        <v/>
      </c>
      <c r="J72" s="498" t="str">
        <f>+日程!I100</f>
        <v>△</v>
      </c>
      <c r="K72" s="1754" t="str">
        <f>+日程!J100</f>
        <v>マツダS</v>
      </c>
      <c r="L72" s="349"/>
      <c r="M72" s="582">
        <f>+日程!L100</f>
        <v>0</v>
      </c>
      <c r="N72" s="582"/>
      <c r="O72" s="349"/>
      <c r="P72" s="582"/>
      <c r="Q72" s="582"/>
      <c r="R72" s="349"/>
      <c r="S72" s="582"/>
      <c r="T72" s="582"/>
      <c r="U72" s="349"/>
      <c r="V72" s="582"/>
      <c r="W72" s="582"/>
      <c r="X72" s="349"/>
      <c r="Y72" s="582"/>
      <c r="Z72" s="582"/>
      <c r="AA72" s="349"/>
      <c r="AB72" s="582"/>
      <c r="AC72" s="582"/>
      <c r="AD72" s="349"/>
      <c r="AE72" s="591" t="str">
        <f>+日程!AD100</f>
        <v>巨人-ﾛｯﾃ</v>
      </c>
      <c r="AF72" s="731" t="str">
        <f>+日程!AE100</f>
        <v>ﾔｸﾙﾄ-西武</v>
      </c>
    </row>
    <row r="73" spans="1:32" s="505" customFormat="1" ht="15" customHeight="1">
      <c r="A73" s="1137">
        <f>+日程!A101</f>
        <v>6</v>
      </c>
      <c r="B73" s="1139">
        <f>+日程!A101</f>
        <v>6</v>
      </c>
      <c r="C73" s="498">
        <f>+日程!B101</f>
        <v>4</v>
      </c>
      <c r="D73" s="498" t="str">
        <f>+日程!C101</f>
        <v>土</v>
      </c>
      <c r="E73" s="524" t="str">
        <f>+日程!D101</f>
        <v>ｵﾘｯｸｽ</v>
      </c>
      <c r="F73" s="498">
        <f>+日程!E101</f>
        <v>0</v>
      </c>
      <c r="G73" s="498">
        <f>+日程!F101</f>
        <v>0</v>
      </c>
      <c r="H73" s="498" t="str">
        <f>+日程!G101</f>
        <v/>
      </c>
      <c r="I73" s="498" t="str">
        <f>+日程!H101</f>
        <v/>
      </c>
      <c r="J73" s="498" t="str">
        <f>+日程!I101</f>
        <v>△</v>
      </c>
      <c r="K73" s="1754" t="str">
        <f>+日程!J101</f>
        <v>マツダS</v>
      </c>
      <c r="L73" s="349"/>
      <c r="M73" s="582">
        <f>+日程!L101</f>
        <v>0</v>
      </c>
      <c r="N73" s="582"/>
      <c r="O73" s="349"/>
      <c r="P73" s="582"/>
      <c r="Q73" s="582"/>
      <c r="R73" s="349"/>
      <c r="S73" s="582"/>
      <c r="T73" s="582"/>
      <c r="U73" s="349"/>
      <c r="V73" s="582"/>
      <c r="W73" s="582"/>
      <c r="X73" s="349"/>
      <c r="Y73" s="582"/>
      <c r="Z73" s="582"/>
      <c r="AA73" s="349"/>
      <c r="AB73" s="582"/>
      <c r="AC73" s="582"/>
      <c r="AD73" s="349"/>
      <c r="AE73" s="591" t="str">
        <f>+日程!AD101</f>
        <v>DeNA-楽天</v>
      </c>
      <c r="AF73" s="731" t="str">
        <f>+日程!AE101</f>
        <v>中日-ｿﾌﾄ</v>
      </c>
    </row>
    <row r="74" spans="1:32" s="505" customFormat="1" ht="15" customHeight="1">
      <c r="A74" s="1137">
        <f>+日程!A102</f>
        <v>6</v>
      </c>
      <c r="B74" s="1139">
        <f>+日程!A102</f>
        <v>6</v>
      </c>
      <c r="C74" s="498">
        <f>+日程!B102</f>
        <v>5</v>
      </c>
      <c r="D74" s="498" t="str">
        <f>+日程!C102</f>
        <v>日</v>
      </c>
      <c r="E74" s="524" t="str">
        <f>+日程!D102</f>
        <v>ｵﾘｯｸｽ</v>
      </c>
      <c r="F74" s="498">
        <f>+日程!E102</f>
        <v>0</v>
      </c>
      <c r="G74" s="498">
        <f>+日程!F102</f>
        <v>0</v>
      </c>
      <c r="H74" s="498" t="str">
        <f>+日程!G102</f>
        <v/>
      </c>
      <c r="I74" s="498" t="str">
        <f>+日程!H102</f>
        <v/>
      </c>
      <c r="J74" s="498" t="str">
        <f>+日程!I102</f>
        <v>△</v>
      </c>
      <c r="K74" s="1754" t="str">
        <f>+日程!J102</f>
        <v>マツダS</v>
      </c>
      <c r="L74" s="349"/>
      <c r="M74" s="582">
        <f>+日程!L102</f>
        <v>0</v>
      </c>
      <c r="N74" s="582"/>
      <c r="O74" s="349"/>
      <c r="P74" s="582"/>
      <c r="Q74" s="582"/>
      <c r="R74" s="349"/>
      <c r="S74" s="582"/>
      <c r="T74" s="582"/>
      <c r="U74" s="349"/>
      <c r="V74" s="582"/>
      <c r="W74" s="582"/>
      <c r="X74" s="349"/>
      <c r="Y74" s="582"/>
      <c r="Z74" s="582"/>
      <c r="AA74" s="349"/>
      <c r="AB74" s="582"/>
      <c r="AC74" s="582"/>
      <c r="AD74" s="349"/>
      <c r="AE74" s="591" t="str">
        <f>+日程!AD102</f>
        <v>阪神-日ﾊﾑ</v>
      </c>
      <c r="AF74" s="731" t="str">
        <f>+日程!AE102</f>
        <v>交流戦</v>
      </c>
    </row>
    <row r="75" spans="1:32" s="505" customFormat="1" ht="15" customHeight="1">
      <c r="A75" s="1137">
        <f>+日程!A103</f>
        <v>6</v>
      </c>
      <c r="B75" s="1139">
        <f>+日程!A103</f>
        <v>6</v>
      </c>
      <c r="C75" s="498">
        <f>+日程!B103</f>
        <v>6</v>
      </c>
      <c r="D75" s="498" t="str">
        <f>+日程!C103</f>
        <v>月</v>
      </c>
      <c r="E75" s="1180"/>
      <c r="F75" s="349"/>
      <c r="G75" s="349"/>
      <c r="H75" s="349"/>
      <c r="I75" s="349"/>
      <c r="J75" s="349"/>
      <c r="K75" s="1755"/>
      <c r="L75" s="349"/>
      <c r="M75" s="637"/>
      <c r="N75" s="637"/>
      <c r="O75" s="349"/>
      <c r="P75" s="637"/>
      <c r="Q75" s="637"/>
      <c r="R75" s="349"/>
      <c r="S75" s="637"/>
      <c r="T75" s="637"/>
      <c r="U75" s="349"/>
      <c r="V75" s="637"/>
      <c r="W75" s="637"/>
      <c r="X75" s="349"/>
      <c r="Y75" s="637"/>
      <c r="Z75" s="637"/>
      <c r="AA75" s="349"/>
      <c r="AB75" s="637"/>
      <c r="AC75" s="637"/>
      <c r="AD75" s="349"/>
      <c r="AE75" s="591" t="str">
        <f>+日程!AD103</f>
        <v>(DeNA-楽天)</v>
      </c>
      <c r="AF75" s="731" t="str">
        <f>+日程!AE103</f>
        <v>(阪神-日ﾊﾑ)</v>
      </c>
    </row>
    <row r="76" spans="1:32" s="505" customFormat="1" ht="15" customHeight="1">
      <c r="A76" s="1137">
        <f>+日程!A104</f>
        <v>6</v>
      </c>
      <c r="B76" s="1139">
        <f>+日程!A104</f>
        <v>6</v>
      </c>
      <c r="C76" s="498">
        <f>+日程!B104</f>
        <v>7</v>
      </c>
      <c r="D76" s="498" t="str">
        <f>+日程!C104</f>
        <v>火</v>
      </c>
      <c r="E76" s="524" t="str">
        <f>+日程!D104</f>
        <v>楽天</v>
      </c>
      <c r="F76" s="498">
        <f>+日程!E104</f>
        <v>0</v>
      </c>
      <c r="G76" s="498">
        <f>+日程!F104</f>
        <v>0</v>
      </c>
      <c r="H76" s="498" t="str">
        <f>+日程!G104</f>
        <v/>
      </c>
      <c r="I76" s="498" t="str">
        <f>+日程!H104</f>
        <v/>
      </c>
      <c r="J76" s="498" t="str">
        <f>+日程!I104</f>
        <v>△</v>
      </c>
      <c r="K76" s="1754" t="str">
        <f>+日程!J104</f>
        <v>楽天</v>
      </c>
      <c r="L76" s="349"/>
      <c r="M76" s="582">
        <f>+日程!L104</f>
        <v>0</v>
      </c>
      <c r="N76" s="582"/>
      <c r="O76" s="349"/>
      <c r="P76" s="582"/>
      <c r="Q76" s="582"/>
      <c r="R76" s="349"/>
      <c r="S76" s="582"/>
      <c r="T76" s="582"/>
      <c r="U76" s="349"/>
      <c r="V76" s="582"/>
      <c r="W76" s="582"/>
      <c r="X76" s="349"/>
      <c r="Y76" s="582"/>
      <c r="Z76" s="582"/>
      <c r="AA76" s="349"/>
      <c r="AB76" s="582"/>
      <c r="AC76" s="582"/>
      <c r="AD76" s="349"/>
      <c r="AE76" s="591" t="str">
        <f>+日程!AD104</f>
        <v>日ﾊﾑ-DeNA</v>
      </c>
      <c r="AF76" s="731" t="str">
        <f>+日程!AE104</f>
        <v>西武-巨人</v>
      </c>
    </row>
    <row r="77" spans="1:32" s="505" customFormat="1" ht="15" customHeight="1">
      <c r="A77" s="1137">
        <f>+日程!A105</f>
        <v>6</v>
      </c>
      <c r="B77" s="1139">
        <f>+日程!A105</f>
        <v>6</v>
      </c>
      <c r="C77" s="498">
        <f>+日程!B105</f>
        <v>8</v>
      </c>
      <c r="D77" s="498" t="str">
        <f>+日程!C105</f>
        <v>水</v>
      </c>
      <c r="E77" s="524" t="str">
        <f>+日程!D105</f>
        <v>楽天</v>
      </c>
      <c r="F77" s="498">
        <f>+日程!E105</f>
        <v>0</v>
      </c>
      <c r="G77" s="498">
        <f>+日程!F105</f>
        <v>0</v>
      </c>
      <c r="H77" s="498" t="str">
        <f>+日程!G105</f>
        <v/>
      </c>
      <c r="I77" s="498" t="str">
        <f>+日程!H105</f>
        <v/>
      </c>
      <c r="J77" s="498" t="str">
        <f>+日程!I105</f>
        <v>△</v>
      </c>
      <c r="K77" s="1754" t="str">
        <f>+日程!J105</f>
        <v>楽天</v>
      </c>
      <c r="L77" s="349"/>
      <c r="M77" s="582">
        <f>+日程!L105</f>
        <v>0</v>
      </c>
      <c r="N77" s="582"/>
      <c r="O77" s="349"/>
      <c r="P77" s="582"/>
      <c r="Q77" s="582"/>
      <c r="R77" s="349"/>
      <c r="S77" s="582"/>
      <c r="T77" s="582"/>
      <c r="U77" s="349"/>
      <c r="V77" s="582"/>
      <c r="W77" s="582"/>
      <c r="X77" s="349"/>
      <c r="Y77" s="582"/>
      <c r="Z77" s="582"/>
      <c r="AA77" s="349"/>
      <c r="AB77" s="582"/>
      <c r="AC77" s="582"/>
      <c r="AD77" s="349"/>
      <c r="AE77" s="591" t="str">
        <f>+日程!AD105</f>
        <v>ﾛｯﾃ-中日</v>
      </c>
      <c r="AF77" s="731" t="str">
        <f>+日程!AE105</f>
        <v>ｵﾘｯｸｽ-ﾔｸﾙﾄ</v>
      </c>
    </row>
    <row r="78" spans="1:32" s="505" customFormat="1" ht="15" customHeight="1">
      <c r="A78" s="1137">
        <f>+日程!A106</f>
        <v>6</v>
      </c>
      <c r="B78" s="1139">
        <f>+日程!A106</f>
        <v>6</v>
      </c>
      <c r="C78" s="498">
        <f>+日程!B106</f>
        <v>9</v>
      </c>
      <c r="D78" s="498" t="str">
        <f>+日程!C106</f>
        <v>木</v>
      </c>
      <c r="E78" s="524" t="str">
        <f>+日程!D106</f>
        <v>楽天</v>
      </c>
      <c r="F78" s="498">
        <f>+日程!E106</f>
        <v>0</v>
      </c>
      <c r="G78" s="498">
        <f>+日程!F106</f>
        <v>0</v>
      </c>
      <c r="H78" s="498" t="str">
        <f>+日程!G106</f>
        <v/>
      </c>
      <c r="I78" s="498" t="str">
        <f>+日程!H106</f>
        <v/>
      </c>
      <c r="J78" s="498" t="str">
        <f>+日程!I106</f>
        <v>△</v>
      </c>
      <c r="K78" s="1754" t="str">
        <f>+日程!J106</f>
        <v>楽天</v>
      </c>
      <c r="L78" s="349"/>
      <c r="M78" s="582">
        <f>+日程!L106</f>
        <v>0</v>
      </c>
      <c r="N78" s="582"/>
      <c r="O78" s="349"/>
      <c r="P78" s="582"/>
      <c r="Q78" s="582"/>
      <c r="R78" s="349"/>
      <c r="S78" s="582"/>
      <c r="T78" s="582"/>
      <c r="U78" s="349"/>
      <c r="V78" s="582"/>
      <c r="W78" s="582"/>
      <c r="X78" s="349"/>
      <c r="Y78" s="582"/>
      <c r="Z78" s="582"/>
      <c r="AA78" s="349"/>
      <c r="AB78" s="582"/>
      <c r="AC78" s="582"/>
      <c r="AD78" s="349"/>
      <c r="AE78" s="591" t="str">
        <f>+日程!AD106</f>
        <v>ｿﾌﾄ-阪神</v>
      </c>
      <c r="AF78" s="731" t="str">
        <f>+日程!AE106</f>
        <v>交流戦</v>
      </c>
    </row>
    <row r="79" spans="1:32" s="505" customFormat="1" ht="15" customHeight="1">
      <c r="A79" s="1137">
        <f>+日程!A107</f>
        <v>6</v>
      </c>
      <c r="B79" s="1139">
        <f>+日程!A107</f>
        <v>6</v>
      </c>
      <c r="C79" s="498">
        <f>+日程!B107</f>
        <v>10</v>
      </c>
      <c r="D79" s="498" t="str">
        <f>+日程!C107</f>
        <v>金</v>
      </c>
      <c r="E79" s="524" t="str">
        <f>+日程!D107</f>
        <v>西武</v>
      </c>
      <c r="F79" s="498">
        <f>+日程!E107</f>
        <v>0</v>
      </c>
      <c r="G79" s="498">
        <f>+日程!F107</f>
        <v>0</v>
      </c>
      <c r="H79" s="498" t="str">
        <f>+日程!G107</f>
        <v/>
      </c>
      <c r="I79" s="498" t="str">
        <f>+日程!H107</f>
        <v/>
      </c>
      <c r="J79" s="498" t="str">
        <f>+日程!I107</f>
        <v>△</v>
      </c>
      <c r="K79" s="1754" t="str">
        <f>+日程!J107</f>
        <v>ﾍﾞﾙｰﾅ</v>
      </c>
      <c r="L79" s="349"/>
      <c r="M79" s="582">
        <f>+日程!L107</f>
        <v>0</v>
      </c>
      <c r="N79" s="582"/>
      <c r="O79" s="349"/>
      <c r="P79" s="582"/>
      <c r="Q79" s="582"/>
      <c r="R79" s="349"/>
      <c r="S79" s="582"/>
      <c r="T79" s="582"/>
      <c r="U79" s="349"/>
      <c r="V79" s="582"/>
      <c r="W79" s="582"/>
      <c r="X79" s="349"/>
      <c r="Y79" s="582"/>
      <c r="Z79" s="582"/>
      <c r="AA79" s="349"/>
      <c r="AB79" s="582"/>
      <c r="AC79" s="582"/>
      <c r="AD79" s="349"/>
      <c r="AE79" s="591" t="str">
        <f>+日程!AD107</f>
        <v>日ﾊﾑ-中日</v>
      </c>
      <c r="AF79" s="731" t="str">
        <f>+日程!AE107</f>
        <v>楽天-巨人</v>
      </c>
    </row>
    <row r="80" spans="1:32" s="505" customFormat="1" ht="15" customHeight="1">
      <c r="A80" s="1137">
        <f>+日程!A108</f>
        <v>6</v>
      </c>
      <c r="B80" s="1139">
        <f>+日程!A108</f>
        <v>6</v>
      </c>
      <c r="C80" s="498">
        <f>+日程!B108</f>
        <v>11</v>
      </c>
      <c r="D80" s="498" t="str">
        <f>+日程!C108</f>
        <v>土</v>
      </c>
      <c r="E80" s="524" t="str">
        <f>+日程!D108</f>
        <v>西武</v>
      </c>
      <c r="F80" s="498">
        <f>+日程!E108</f>
        <v>0</v>
      </c>
      <c r="G80" s="498">
        <f>+日程!F108</f>
        <v>0</v>
      </c>
      <c r="H80" s="498" t="str">
        <f>+日程!G108</f>
        <v/>
      </c>
      <c r="I80" s="498" t="str">
        <f>+日程!H108</f>
        <v/>
      </c>
      <c r="J80" s="498" t="str">
        <f>+日程!I108</f>
        <v>△</v>
      </c>
      <c r="K80" s="1754" t="str">
        <f>+日程!J108</f>
        <v>ﾍﾞﾙｰﾅ</v>
      </c>
      <c r="L80" s="349"/>
      <c r="M80" s="582">
        <f>+日程!L108</f>
        <v>0</v>
      </c>
      <c r="N80" s="582"/>
      <c r="O80" s="349"/>
      <c r="P80" s="582"/>
      <c r="Q80" s="582"/>
      <c r="R80" s="349"/>
      <c r="S80" s="582"/>
      <c r="T80" s="582"/>
      <c r="U80" s="349"/>
      <c r="V80" s="582"/>
      <c r="W80" s="582"/>
      <c r="X80" s="349"/>
      <c r="Y80" s="582"/>
      <c r="Z80" s="582"/>
      <c r="AA80" s="349"/>
      <c r="AB80" s="582"/>
      <c r="AC80" s="582"/>
      <c r="AD80" s="349"/>
      <c r="AE80" s="591" t="str">
        <f>+日程!AD108</f>
        <v>ﾛｯﾃ-DeNA</v>
      </c>
      <c r="AF80" s="731" t="str">
        <f>+日程!AE108</f>
        <v>ｵﾘｯｸｽ-阪神</v>
      </c>
    </row>
    <row r="81" spans="1:32" s="505" customFormat="1" ht="15" customHeight="1">
      <c r="A81" s="1137">
        <f>+日程!A109</f>
        <v>6</v>
      </c>
      <c r="B81" s="1139">
        <f>+日程!A109</f>
        <v>6</v>
      </c>
      <c r="C81" s="498">
        <f>+日程!B109</f>
        <v>12</v>
      </c>
      <c r="D81" s="498" t="str">
        <f>+日程!C109</f>
        <v>日</v>
      </c>
      <c r="E81" s="524" t="str">
        <f>+日程!D109</f>
        <v>西武</v>
      </c>
      <c r="F81" s="498">
        <f>+日程!E109</f>
        <v>0</v>
      </c>
      <c r="G81" s="498">
        <f>+日程!F109</f>
        <v>0</v>
      </c>
      <c r="H81" s="498" t="str">
        <f>+日程!G109</f>
        <v/>
      </c>
      <c r="I81" s="498" t="str">
        <f>+日程!H109</f>
        <v/>
      </c>
      <c r="J81" s="498" t="str">
        <f>+日程!I109</f>
        <v>△</v>
      </c>
      <c r="K81" s="1754" t="str">
        <f>+日程!J109</f>
        <v>ﾍﾞﾙｰﾅ</v>
      </c>
      <c r="L81" s="349"/>
      <c r="M81" s="582">
        <f>+日程!L109</f>
        <v>0</v>
      </c>
      <c r="N81" s="582"/>
      <c r="O81" s="349"/>
      <c r="P81" s="582"/>
      <c r="Q81" s="582"/>
      <c r="R81" s="349"/>
      <c r="S81" s="582"/>
      <c r="T81" s="582"/>
      <c r="U81" s="349"/>
      <c r="V81" s="582"/>
      <c r="W81" s="582"/>
      <c r="X81" s="349"/>
      <c r="Y81" s="582"/>
      <c r="Z81" s="582"/>
      <c r="AA81" s="349"/>
      <c r="AB81" s="582"/>
      <c r="AC81" s="582"/>
      <c r="AD81" s="349"/>
      <c r="AE81" s="591" t="str">
        <f>+日程!AD109</f>
        <v>ｿﾌﾄ-ﾔｸﾙﾄ</v>
      </c>
      <c r="AF81" s="731" t="str">
        <f>+日程!AE109</f>
        <v>交流戦</v>
      </c>
    </row>
    <row r="82" spans="1:32" s="505" customFormat="1" ht="15" customHeight="1">
      <c r="A82" s="1137">
        <f>+日程!A110</f>
        <v>6</v>
      </c>
      <c r="B82" s="1139">
        <f>+日程!A110</f>
        <v>6</v>
      </c>
      <c r="C82" s="498">
        <f>+日程!B110</f>
        <v>13</v>
      </c>
      <c r="D82" s="498" t="str">
        <f>+日程!C110</f>
        <v>月</v>
      </c>
      <c r="E82" s="1180"/>
      <c r="F82" s="349"/>
      <c r="G82" s="349"/>
      <c r="H82" s="349"/>
      <c r="I82" s="349"/>
      <c r="J82" s="349"/>
      <c r="K82" s="1755"/>
      <c r="L82" s="349"/>
      <c r="M82" s="637"/>
      <c r="N82" s="637"/>
      <c r="O82" s="349"/>
      <c r="P82" s="637"/>
      <c r="Q82" s="637"/>
      <c r="R82" s="349"/>
      <c r="S82" s="637"/>
      <c r="T82" s="637"/>
      <c r="U82" s="349"/>
      <c r="V82" s="637"/>
      <c r="W82" s="637"/>
      <c r="X82" s="349"/>
      <c r="Y82" s="637"/>
      <c r="Z82" s="637"/>
      <c r="AA82" s="349"/>
      <c r="AB82" s="637"/>
      <c r="AC82" s="637"/>
      <c r="AD82" s="349"/>
      <c r="AE82" s="1056"/>
      <c r="AF82" s="1140"/>
    </row>
    <row r="83" spans="1:32" s="505" customFormat="1" ht="15" customHeight="1">
      <c r="A83" s="1137">
        <f>+日程!A111</f>
        <v>6</v>
      </c>
      <c r="B83" s="1139">
        <f>+日程!A111</f>
        <v>6</v>
      </c>
      <c r="C83" s="498">
        <f>+日程!B111</f>
        <v>14</v>
      </c>
      <c r="D83" s="498" t="str">
        <f>+日程!C111</f>
        <v>火</v>
      </c>
      <c r="E83" s="1180"/>
      <c r="F83" s="349"/>
      <c r="G83" s="349"/>
      <c r="H83" s="349"/>
      <c r="I83" s="349"/>
      <c r="J83" s="349"/>
      <c r="K83" s="1755"/>
      <c r="L83" s="349"/>
      <c r="M83" s="637"/>
      <c r="N83" s="637"/>
      <c r="O83" s="349"/>
      <c r="P83" s="637"/>
      <c r="Q83" s="637"/>
      <c r="R83" s="349"/>
      <c r="S83" s="637"/>
      <c r="T83" s="637"/>
      <c r="U83" s="349"/>
      <c r="V83" s="637"/>
      <c r="W83" s="637"/>
      <c r="X83" s="349"/>
      <c r="Y83" s="637"/>
      <c r="Z83" s="637"/>
      <c r="AA83" s="349"/>
      <c r="AB83" s="637"/>
      <c r="AC83" s="637"/>
      <c r="AD83" s="349"/>
      <c r="AE83" s="1056"/>
      <c r="AF83" s="1140"/>
    </row>
    <row r="84" spans="1:32" s="505" customFormat="1" ht="15" customHeight="1">
      <c r="A84" s="1137">
        <f>+日程!A112</f>
        <v>6</v>
      </c>
      <c r="B84" s="1139">
        <f>+日程!A112</f>
        <v>6</v>
      </c>
      <c r="C84" s="498">
        <f>+日程!B112</f>
        <v>15</v>
      </c>
      <c r="D84" s="498" t="str">
        <f>+日程!C112</f>
        <v>水</v>
      </c>
      <c r="E84" s="1180"/>
      <c r="F84" s="349"/>
      <c r="G84" s="349"/>
      <c r="H84" s="349"/>
      <c r="I84" s="349"/>
      <c r="J84" s="349"/>
      <c r="K84" s="1755"/>
      <c r="L84" s="349"/>
      <c r="M84" s="637"/>
      <c r="N84" s="637"/>
      <c r="O84" s="349"/>
      <c r="P84" s="637"/>
      <c r="Q84" s="637"/>
      <c r="R84" s="349"/>
      <c r="S84" s="637"/>
      <c r="T84" s="637"/>
      <c r="U84" s="349"/>
      <c r="V84" s="637"/>
      <c r="W84" s="637"/>
      <c r="X84" s="349"/>
      <c r="Y84" s="637"/>
      <c r="Z84" s="637"/>
      <c r="AA84" s="349"/>
      <c r="AB84" s="637"/>
      <c r="AC84" s="637"/>
      <c r="AD84" s="349"/>
      <c r="AE84" s="1056"/>
      <c r="AF84" s="1140"/>
    </row>
    <row r="85" spans="1:32" s="505" customFormat="1" ht="15" customHeight="1">
      <c r="A85" s="1137">
        <f>+日程!A113</f>
        <v>6</v>
      </c>
      <c r="B85" s="1139">
        <f>+日程!A113</f>
        <v>6</v>
      </c>
      <c r="C85" s="498">
        <f>+日程!B113</f>
        <v>16</v>
      </c>
      <c r="D85" s="498" t="str">
        <f>+日程!C113</f>
        <v>木</v>
      </c>
      <c r="E85" s="1180"/>
      <c r="F85" s="349"/>
      <c r="G85" s="349"/>
      <c r="H85" s="349"/>
      <c r="I85" s="349"/>
      <c r="J85" s="349"/>
      <c r="K85" s="1755"/>
      <c r="L85" s="349"/>
      <c r="M85" s="637"/>
      <c r="N85" s="637"/>
      <c r="O85" s="349"/>
      <c r="P85" s="637"/>
      <c r="Q85" s="637"/>
      <c r="R85" s="349"/>
      <c r="S85" s="637"/>
      <c r="T85" s="637"/>
      <c r="U85" s="349"/>
      <c r="V85" s="637"/>
      <c r="W85" s="637"/>
      <c r="X85" s="349"/>
      <c r="Y85" s="637"/>
      <c r="Z85" s="637"/>
      <c r="AA85" s="349"/>
      <c r="AB85" s="637"/>
      <c r="AC85" s="637"/>
      <c r="AD85" s="349"/>
      <c r="AE85" s="1056"/>
      <c r="AF85" s="1140"/>
    </row>
    <row r="86" spans="1:32" s="505" customFormat="1" ht="15" customHeight="1">
      <c r="A86" s="1137">
        <f>+日程!A114</f>
        <v>6</v>
      </c>
      <c r="B86" s="1139">
        <f>+日程!A114</f>
        <v>6</v>
      </c>
      <c r="C86" s="498">
        <f>+日程!B114</f>
        <v>17</v>
      </c>
      <c r="D86" s="498" t="str">
        <f>+日程!C114</f>
        <v>金</v>
      </c>
      <c r="E86" s="524" t="str">
        <f>+日程!D114</f>
        <v>ﾔｸﾙﾄ</v>
      </c>
      <c r="F86" s="498">
        <f>+日程!E114</f>
        <v>0</v>
      </c>
      <c r="G86" s="498">
        <f>+日程!F114</f>
        <v>0</v>
      </c>
      <c r="H86" s="498" t="str">
        <f>+日程!G114</f>
        <v/>
      </c>
      <c r="I86" s="498" t="str">
        <f>+日程!H114</f>
        <v/>
      </c>
      <c r="J86" s="498" t="str">
        <f>+日程!I114</f>
        <v>△</v>
      </c>
      <c r="K86" s="1754" t="str">
        <f>+日程!J114</f>
        <v>神宮</v>
      </c>
      <c r="L86" s="349"/>
      <c r="M86" s="582">
        <f>+日程!L114</f>
        <v>0</v>
      </c>
      <c r="N86" s="582"/>
      <c r="O86" s="349"/>
      <c r="P86" s="582"/>
      <c r="Q86" s="582"/>
      <c r="R86" s="349"/>
      <c r="S86" s="582"/>
      <c r="T86" s="582"/>
      <c r="U86" s="349"/>
      <c r="V86" s="582"/>
      <c r="W86" s="582"/>
      <c r="X86" s="349"/>
      <c r="Y86" s="582"/>
      <c r="Z86" s="582"/>
      <c r="AA86" s="349"/>
      <c r="AB86" s="582"/>
      <c r="AC86" s="582"/>
      <c r="AD86" s="349"/>
      <c r="AE86" s="591" t="str">
        <f>+日程!AD114</f>
        <v>中日-巨人</v>
      </c>
      <c r="AF86" s="731" t="str">
        <f>+日程!AE114</f>
        <v>阪神-DeNA</v>
      </c>
    </row>
    <row r="87" spans="1:32" s="505" customFormat="1" ht="15" customHeight="1">
      <c r="A87" s="1137">
        <f>+日程!A115</f>
        <v>6</v>
      </c>
      <c r="B87" s="1139">
        <f>+日程!A115</f>
        <v>6</v>
      </c>
      <c r="C87" s="498">
        <f>+日程!B115</f>
        <v>18</v>
      </c>
      <c r="D87" s="498" t="str">
        <f>+日程!C115</f>
        <v>土</v>
      </c>
      <c r="E87" s="524" t="str">
        <f>+日程!D115</f>
        <v>ﾔｸﾙﾄ</v>
      </c>
      <c r="F87" s="498">
        <f>+日程!E115</f>
        <v>0</v>
      </c>
      <c r="G87" s="498">
        <f>+日程!F115</f>
        <v>0</v>
      </c>
      <c r="H87" s="498" t="str">
        <f>+日程!G115</f>
        <v/>
      </c>
      <c r="I87" s="498" t="str">
        <f>+日程!H115</f>
        <v/>
      </c>
      <c r="J87" s="498" t="str">
        <f>+日程!I115</f>
        <v>△</v>
      </c>
      <c r="K87" s="1754" t="str">
        <f>+日程!J115</f>
        <v>神宮</v>
      </c>
      <c r="L87" s="349"/>
      <c r="M87" s="582">
        <f>+日程!L115</f>
        <v>0</v>
      </c>
      <c r="N87" s="582"/>
      <c r="O87" s="349"/>
      <c r="P87" s="582"/>
      <c r="Q87" s="582"/>
      <c r="R87" s="349"/>
      <c r="S87" s="582"/>
      <c r="T87" s="582"/>
      <c r="U87" s="349"/>
      <c r="V87" s="582"/>
      <c r="W87" s="582"/>
      <c r="X87" s="349"/>
      <c r="Y87" s="582"/>
      <c r="Z87" s="582"/>
      <c r="AA87" s="349"/>
      <c r="AB87" s="582"/>
      <c r="AC87" s="582"/>
      <c r="AD87" s="349"/>
      <c r="AE87" s="591" t="str">
        <f>+日程!AD115</f>
        <v>中日-巨人</v>
      </c>
      <c r="AF87" s="731" t="str">
        <f>+日程!AE115</f>
        <v>阪神-DeNA</v>
      </c>
    </row>
    <row r="88" spans="1:32" s="505" customFormat="1" ht="15" customHeight="1">
      <c r="A88" s="1137">
        <f>+日程!A116</f>
        <v>6</v>
      </c>
      <c r="B88" s="1139">
        <f>+日程!A116</f>
        <v>6</v>
      </c>
      <c r="C88" s="498">
        <f>+日程!B116</f>
        <v>19</v>
      </c>
      <c r="D88" s="498" t="str">
        <f>+日程!C116</f>
        <v>日</v>
      </c>
      <c r="E88" s="524" t="str">
        <f>+日程!D116</f>
        <v>ﾔｸﾙﾄ</v>
      </c>
      <c r="F88" s="498">
        <f>+日程!E116</f>
        <v>0</v>
      </c>
      <c r="G88" s="498">
        <f>+日程!F116</f>
        <v>0</v>
      </c>
      <c r="H88" s="498" t="str">
        <f>+日程!G116</f>
        <v/>
      </c>
      <c r="I88" s="498" t="str">
        <f>+日程!H116</f>
        <v/>
      </c>
      <c r="J88" s="498" t="str">
        <f>+日程!I116</f>
        <v>△</v>
      </c>
      <c r="K88" s="1754" t="str">
        <f>+日程!J116</f>
        <v>神宮</v>
      </c>
      <c r="L88" s="349"/>
      <c r="M88" s="582">
        <f>+日程!L116</f>
        <v>0</v>
      </c>
      <c r="N88" s="582"/>
      <c r="O88" s="349"/>
      <c r="P88" s="582"/>
      <c r="Q88" s="582"/>
      <c r="R88" s="349"/>
      <c r="S88" s="582"/>
      <c r="T88" s="582"/>
      <c r="U88" s="349"/>
      <c r="V88" s="582"/>
      <c r="W88" s="582"/>
      <c r="X88" s="349"/>
      <c r="Y88" s="582"/>
      <c r="Z88" s="582"/>
      <c r="AA88" s="349"/>
      <c r="AB88" s="582"/>
      <c r="AC88" s="582"/>
      <c r="AD88" s="349"/>
      <c r="AE88" s="591" t="str">
        <f>+日程!AD116</f>
        <v>中日-巨人</v>
      </c>
      <c r="AF88" s="731" t="str">
        <f>+日程!AE116</f>
        <v>阪神-DeNA</v>
      </c>
    </row>
    <row r="89" spans="1:32" s="505" customFormat="1" ht="15" customHeight="1">
      <c r="A89" s="1137">
        <f>+日程!A117</f>
        <v>6</v>
      </c>
      <c r="B89" s="1139">
        <f>+日程!A117</f>
        <v>6</v>
      </c>
      <c r="C89" s="498">
        <f>+日程!B117</f>
        <v>20</v>
      </c>
      <c r="D89" s="498" t="str">
        <f>+日程!C117</f>
        <v>月</v>
      </c>
      <c r="E89" s="1180"/>
      <c r="F89" s="349"/>
      <c r="G89" s="349"/>
      <c r="H89" s="349"/>
      <c r="I89" s="349"/>
      <c r="J89" s="349"/>
      <c r="K89" s="1755"/>
      <c r="L89" s="349"/>
      <c r="M89" s="637"/>
      <c r="N89" s="637"/>
      <c r="O89" s="349"/>
      <c r="P89" s="637"/>
      <c r="Q89" s="637"/>
      <c r="R89" s="349"/>
      <c r="S89" s="637"/>
      <c r="T89" s="637"/>
      <c r="U89" s="349"/>
      <c r="V89" s="637"/>
      <c r="W89" s="637"/>
      <c r="X89" s="349"/>
      <c r="Y89" s="637"/>
      <c r="Z89" s="637"/>
      <c r="AA89" s="349"/>
      <c r="AB89" s="637"/>
      <c r="AC89" s="637"/>
      <c r="AD89" s="349"/>
      <c r="AE89" s="1056"/>
      <c r="AF89" s="1140"/>
    </row>
    <row r="90" spans="1:32" s="505" customFormat="1" ht="15" customHeight="1">
      <c r="A90" s="1137">
        <f>+日程!A118</f>
        <v>6</v>
      </c>
      <c r="B90" s="1139">
        <f>+日程!A118</f>
        <v>6</v>
      </c>
      <c r="C90" s="498">
        <f>+日程!B118</f>
        <v>21</v>
      </c>
      <c r="D90" s="498" t="str">
        <f>+日程!C118</f>
        <v>火</v>
      </c>
      <c r="E90" s="524" t="str">
        <f>+日程!D118</f>
        <v>阪神</v>
      </c>
      <c r="F90" s="498">
        <f>+日程!E118</f>
        <v>0</v>
      </c>
      <c r="G90" s="498">
        <f>+日程!F118</f>
        <v>0</v>
      </c>
      <c r="H90" s="498" t="str">
        <f>+日程!G118</f>
        <v/>
      </c>
      <c r="I90" s="498" t="str">
        <f>+日程!H118</f>
        <v/>
      </c>
      <c r="J90" s="498" t="str">
        <f>+日程!I118</f>
        <v>△</v>
      </c>
      <c r="K90" s="1754" t="str">
        <f>+日程!J118</f>
        <v>マツダS</v>
      </c>
      <c r="L90" s="349"/>
      <c r="M90" s="582">
        <f>+日程!L118</f>
        <v>0</v>
      </c>
      <c r="N90" s="582"/>
      <c r="O90" s="349"/>
      <c r="P90" s="582"/>
      <c r="Q90" s="582"/>
      <c r="R90" s="349"/>
      <c r="S90" s="582"/>
      <c r="T90" s="582"/>
      <c r="U90" s="349"/>
      <c r="V90" s="582"/>
      <c r="W90" s="582"/>
      <c r="X90" s="349"/>
      <c r="Y90" s="582"/>
      <c r="Z90" s="582"/>
      <c r="AA90" s="349"/>
      <c r="AB90" s="582"/>
      <c r="AC90" s="582"/>
      <c r="AD90" s="349"/>
      <c r="AE90" s="591" t="str">
        <f>+日程!AD118</f>
        <v>巨人-DeNA</v>
      </c>
      <c r="AF90" s="731" t="str">
        <f>+日程!AE118</f>
        <v>中日-ﾔｸﾙﾄ</v>
      </c>
    </row>
    <row r="91" spans="1:32" s="505" customFormat="1" ht="15" customHeight="1">
      <c r="A91" s="1137">
        <f>+日程!A119</f>
        <v>6</v>
      </c>
      <c r="B91" s="1139">
        <f>+日程!A119</f>
        <v>6</v>
      </c>
      <c r="C91" s="498">
        <f>+日程!B119</f>
        <v>22</v>
      </c>
      <c r="D91" s="498" t="str">
        <f>+日程!C119</f>
        <v>水</v>
      </c>
      <c r="E91" s="524" t="str">
        <f>+日程!D119</f>
        <v>阪神</v>
      </c>
      <c r="F91" s="498">
        <f>+日程!E119</f>
        <v>0</v>
      </c>
      <c r="G91" s="498">
        <f>+日程!F119</f>
        <v>0</v>
      </c>
      <c r="H91" s="498" t="str">
        <f>+日程!G119</f>
        <v/>
      </c>
      <c r="I91" s="498" t="str">
        <f>+日程!H119</f>
        <v/>
      </c>
      <c r="J91" s="498" t="str">
        <f>+日程!I119</f>
        <v>△</v>
      </c>
      <c r="K91" s="1754" t="str">
        <f>+日程!J119</f>
        <v>マツダS</v>
      </c>
      <c r="L91" s="349"/>
      <c r="M91" s="582">
        <f>+日程!L119</f>
        <v>0</v>
      </c>
      <c r="N91" s="582"/>
      <c r="O91" s="349"/>
      <c r="P91" s="582"/>
      <c r="Q91" s="582"/>
      <c r="R91" s="349"/>
      <c r="S91" s="582"/>
      <c r="T91" s="582"/>
      <c r="U91" s="349"/>
      <c r="V91" s="582"/>
      <c r="W91" s="582"/>
      <c r="X91" s="349"/>
      <c r="Y91" s="582"/>
      <c r="Z91" s="582"/>
      <c r="AA91" s="349"/>
      <c r="AB91" s="582"/>
      <c r="AC91" s="582"/>
      <c r="AD91" s="349"/>
      <c r="AE91" s="591" t="str">
        <f>+日程!AD119</f>
        <v>巨人-DeNA</v>
      </c>
      <c r="AF91" s="731" t="str">
        <f>+日程!AE119</f>
        <v>中日-ﾔｸﾙﾄ</v>
      </c>
    </row>
    <row r="92" spans="1:32" s="505" customFormat="1" ht="15" customHeight="1">
      <c r="A92" s="1137">
        <f>+日程!A120</f>
        <v>6</v>
      </c>
      <c r="B92" s="1139">
        <f>+日程!A120</f>
        <v>6</v>
      </c>
      <c r="C92" s="498">
        <f>+日程!B120</f>
        <v>23</v>
      </c>
      <c r="D92" s="498" t="str">
        <f>+日程!C120</f>
        <v>木</v>
      </c>
      <c r="E92" s="524" t="str">
        <f>+日程!D120</f>
        <v>阪神</v>
      </c>
      <c r="F92" s="498">
        <f>+日程!E120</f>
        <v>0</v>
      </c>
      <c r="G92" s="498">
        <f>+日程!F120</f>
        <v>0</v>
      </c>
      <c r="H92" s="498" t="str">
        <f>+日程!G120</f>
        <v/>
      </c>
      <c r="I92" s="498" t="str">
        <f>+日程!H120</f>
        <v/>
      </c>
      <c r="J92" s="498" t="str">
        <f>+日程!I120</f>
        <v>△</v>
      </c>
      <c r="K92" s="1754" t="str">
        <f>+日程!J120</f>
        <v>マツダS</v>
      </c>
      <c r="L92" s="349"/>
      <c r="M92" s="582">
        <f>+日程!L120</f>
        <v>0</v>
      </c>
      <c r="N92" s="582"/>
      <c r="O92" s="349"/>
      <c r="P92" s="582"/>
      <c r="Q92" s="582"/>
      <c r="R92" s="349"/>
      <c r="S92" s="582"/>
      <c r="T92" s="582"/>
      <c r="U92" s="349"/>
      <c r="V92" s="582"/>
      <c r="W92" s="582"/>
      <c r="X92" s="349"/>
      <c r="Y92" s="582"/>
      <c r="Z92" s="582"/>
      <c r="AA92" s="349"/>
      <c r="AB92" s="582"/>
      <c r="AC92" s="582"/>
      <c r="AD92" s="349"/>
      <c r="AE92" s="591" t="str">
        <f>+日程!AD120</f>
        <v>巨人-DeNA</v>
      </c>
      <c r="AF92" s="731" t="str">
        <f>+日程!AE120</f>
        <v>中日-ﾔｸﾙﾄ</v>
      </c>
    </row>
    <row r="93" spans="1:32" s="505" customFormat="1" ht="15" customHeight="1">
      <c r="A93" s="1137">
        <f>+日程!A121</f>
        <v>6</v>
      </c>
      <c r="B93" s="1139">
        <f>+日程!A121</f>
        <v>6</v>
      </c>
      <c r="C93" s="498">
        <f>+日程!B121</f>
        <v>24</v>
      </c>
      <c r="D93" s="498" t="str">
        <f>+日程!C121</f>
        <v>金</v>
      </c>
      <c r="E93" s="524" t="str">
        <f>+日程!D121</f>
        <v>DeNA</v>
      </c>
      <c r="F93" s="498">
        <f>+日程!E121</f>
        <v>0</v>
      </c>
      <c r="G93" s="498">
        <f>+日程!F121</f>
        <v>0</v>
      </c>
      <c r="H93" s="498" t="str">
        <f>+日程!G121</f>
        <v/>
      </c>
      <c r="I93" s="498" t="str">
        <f>+日程!H121</f>
        <v/>
      </c>
      <c r="J93" s="498" t="str">
        <f>+日程!I121</f>
        <v>△</v>
      </c>
      <c r="K93" s="1754" t="str">
        <f>+日程!J121</f>
        <v>横浜</v>
      </c>
      <c r="L93" s="349"/>
      <c r="M93" s="582">
        <f>+日程!L121</f>
        <v>0</v>
      </c>
      <c r="N93" s="582"/>
      <c r="O93" s="349"/>
      <c r="P93" s="582"/>
      <c r="Q93" s="582"/>
      <c r="R93" s="349"/>
      <c r="S93" s="582"/>
      <c r="T93" s="582"/>
      <c r="U93" s="349"/>
      <c r="V93" s="582"/>
      <c r="W93" s="582"/>
      <c r="X93" s="349"/>
      <c r="Y93" s="582"/>
      <c r="Z93" s="582"/>
      <c r="AA93" s="349"/>
      <c r="AB93" s="582"/>
      <c r="AC93" s="582"/>
      <c r="AD93" s="349"/>
      <c r="AE93" s="591" t="str">
        <f>+日程!AD121</f>
        <v>ﾔｸﾙﾄ-巨人</v>
      </c>
      <c r="AF93" s="731" t="str">
        <f>+日程!AE121</f>
        <v>阪神-中日</v>
      </c>
    </row>
    <row r="94" spans="1:32" s="505" customFormat="1" ht="15" customHeight="1">
      <c r="A94" s="1137">
        <f>+日程!A122</f>
        <v>6</v>
      </c>
      <c r="B94" s="1139">
        <f>+日程!A122</f>
        <v>6</v>
      </c>
      <c r="C94" s="498">
        <f>+日程!B122</f>
        <v>25</v>
      </c>
      <c r="D94" s="498" t="str">
        <f>+日程!C122</f>
        <v>土</v>
      </c>
      <c r="E94" s="524" t="str">
        <f>+日程!D122</f>
        <v>DeNA</v>
      </c>
      <c r="F94" s="498">
        <f>+日程!E122</f>
        <v>0</v>
      </c>
      <c r="G94" s="498">
        <f>+日程!F122</f>
        <v>0</v>
      </c>
      <c r="H94" s="498" t="str">
        <f>+日程!G122</f>
        <v/>
      </c>
      <c r="I94" s="498" t="str">
        <f>+日程!H122</f>
        <v/>
      </c>
      <c r="J94" s="498" t="str">
        <f>+日程!I122</f>
        <v>△</v>
      </c>
      <c r="K94" s="1754" t="str">
        <f>+日程!J122</f>
        <v>横浜</v>
      </c>
      <c r="L94" s="349"/>
      <c r="M94" s="582">
        <f>+日程!L122</f>
        <v>0</v>
      </c>
      <c r="N94" s="582"/>
      <c r="O94" s="349"/>
      <c r="P94" s="582"/>
      <c r="Q94" s="582"/>
      <c r="R94" s="349"/>
      <c r="S94" s="582"/>
      <c r="T94" s="582"/>
      <c r="U94" s="349"/>
      <c r="V94" s="582"/>
      <c r="W94" s="582"/>
      <c r="X94" s="349"/>
      <c r="Y94" s="582"/>
      <c r="Z94" s="582"/>
      <c r="AA94" s="349"/>
      <c r="AB94" s="582"/>
      <c r="AC94" s="582"/>
      <c r="AD94" s="349"/>
      <c r="AE94" s="591" t="str">
        <f>+日程!AD122</f>
        <v>ﾔｸﾙﾄ-巨人</v>
      </c>
      <c r="AF94" s="731" t="str">
        <f>+日程!AE122</f>
        <v>阪神-中日</v>
      </c>
    </row>
    <row r="95" spans="1:32" s="505" customFormat="1" ht="15" customHeight="1">
      <c r="A95" s="1137">
        <f>+日程!A123</f>
        <v>6</v>
      </c>
      <c r="B95" s="1139">
        <f>+日程!A123</f>
        <v>6</v>
      </c>
      <c r="C95" s="498">
        <f>+日程!B123</f>
        <v>26</v>
      </c>
      <c r="D95" s="498" t="str">
        <f>+日程!C123</f>
        <v>日</v>
      </c>
      <c r="E95" s="524" t="str">
        <f>+日程!D123</f>
        <v>DeNA</v>
      </c>
      <c r="F95" s="498">
        <f>+日程!E123</f>
        <v>0</v>
      </c>
      <c r="G95" s="498">
        <f>+日程!F123</f>
        <v>0</v>
      </c>
      <c r="H95" s="498" t="str">
        <f>+日程!G123</f>
        <v/>
      </c>
      <c r="I95" s="498" t="str">
        <f>+日程!H123</f>
        <v/>
      </c>
      <c r="J95" s="498" t="str">
        <f>+日程!I123</f>
        <v>△</v>
      </c>
      <c r="K95" s="1754" t="str">
        <f>+日程!J123</f>
        <v>横浜</v>
      </c>
      <c r="L95" s="349"/>
      <c r="M95" s="582">
        <f>+日程!L123</f>
        <v>0</v>
      </c>
      <c r="N95" s="582"/>
      <c r="O95" s="349"/>
      <c r="P95" s="582"/>
      <c r="Q95" s="582"/>
      <c r="R95" s="349"/>
      <c r="S95" s="582"/>
      <c r="T95" s="582"/>
      <c r="U95" s="349"/>
      <c r="V95" s="582"/>
      <c r="W95" s="582"/>
      <c r="X95" s="349"/>
      <c r="Y95" s="582"/>
      <c r="Z95" s="582"/>
      <c r="AA95" s="349"/>
      <c r="AB95" s="582"/>
      <c r="AC95" s="582"/>
      <c r="AD95" s="349"/>
      <c r="AE95" s="591" t="str">
        <f>+日程!AD123</f>
        <v>ﾔｸﾙﾄ-巨人</v>
      </c>
      <c r="AF95" s="731" t="str">
        <f>+日程!AE123</f>
        <v>阪神-中日</v>
      </c>
    </row>
    <row r="96" spans="1:32" s="505" customFormat="1" ht="15" customHeight="1">
      <c r="A96" s="1137">
        <f>+日程!A124</f>
        <v>6</v>
      </c>
      <c r="B96" s="1139">
        <f>+日程!A124</f>
        <v>6</v>
      </c>
      <c r="C96" s="498">
        <f>+日程!B124</f>
        <v>27</v>
      </c>
      <c r="D96" s="498" t="str">
        <f>+日程!C124</f>
        <v>月</v>
      </c>
      <c r="E96" s="1180"/>
      <c r="F96" s="349"/>
      <c r="G96" s="349"/>
      <c r="H96" s="349"/>
      <c r="I96" s="349"/>
      <c r="J96" s="349"/>
      <c r="K96" s="1755"/>
      <c r="L96" s="349"/>
      <c r="M96" s="637"/>
      <c r="N96" s="637"/>
      <c r="O96" s="349"/>
      <c r="P96" s="637"/>
      <c r="Q96" s="637"/>
      <c r="R96" s="349"/>
      <c r="S96" s="637"/>
      <c r="T96" s="637"/>
      <c r="U96" s="349"/>
      <c r="V96" s="637"/>
      <c r="W96" s="637"/>
      <c r="X96" s="349"/>
      <c r="Y96" s="637"/>
      <c r="Z96" s="637"/>
      <c r="AA96" s="349"/>
      <c r="AB96" s="637"/>
      <c r="AC96" s="637"/>
      <c r="AD96" s="349"/>
      <c r="AE96" s="1056"/>
      <c r="AF96" s="1140"/>
    </row>
    <row r="97" spans="1:32" s="505" customFormat="1" ht="15" customHeight="1">
      <c r="A97" s="1137">
        <f>+日程!A125</f>
        <v>6</v>
      </c>
      <c r="B97" s="1139">
        <f>+日程!A125</f>
        <v>6</v>
      </c>
      <c r="C97" s="498">
        <f>+日程!B125</f>
        <v>28</v>
      </c>
      <c r="D97" s="498" t="str">
        <f>+日程!C125</f>
        <v>火</v>
      </c>
      <c r="E97" s="524" t="str">
        <f>+日程!D125</f>
        <v>ﾔｸﾙﾄ</v>
      </c>
      <c r="F97" s="498">
        <f>+日程!E125</f>
        <v>0</v>
      </c>
      <c r="G97" s="498">
        <f>+日程!F125</f>
        <v>0</v>
      </c>
      <c r="H97" s="498" t="str">
        <f>+日程!G125</f>
        <v/>
      </c>
      <c r="I97" s="498" t="str">
        <f>+日程!H125</f>
        <v/>
      </c>
      <c r="J97" s="498" t="str">
        <f>+日程!I125</f>
        <v>△</v>
      </c>
      <c r="K97" s="1754" t="str">
        <f>+日程!J125</f>
        <v>マツダS</v>
      </c>
      <c r="L97" s="349"/>
      <c r="M97" s="582">
        <f>+日程!L125</f>
        <v>0</v>
      </c>
      <c r="N97" s="582"/>
      <c r="O97" s="349"/>
      <c r="P97" s="582"/>
      <c r="Q97" s="582"/>
      <c r="R97" s="349"/>
      <c r="S97" s="582"/>
      <c r="T97" s="582"/>
      <c r="U97" s="349"/>
      <c r="V97" s="582"/>
      <c r="W97" s="582"/>
      <c r="X97" s="349"/>
      <c r="Y97" s="582"/>
      <c r="Z97" s="582"/>
      <c r="AA97" s="349"/>
      <c r="AB97" s="582"/>
      <c r="AC97" s="582"/>
      <c r="AD97" s="349"/>
      <c r="AE97" s="591" t="str">
        <f>+日程!AD125</f>
        <v>巨人-中日</v>
      </c>
      <c r="AF97" s="731" t="str">
        <f>+日程!AE125</f>
        <v>DeNA-阪神</v>
      </c>
    </row>
    <row r="98" spans="1:32" s="505" customFormat="1" ht="15" customHeight="1">
      <c r="A98" s="1137">
        <f>+日程!A126</f>
        <v>6</v>
      </c>
      <c r="B98" s="1139">
        <f>+日程!A126</f>
        <v>6</v>
      </c>
      <c r="C98" s="498">
        <f>+日程!B126</f>
        <v>29</v>
      </c>
      <c r="D98" s="498" t="str">
        <f>+日程!C126</f>
        <v>水</v>
      </c>
      <c r="E98" s="524" t="str">
        <f>+日程!D126</f>
        <v>ﾔｸﾙﾄ</v>
      </c>
      <c r="F98" s="498">
        <f>+日程!E126</f>
        <v>0</v>
      </c>
      <c r="G98" s="498">
        <f>+日程!F126</f>
        <v>0</v>
      </c>
      <c r="H98" s="498" t="str">
        <f>+日程!G126</f>
        <v/>
      </c>
      <c r="I98" s="498" t="str">
        <f>+日程!H126</f>
        <v/>
      </c>
      <c r="J98" s="498" t="str">
        <f>+日程!I126</f>
        <v>△</v>
      </c>
      <c r="K98" s="1754" t="str">
        <f>+日程!J126</f>
        <v>マツダS</v>
      </c>
      <c r="L98" s="349"/>
      <c r="M98" s="582">
        <f>+日程!L126</f>
        <v>0</v>
      </c>
      <c r="N98" s="582"/>
      <c r="O98" s="349"/>
      <c r="P98" s="582"/>
      <c r="Q98" s="582"/>
      <c r="R98" s="349"/>
      <c r="S98" s="582"/>
      <c r="T98" s="582"/>
      <c r="U98" s="349"/>
      <c r="V98" s="582"/>
      <c r="W98" s="582"/>
      <c r="X98" s="349"/>
      <c r="Y98" s="582"/>
      <c r="Z98" s="582"/>
      <c r="AA98" s="349"/>
      <c r="AB98" s="582"/>
      <c r="AC98" s="582"/>
      <c r="AD98" s="349"/>
      <c r="AE98" s="591" t="str">
        <f>+日程!AD126</f>
        <v>巨人-中日</v>
      </c>
      <c r="AF98" s="731" t="str">
        <f>+日程!AE126</f>
        <v>DeNA-阪神</v>
      </c>
    </row>
    <row r="99" spans="1:32" s="505" customFormat="1" ht="15" customHeight="1">
      <c r="A99" s="1137">
        <f>+日程!A127</f>
        <v>6</v>
      </c>
      <c r="B99" s="1139">
        <f>+日程!A127</f>
        <v>6</v>
      </c>
      <c r="C99" s="498">
        <f>+日程!B127</f>
        <v>30</v>
      </c>
      <c r="D99" s="498" t="str">
        <f>+日程!C127</f>
        <v>木</v>
      </c>
      <c r="E99" s="524" t="str">
        <f>+日程!D127</f>
        <v>ﾔｸﾙﾄ</v>
      </c>
      <c r="F99" s="498">
        <f>+日程!E127</f>
        <v>0</v>
      </c>
      <c r="G99" s="498">
        <f>+日程!F127</f>
        <v>0</v>
      </c>
      <c r="H99" s="498" t="str">
        <f>+日程!G127</f>
        <v/>
      </c>
      <c r="I99" s="498" t="str">
        <f>+日程!H127</f>
        <v/>
      </c>
      <c r="J99" s="498" t="str">
        <f>+日程!I127</f>
        <v>△</v>
      </c>
      <c r="K99" s="1754" t="str">
        <f>+日程!J127</f>
        <v>マツダS</v>
      </c>
      <c r="L99" s="349"/>
      <c r="M99" s="582">
        <f>+日程!L127</f>
        <v>0</v>
      </c>
      <c r="N99" s="582"/>
      <c r="O99" s="349"/>
      <c r="P99" s="582"/>
      <c r="Q99" s="582"/>
      <c r="R99" s="349"/>
      <c r="S99" s="582"/>
      <c r="T99" s="582"/>
      <c r="U99" s="349"/>
      <c r="V99" s="582"/>
      <c r="W99" s="582"/>
      <c r="X99" s="349"/>
      <c r="Y99" s="582"/>
      <c r="Z99" s="582"/>
      <c r="AA99" s="349"/>
      <c r="AB99" s="582"/>
      <c r="AC99" s="582"/>
      <c r="AD99" s="349"/>
      <c r="AE99" s="591" t="str">
        <f>+日程!AD127</f>
        <v>DeNA-阪神</v>
      </c>
      <c r="AF99" s="731">
        <f>+日程!AE127</f>
        <v>0</v>
      </c>
    </row>
    <row r="100" spans="1:32" s="505" customFormat="1" ht="15" customHeight="1">
      <c r="A100" s="1137">
        <f>+日程!A128</f>
        <v>7</v>
      </c>
      <c r="B100" s="1139">
        <f>+日程!A128</f>
        <v>7</v>
      </c>
      <c r="C100" s="498">
        <f>+日程!B128</f>
        <v>1</v>
      </c>
      <c r="D100" s="498" t="str">
        <f>+日程!C128</f>
        <v>金</v>
      </c>
      <c r="E100" s="524" t="str">
        <f>+日程!D128</f>
        <v>巨人</v>
      </c>
      <c r="F100" s="498">
        <f>+日程!E128</f>
        <v>0</v>
      </c>
      <c r="G100" s="498">
        <f>+日程!F128</f>
        <v>0</v>
      </c>
      <c r="H100" s="498" t="str">
        <f>+日程!G128</f>
        <v/>
      </c>
      <c r="I100" s="498" t="str">
        <f>+日程!H128</f>
        <v/>
      </c>
      <c r="J100" s="498" t="str">
        <f>+日程!I128</f>
        <v>△</v>
      </c>
      <c r="K100" s="1754" t="str">
        <f>+日程!J128</f>
        <v>マツダS</v>
      </c>
      <c r="L100" s="349"/>
      <c r="M100" s="582">
        <f>+日程!L128</f>
        <v>0</v>
      </c>
      <c r="N100" s="582"/>
      <c r="O100" s="349"/>
      <c r="P100" s="582"/>
      <c r="Q100" s="582"/>
      <c r="R100" s="349"/>
      <c r="S100" s="582"/>
      <c r="T100" s="582"/>
      <c r="U100" s="349"/>
      <c r="V100" s="582"/>
      <c r="W100" s="582"/>
      <c r="X100" s="349"/>
      <c r="Y100" s="582"/>
      <c r="Z100" s="582"/>
      <c r="AA100" s="349"/>
      <c r="AB100" s="582"/>
      <c r="AC100" s="582"/>
      <c r="AD100" s="349"/>
      <c r="AE100" s="591" t="str">
        <f>+日程!AD128</f>
        <v>ﾔｸﾙﾄ-DeNA</v>
      </c>
      <c r="AF100" s="731" t="str">
        <f>+日程!AE128</f>
        <v>中日-阪神</v>
      </c>
    </row>
    <row r="101" spans="1:32" s="505" customFormat="1" ht="15" customHeight="1">
      <c r="A101" s="1137">
        <f>+日程!A129</f>
        <v>7</v>
      </c>
      <c r="B101" s="1139">
        <f>+日程!A129</f>
        <v>7</v>
      </c>
      <c r="C101" s="498">
        <f>+日程!B129</f>
        <v>2</v>
      </c>
      <c r="D101" s="498" t="str">
        <f>+日程!C129</f>
        <v>土</v>
      </c>
      <c r="E101" s="524" t="str">
        <f>+日程!D129</f>
        <v>巨人</v>
      </c>
      <c r="F101" s="498">
        <f>+日程!E129</f>
        <v>0</v>
      </c>
      <c r="G101" s="498">
        <f>+日程!F129</f>
        <v>0</v>
      </c>
      <c r="H101" s="498" t="str">
        <f>+日程!G129</f>
        <v/>
      </c>
      <c r="I101" s="498" t="str">
        <f>+日程!H129</f>
        <v/>
      </c>
      <c r="J101" s="498" t="str">
        <f>+日程!I129</f>
        <v>△</v>
      </c>
      <c r="K101" s="1754" t="str">
        <f>+日程!J129</f>
        <v>マツダS</v>
      </c>
      <c r="L101" s="349"/>
      <c r="M101" s="582">
        <f>+日程!L129</f>
        <v>0</v>
      </c>
      <c r="N101" s="582"/>
      <c r="O101" s="349"/>
      <c r="P101" s="582"/>
      <c r="Q101" s="582"/>
      <c r="R101" s="349"/>
      <c r="S101" s="582"/>
      <c r="T101" s="582"/>
      <c r="U101" s="349"/>
      <c r="V101" s="582"/>
      <c r="W101" s="582"/>
      <c r="X101" s="349"/>
      <c r="Y101" s="582"/>
      <c r="Z101" s="582"/>
      <c r="AA101" s="349"/>
      <c r="AB101" s="582"/>
      <c r="AC101" s="582"/>
      <c r="AD101" s="349"/>
      <c r="AE101" s="591" t="str">
        <f>+日程!AD129</f>
        <v>ﾔｸﾙﾄ-DeNA</v>
      </c>
      <c r="AF101" s="731" t="str">
        <f>+日程!AE129</f>
        <v>中日-阪神</v>
      </c>
    </row>
    <row r="102" spans="1:32" s="505" customFormat="1" ht="15" customHeight="1">
      <c r="A102" s="1137">
        <f>+日程!A130</f>
        <v>7</v>
      </c>
      <c r="B102" s="1139">
        <f>+日程!A130</f>
        <v>7</v>
      </c>
      <c r="C102" s="498">
        <f>+日程!B130</f>
        <v>3</v>
      </c>
      <c r="D102" s="498" t="str">
        <f>+日程!C130</f>
        <v>日</v>
      </c>
      <c r="E102" s="524" t="str">
        <f>+日程!D130</f>
        <v>巨人</v>
      </c>
      <c r="F102" s="498">
        <f>+日程!E130</f>
        <v>0</v>
      </c>
      <c r="G102" s="498">
        <f>+日程!F130</f>
        <v>0</v>
      </c>
      <c r="H102" s="498" t="str">
        <f>+日程!G130</f>
        <v/>
      </c>
      <c r="I102" s="498" t="str">
        <f>+日程!H130</f>
        <v/>
      </c>
      <c r="J102" s="498" t="str">
        <f>+日程!I130</f>
        <v>△</v>
      </c>
      <c r="K102" s="1754" t="str">
        <f>+日程!J130</f>
        <v>マツダS</v>
      </c>
      <c r="L102" s="349"/>
      <c r="M102" s="582">
        <f>+日程!L130</f>
        <v>0</v>
      </c>
      <c r="N102" s="582"/>
      <c r="O102" s="349"/>
      <c r="P102" s="582"/>
      <c r="Q102" s="582"/>
      <c r="R102" s="349"/>
      <c r="S102" s="582"/>
      <c r="T102" s="582"/>
      <c r="U102" s="349"/>
      <c r="V102" s="582"/>
      <c r="W102" s="582"/>
      <c r="X102" s="349"/>
      <c r="Y102" s="582"/>
      <c r="Z102" s="582"/>
      <c r="AA102" s="349"/>
      <c r="AB102" s="582"/>
      <c r="AC102" s="582"/>
      <c r="AD102" s="349"/>
      <c r="AE102" s="591" t="str">
        <f>+日程!AD130</f>
        <v>ﾔｸﾙﾄ-DeNA</v>
      </c>
      <c r="AF102" s="731" t="str">
        <f>+日程!AE130</f>
        <v>中日-阪神</v>
      </c>
    </row>
    <row r="103" spans="1:32" s="505" customFormat="1" ht="15" customHeight="1">
      <c r="A103" s="1137">
        <f>+日程!A131</f>
        <v>7</v>
      </c>
      <c r="B103" s="1139">
        <f>+日程!A131</f>
        <v>7</v>
      </c>
      <c r="C103" s="498">
        <f>+日程!B131</f>
        <v>4</v>
      </c>
      <c r="D103" s="498" t="str">
        <f>+日程!C131</f>
        <v>月</v>
      </c>
      <c r="E103" s="1180"/>
      <c r="F103" s="349"/>
      <c r="G103" s="349"/>
      <c r="H103" s="349"/>
      <c r="I103" s="349"/>
      <c r="J103" s="349"/>
      <c r="K103" s="1755"/>
      <c r="L103" s="349"/>
      <c r="M103" s="637"/>
      <c r="N103" s="637"/>
      <c r="O103" s="349"/>
      <c r="P103" s="637"/>
      <c r="Q103" s="637"/>
      <c r="R103" s="349"/>
      <c r="S103" s="637"/>
      <c r="T103" s="637"/>
      <c r="U103" s="349"/>
      <c r="V103" s="637"/>
      <c r="W103" s="637"/>
      <c r="X103" s="349"/>
      <c r="Y103" s="637"/>
      <c r="Z103" s="637"/>
      <c r="AA103" s="349"/>
      <c r="AB103" s="637"/>
      <c r="AC103" s="637"/>
      <c r="AD103" s="349"/>
      <c r="AE103" s="1056"/>
      <c r="AF103" s="1140"/>
    </row>
    <row r="104" spans="1:32" s="505" customFormat="1" ht="15" customHeight="1">
      <c r="A104" s="1137">
        <f>+日程!A132</f>
        <v>7</v>
      </c>
      <c r="B104" s="1139">
        <f>+日程!A132</f>
        <v>7</v>
      </c>
      <c r="C104" s="498">
        <f>+日程!B132</f>
        <v>5</v>
      </c>
      <c r="D104" s="498" t="str">
        <f>+日程!C132</f>
        <v>火</v>
      </c>
      <c r="E104" s="524" t="str">
        <f>+日程!D132</f>
        <v>阪神</v>
      </c>
      <c r="F104" s="498">
        <f>+日程!E132</f>
        <v>0</v>
      </c>
      <c r="G104" s="498">
        <f>+日程!F132</f>
        <v>0</v>
      </c>
      <c r="H104" s="498" t="str">
        <f>+日程!G132</f>
        <v/>
      </c>
      <c r="I104" s="498" t="str">
        <f>+日程!H132</f>
        <v/>
      </c>
      <c r="J104" s="498" t="str">
        <f>+日程!I132</f>
        <v>△</v>
      </c>
      <c r="K104" s="1754" t="str">
        <f>+日程!J132</f>
        <v>甲子園</v>
      </c>
      <c r="L104" s="349"/>
      <c r="M104" s="582">
        <f>+日程!L132</f>
        <v>0</v>
      </c>
      <c r="N104" s="582"/>
      <c r="O104" s="349"/>
      <c r="P104" s="582"/>
      <c r="Q104" s="582"/>
      <c r="R104" s="349"/>
      <c r="S104" s="582"/>
      <c r="T104" s="582"/>
      <c r="U104" s="349"/>
      <c r="V104" s="582"/>
      <c r="W104" s="582"/>
      <c r="X104" s="349"/>
      <c r="Y104" s="582"/>
      <c r="Z104" s="582"/>
      <c r="AA104" s="349"/>
      <c r="AB104" s="582"/>
      <c r="AC104" s="582"/>
      <c r="AD104" s="349"/>
      <c r="AE104" s="591" t="str">
        <f>+日程!AD132</f>
        <v>巨人-ﾔｸﾙﾄ</v>
      </c>
      <c r="AF104" s="731" t="str">
        <f>+日程!AE132</f>
        <v>DeNA-中日</v>
      </c>
    </row>
    <row r="105" spans="1:32" s="505" customFormat="1" ht="15" customHeight="1">
      <c r="A105" s="1137">
        <f>+日程!A133</f>
        <v>7</v>
      </c>
      <c r="B105" s="1139">
        <f>+日程!A133</f>
        <v>7</v>
      </c>
      <c r="C105" s="498">
        <f>+日程!B133</f>
        <v>6</v>
      </c>
      <c r="D105" s="498" t="str">
        <f>+日程!C133</f>
        <v>水</v>
      </c>
      <c r="E105" s="524" t="str">
        <f>+日程!D133</f>
        <v>阪神</v>
      </c>
      <c r="F105" s="498">
        <f>+日程!E133</f>
        <v>0</v>
      </c>
      <c r="G105" s="498">
        <f>+日程!F133</f>
        <v>0</v>
      </c>
      <c r="H105" s="498" t="str">
        <f>+日程!G133</f>
        <v/>
      </c>
      <c r="I105" s="498" t="str">
        <f>+日程!H133</f>
        <v/>
      </c>
      <c r="J105" s="498" t="str">
        <f>+日程!I133</f>
        <v>△</v>
      </c>
      <c r="K105" s="1754" t="str">
        <f>+日程!J133</f>
        <v>甲子園</v>
      </c>
      <c r="L105" s="349"/>
      <c r="M105" s="582">
        <f>+日程!L133</f>
        <v>0</v>
      </c>
      <c r="N105" s="582"/>
      <c r="O105" s="349"/>
      <c r="P105" s="582"/>
      <c r="Q105" s="582"/>
      <c r="R105" s="349"/>
      <c r="S105" s="582"/>
      <c r="T105" s="582"/>
      <c r="U105" s="349"/>
      <c r="V105" s="582"/>
      <c r="W105" s="582"/>
      <c r="X105" s="349"/>
      <c r="Y105" s="582"/>
      <c r="Z105" s="582"/>
      <c r="AA105" s="349"/>
      <c r="AB105" s="582"/>
      <c r="AC105" s="582"/>
      <c r="AD105" s="349"/>
      <c r="AE105" s="591" t="str">
        <f>+日程!AD133</f>
        <v>巨人-ﾔｸﾙﾄ</v>
      </c>
      <c r="AF105" s="731" t="str">
        <f>+日程!AE133</f>
        <v>DeNA-中日</v>
      </c>
    </row>
    <row r="106" spans="1:32" s="505" customFormat="1" ht="15" customHeight="1">
      <c r="A106" s="1137">
        <f>+日程!A134</f>
        <v>7</v>
      </c>
      <c r="B106" s="1139">
        <f>+日程!A134</f>
        <v>7</v>
      </c>
      <c r="C106" s="498">
        <f>+日程!B134</f>
        <v>7</v>
      </c>
      <c r="D106" s="498" t="str">
        <f>+日程!C134</f>
        <v>木</v>
      </c>
      <c r="E106" s="524" t="str">
        <f>+日程!D134</f>
        <v>阪神</v>
      </c>
      <c r="F106" s="498">
        <f>+日程!E134</f>
        <v>0</v>
      </c>
      <c r="G106" s="498">
        <f>+日程!F134</f>
        <v>0</v>
      </c>
      <c r="H106" s="498" t="str">
        <f>+日程!G134</f>
        <v/>
      </c>
      <c r="I106" s="498" t="str">
        <f>+日程!H134</f>
        <v/>
      </c>
      <c r="J106" s="498" t="str">
        <f>+日程!I134</f>
        <v>△</v>
      </c>
      <c r="K106" s="1754" t="str">
        <f>+日程!J134</f>
        <v>甲子園</v>
      </c>
      <c r="L106" s="349"/>
      <c r="M106" s="582">
        <f>+日程!L134</f>
        <v>0</v>
      </c>
      <c r="N106" s="582"/>
      <c r="O106" s="349"/>
      <c r="P106" s="582"/>
      <c r="Q106" s="582"/>
      <c r="R106" s="349"/>
      <c r="S106" s="582"/>
      <c r="T106" s="582"/>
      <c r="U106" s="349"/>
      <c r="V106" s="582"/>
      <c r="W106" s="582"/>
      <c r="X106" s="349"/>
      <c r="Y106" s="582"/>
      <c r="Z106" s="582"/>
      <c r="AA106" s="349"/>
      <c r="AB106" s="582"/>
      <c r="AC106" s="582"/>
      <c r="AD106" s="349"/>
      <c r="AE106" s="591" t="str">
        <f>+日程!AD134</f>
        <v>巨人-ﾔｸﾙﾄ</v>
      </c>
      <c r="AF106" s="731" t="str">
        <f>+日程!AE134</f>
        <v>DeNA-中日</v>
      </c>
    </row>
    <row r="107" spans="1:32" s="505" customFormat="1" ht="15" customHeight="1">
      <c r="A107" s="1137">
        <f>+日程!A135</f>
        <v>7</v>
      </c>
      <c r="B107" s="1139">
        <f>+日程!A135</f>
        <v>7</v>
      </c>
      <c r="C107" s="498">
        <f>+日程!B135</f>
        <v>8</v>
      </c>
      <c r="D107" s="498" t="str">
        <f>+日程!C135</f>
        <v>金</v>
      </c>
      <c r="E107" s="524" t="str">
        <f>+日程!D135</f>
        <v>中日</v>
      </c>
      <c r="F107" s="498">
        <f>+日程!E135</f>
        <v>0</v>
      </c>
      <c r="G107" s="498">
        <f>+日程!F135</f>
        <v>0</v>
      </c>
      <c r="H107" s="498" t="str">
        <f>+日程!G135</f>
        <v/>
      </c>
      <c r="I107" s="498" t="str">
        <f>+日程!H135</f>
        <v/>
      </c>
      <c r="J107" s="498" t="str">
        <f>+日程!I135</f>
        <v>△</v>
      </c>
      <c r="K107" s="1754" t="str">
        <f>+日程!J135</f>
        <v>ﾊﾞﾝﾃﾘﾝ</v>
      </c>
      <c r="L107" s="349"/>
      <c r="M107" s="582">
        <f>+日程!L135</f>
        <v>0</v>
      </c>
      <c r="N107" s="582"/>
      <c r="O107" s="349"/>
      <c r="P107" s="582"/>
      <c r="Q107" s="582"/>
      <c r="R107" s="349"/>
      <c r="S107" s="582"/>
      <c r="T107" s="582"/>
      <c r="U107" s="349"/>
      <c r="V107" s="582"/>
      <c r="W107" s="582"/>
      <c r="X107" s="349"/>
      <c r="Y107" s="582"/>
      <c r="Z107" s="582"/>
      <c r="AA107" s="349"/>
      <c r="AB107" s="582"/>
      <c r="AC107" s="582"/>
      <c r="AD107" s="349"/>
      <c r="AE107" s="591" t="str">
        <f>+日程!AD135</f>
        <v>巨人-DeNA</v>
      </c>
      <c r="AF107" s="731" t="str">
        <f>+日程!AE135</f>
        <v>ﾔｸﾙﾄ-阪神</v>
      </c>
    </row>
    <row r="108" spans="1:32" s="505" customFormat="1" ht="15" customHeight="1">
      <c r="A108" s="1137">
        <f>+日程!A136</f>
        <v>7</v>
      </c>
      <c r="B108" s="1139">
        <f>+日程!A136</f>
        <v>7</v>
      </c>
      <c r="C108" s="498">
        <f>+日程!B136</f>
        <v>9</v>
      </c>
      <c r="D108" s="498" t="str">
        <f>+日程!C136</f>
        <v>土</v>
      </c>
      <c r="E108" s="524" t="str">
        <f>+日程!D136</f>
        <v>中日</v>
      </c>
      <c r="F108" s="498">
        <f>+日程!E136</f>
        <v>0</v>
      </c>
      <c r="G108" s="498">
        <f>+日程!F136</f>
        <v>0</v>
      </c>
      <c r="H108" s="498" t="str">
        <f>+日程!G136</f>
        <v/>
      </c>
      <c r="I108" s="498" t="str">
        <f>+日程!H136</f>
        <v/>
      </c>
      <c r="J108" s="498" t="str">
        <f>+日程!I136</f>
        <v>△</v>
      </c>
      <c r="K108" s="1754" t="str">
        <f>+日程!J136</f>
        <v>ﾊﾞﾝﾃﾘﾝ</v>
      </c>
      <c r="L108" s="349"/>
      <c r="M108" s="582">
        <f>+日程!L136</f>
        <v>0</v>
      </c>
      <c r="N108" s="582"/>
      <c r="O108" s="349"/>
      <c r="P108" s="582"/>
      <c r="Q108" s="582"/>
      <c r="R108" s="349"/>
      <c r="S108" s="582"/>
      <c r="T108" s="582"/>
      <c r="U108" s="349"/>
      <c r="V108" s="582"/>
      <c r="W108" s="582"/>
      <c r="X108" s="349"/>
      <c r="Y108" s="582"/>
      <c r="Z108" s="582"/>
      <c r="AA108" s="349"/>
      <c r="AB108" s="582"/>
      <c r="AC108" s="582"/>
      <c r="AD108" s="349"/>
      <c r="AE108" s="591" t="str">
        <f>+日程!AD136</f>
        <v>巨人-DeNA</v>
      </c>
      <c r="AF108" s="731" t="str">
        <f>+日程!AE136</f>
        <v>ﾔｸﾙﾄ-阪神</v>
      </c>
    </row>
    <row r="109" spans="1:32" s="505" customFormat="1" ht="15" customHeight="1">
      <c r="A109" s="1137">
        <f>+日程!A137</f>
        <v>7</v>
      </c>
      <c r="B109" s="1139">
        <f>+日程!A137</f>
        <v>7</v>
      </c>
      <c r="C109" s="498">
        <f>+日程!B137</f>
        <v>10</v>
      </c>
      <c r="D109" s="498" t="str">
        <f>+日程!C137</f>
        <v>日</v>
      </c>
      <c r="E109" s="524" t="str">
        <f>+日程!D137</f>
        <v>中日</v>
      </c>
      <c r="F109" s="498">
        <f>+日程!E137</f>
        <v>0</v>
      </c>
      <c r="G109" s="498">
        <f>+日程!F137</f>
        <v>0</v>
      </c>
      <c r="H109" s="498" t="str">
        <f>+日程!G137</f>
        <v/>
      </c>
      <c r="I109" s="498" t="str">
        <f>+日程!H137</f>
        <v/>
      </c>
      <c r="J109" s="498" t="str">
        <f>+日程!I137</f>
        <v>△</v>
      </c>
      <c r="K109" s="1754" t="str">
        <f>+日程!J137</f>
        <v>ﾊﾞﾝﾃﾘﾝ</v>
      </c>
      <c r="L109" s="349"/>
      <c r="M109" s="582">
        <f>+日程!L137</f>
        <v>0</v>
      </c>
      <c r="N109" s="582"/>
      <c r="O109" s="349"/>
      <c r="P109" s="582"/>
      <c r="Q109" s="582"/>
      <c r="R109" s="349"/>
      <c r="S109" s="582"/>
      <c r="T109" s="582"/>
      <c r="U109" s="349"/>
      <c r="V109" s="582"/>
      <c r="W109" s="582"/>
      <c r="X109" s="349"/>
      <c r="Y109" s="582"/>
      <c r="Z109" s="582"/>
      <c r="AA109" s="349"/>
      <c r="AB109" s="582"/>
      <c r="AC109" s="582"/>
      <c r="AD109" s="349"/>
      <c r="AE109" s="591" t="str">
        <f>+日程!AD137</f>
        <v>巨人-DeNA</v>
      </c>
      <c r="AF109" s="731" t="str">
        <f>+日程!AE137</f>
        <v>ﾔｸﾙﾄ-阪神</v>
      </c>
    </row>
    <row r="110" spans="1:32" s="505" customFormat="1" ht="15" customHeight="1">
      <c r="A110" s="1137">
        <f>+日程!A138</f>
        <v>7</v>
      </c>
      <c r="B110" s="1139">
        <f>+日程!A138</f>
        <v>7</v>
      </c>
      <c r="C110" s="498">
        <f>+日程!B138</f>
        <v>11</v>
      </c>
      <c r="D110" s="498" t="str">
        <f>+日程!C138</f>
        <v>月</v>
      </c>
      <c r="E110" s="1180"/>
      <c r="F110" s="349"/>
      <c r="G110" s="349"/>
      <c r="H110" s="349"/>
      <c r="I110" s="349"/>
      <c r="J110" s="349"/>
      <c r="K110" s="1755"/>
      <c r="L110" s="349"/>
      <c r="M110" s="637"/>
      <c r="N110" s="637"/>
      <c r="O110" s="349"/>
      <c r="P110" s="637"/>
      <c r="Q110" s="637"/>
      <c r="R110" s="349"/>
      <c r="S110" s="637"/>
      <c r="T110" s="637"/>
      <c r="U110" s="349"/>
      <c r="V110" s="637"/>
      <c r="W110" s="637"/>
      <c r="X110" s="349"/>
      <c r="Y110" s="637"/>
      <c r="Z110" s="637"/>
      <c r="AA110" s="349"/>
      <c r="AB110" s="637"/>
      <c r="AC110" s="637"/>
      <c r="AD110" s="349"/>
      <c r="AE110" s="1056"/>
      <c r="AF110" s="1140"/>
    </row>
    <row r="111" spans="1:32" s="505" customFormat="1" ht="15" customHeight="1">
      <c r="A111" s="1137">
        <f>+日程!A139</f>
        <v>7</v>
      </c>
      <c r="B111" s="1139">
        <f>+日程!A139</f>
        <v>7</v>
      </c>
      <c r="C111" s="498">
        <f>+日程!B139</f>
        <v>12</v>
      </c>
      <c r="D111" s="498" t="str">
        <f>+日程!C139</f>
        <v>火</v>
      </c>
      <c r="E111" s="524" t="str">
        <f>+日程!D139</f>
        <v>DeNA</v>
      </c>
      <c r="F111" s="498">
        <f>+日程!E139</f>
        <v>0</v>
      </c>
      <c r="G111" s="498">
        <f>+日程!F139</f>
        <v>0</v>
      </c>
      <c r="H111" s="498" t="str">
        <f>+日程!G139</f>
        <v/>
      </c>
      <c r="I111" s="498" t="str">
        <f>+日程!H139</f>
        <v/>
      </c>
      <c r="J111" s="498" t="str">
        <f>+日程!I139</f>
        <v>△</v>
      </c>
      <c r="K111" s="1754" t="str">
        <f>+日程!J139</f>
        <v>マツダS</v>
      </c>
      <c r="L111" s="349"/>
      <c r="M111" s="582">
        <f>+日程!L139</f>
        <v>0</v>
      </c>
      <c r="N111" s="582"/>
      <c r="O111" s="349"/>
      <c r="P111" s="582"/>
      <c r="Q111" s="582"/>
      <c r="R111" s="349"/>
      <c r="S111" s="582"/>
      <c r="T111" s="582"/>
      <c r="U111" s="349"/>
      <c r="V111" s="582"/>
      <c r="W111" s="582"/>
      <c r="X111" s="349"/>
      <c r="Y111" s="582"/>
      <c r="Z111" s="582"/>
      <c r="AA111" s="349"/>
      <c r="AB111" s="582"/>
      <c r="AC111" s="582"/>
      <c r="AD111" s="349"/>
      <c r="AE111" s="591" t="str">
        <f>+日程!AD139</f>
        <v>中日-ﾔｸﾙﾄ</v>
      </c>
      <c r="AF111" s="731" t="str">
        <f>+日程!AE139</f>
        <v>阪神-巨人</v>
      </c>
    </row>
    <row r="112" spans="1:32" s="505" customFormat="1" ht="15" customHeight="1">
      <c r="A112" s="1137">
        <f>+日程!A140</f>
        <v>7</v>
      </c>
      <c r="B112" s="1139">
        <f>+日程!A140</f>
        <v>7</v>
      </c>
      <c r="C112" s="498">
        <f>+日程!B140</f>
        <v>13</v>
      </c>
      <c r="D112" s="498" t="str">
        <f>+日程!C140</f>
        <v>水</v>
      </c>
      <c r="E112" s="524" t="str">
        <f>+日程!D140</f>
        <v>DeNA</v>
      </c>
      <c r="F112" s="498">
        <f>+日程!E140</f>
        <v>0</v>
      </c>
      <c r="G112" s="498">
        <f>+日程!F140</f>
        <v>0</v>
      </c>
      <c r="H112" s="498" t="str">
        <f>+日程!G140</f>
        <v/>
      </c>
      <c r="I112" s="498" t="str">
        <f>+日程!H140</f>
        <v/>
      </c>
      <c r="J112" s="498" t="str">
        <f>+日程!I140</f>
        <v>△</v>
      </c>
      <c r="K112" s="1754" t="str">
        <f>+日程!J140</f>
        <v>マツダS</v>
      </c>
      <c r="L112" s="349"/>
      <c r="M112" s="582">
        <f>+日程!L140</f>
        <v>0</v>
      </c>
      <c r="N112" s="582"/>
      <c r="O112" s="349"/>
      <c r="P112" s="582"/>
      <c r="Q112" s="582"/>
      <c r="R112" s="349"/>
      <c r="S112" s="582"/>
      <c r="T112" s="582"/>
      <c r="U112" s="349"/>
      <c r="V112" s="582"/>
      <c r="W112" s="582"/>
      <c r="X112" s="349"/>
      <c r="Y112" s="582"/>
      <c r="Z112" s="582"/>
      <c r="AA112" s="349"/>
      <c r="AB112" s="582"/>
      <c r="AC112" s="582"/>
      <c r="AD112" s="349"/>
      <c r="AE112" s="591" t="str">
        <f>+日程!AD140</f>
        <v>中日-ﾔｸﾙﾄ</v>
      </c>
      <c r="AF112" s="731" t="str">
        <f>+日程!AE140</f>
        <v>阪神-巨人</v>
      </c>
    </row>
    <row r="113" spans="1:32" s="505" customFormat="1" ht="15" customHeight="1">
      <c r="A113" s="1137">
        <f>+日程!A141</f>
        <v>7</v>
      </c>
      <c r="B113" s="1139">
        <f>+日程!A141</f>
        <v>7</v>
      </c>
      <c r="C113" s="498">
        <f>+日程!B141</f>
        <v>14</v>
      </c>
      <c r="D113" s="498" t="str">
        <f>+日程!C141</f>
        <v>木</v>
      </c>
      <c r="E113" s="524" t="str">
        <f>+日程!D141</f>
        <v>DeNA</v>
      </c>
      <c r="F113" s="498">
        <f>+日程!E141</f>
        <v>0</v>
      </c>
      <c r="G113" s="498">
        <f>+日程!F141</f>
        <v>0</v>
      </c>
      <c r="H113" s="498" t="str">
        <f>+日程!G141</f>
        <v/>
      </c>
      <c r="I113" s="498" t="str">
        <f>+日程!H141</f>
        <v/>
      </c>
      <c r="J113" s="498" t="str">
        <f>+日程!I141</f>
        <v>△</v>
      </c>
      <c r="K113" s="1754" t="str">
        <f>+日程!J141</f>
        <v>マツダS</v>
      </c>
      <c r="L113" s="349"/>
      <c r="M113" s="582">
        <f>+日程!L141</f>
        <v>0</v>
      </c>
      <c r="N113" s="582"/>
      <c r="O113" s="349"/>
      <c r="P113" s="582"/>
      <c r="Q113" s="582"/>
      <c r="R113" s="349"/>
      <c r="S113" s="582"/>
      <c r="T113" s="582"/>
      <c r="U113" s="349"/>
      <c r="V113" s="582"/>
      <c r="W113" s="582"/>
      <c r="X113" s="349"/>
      <c r="Y113" s="582"/>
      <c r="Z113" s="582"/>
      <c r="AA113" s="349"/>
      <c r="AB113" s="582"/>
      <c r="AC113" s="582"/>
      <c r="AD113" s="349"/>
      <c r="AE113" s="591" t="str">
        <f>+日程!AD141</f>
        <v>中日-ﾔｸﾙﾄ</v>
      </c>
      <c r="AF113" s="731" t="str">
        <f>+日程!AE141</f>
        <v>阪神-巨人</v>
      </c>
    </row>
    <row r="114" spans="1:32" s="505" customFormat="1" ht="15" customHeight="1">
      <c r="A114" s="1137">
        <f>+日程!A142</f>
        <v>7</v>
      </c>
      <c r="B114" s="1139">
        <f>+日程!A142</f>
        <v>7</v>
      </c>
      <c r="C114" s="498">
        <f>+日程!B142</f>
        <v>15</v>
      </c>
      <c r="D114" s="498" t="str">
        <f>+日程!C142</f>
        <v>金</v>
      </c>
      <c r="E114" s="524" t="str">
        <f>+日程!D142</f>
        <v>巨人</v>
      </c>
      <c r="F114" s="498">
        <f>+日程!E142</f>
        <v>0</v>
      </c>
      <c r="G114" s="498">
        <f>+日程!F142</f>
        <v>0</v>
      </c>
      <c r="H114" s="498" t="str">
        <f>+日程!G142</f>
        <v/>
      </c>
      <c r="I114" s="498" t="str">
        <f>+日程!H142</f>
        <v/>
      </c>
      <c r="J114" s="498" t="str">
        <f>+日程!I142</f>
        <v>△</v>
      </c>
      <c r="K114" s="1754" t="str">
        <f>+日程!J142</f>
        <v>東京Ｄ</v>
      </c>
      <c r="L114" s="349"/>
      <c r="M114" s="582">
        <f>+日程!L142</f>
        <v>0</v>
      </c>
      <c r="N114" s="582"/>
      <c r="O114" s="349"/>
      <c r="P114" s="582"/>
      <c r="Q114" s="582"/>
      <c r="R114" s="349"/>
      <c r="S114" s="582"/>
      <c r="T114" s="582"/>
      <c r="U114" s="349"/>
      <c r="V114" s="582"/>
      <c r="W114" s="582"/>
      <c r="X114" s="349"/>
      <c r="Y114" s="582"/>
      <c r="Z114" s="582"/>
      <c r="AA114" s="349"/>
      <c r="AB114" s="582"/>
      <c r="AC114" s="582"/>
      <c r="AD114" s="349"/>
      <c r="AE114" s="591" t="str">
        <f>+日程!AD142</f>
        <v>DeNA-ﾔｸﾙﾄ</v>
      </c>
      <c r="AF114" s="731" t="str">
        <f>+日程!AE142</f>
        <v>阪神-中日</v>
      </c>
    </row>
    <row r="115" spans="1:32" s="505" customFormat="1" ht="15" customHeight="1">
      <c r="A115" s="1137">
        <f>+日程!A143</f>
        <v>7</v>
      </c>
      <c r="B115" s="1139">
        <f>+日程!A143</f>
        <v>7</v>
      </c>
      <c r="C115" s="498">
        <f>+日程!B143</f>
        <v>16</v>
      </c>
      <c r="D115" s="498" t="str">
        <f>+日程!C143</f>
        <v>土</v>
      </c>
      <c r="E115" s="524" t="str">
        <f>+日程!D143</f>
        <v>巨人</v>
      </c>
      <c r="F115" s="498">
        <f>+日程!E143</f>
        <v>0</v>
      </c>
      <c r="G115" s="498">
        <f>+日程!F143</f>
        <v>0</v>
      </c>
      <c r="H115" s="498" t="str">
        <f>+日程!G143</f>
        <v/>
      </c>
      <c r="I115" s="498" t="str">
        <f>+日程!H143</f>
        <v/>
      </c>
      <c r="J115" s="498" t="str">
        <f>+日程!I143</f>
        <v>△</v>
      </c>
      <c r="K115" s="1754" t="str">
        <f>+日程!J143</f>
        <v>東京Ｄ</v>
      </c>
      <c r="L115" s="349"/>
      <c r="M115" s="582">
        <f>+日程!L143</f>
        <v>0</v>
      </c>
      <c r="N115" s="582"/>
      <c r="O115" s="349"/>
      <c r="P115" s="582"/>
      <c r="Q115" s="582"/>
      <c r="R115" s="349"/>
      <c r="S115" s="582"/>
      <c r="T115" s="582"/>
      <c r="U115" s="349"/>
      <c r="V115" s="582"/>
      <c r="W115" s="582"/>
      <c r="X115" s="349"/>
      <c r="Y115" s="582"/>
      <c r="Z115" s="582"/>
      <c r="AA115" s="349"/>
      <c r="AB115" s="582"/>
      <c r="AC115" s="582"/>
      <c r="AD115" s="349"/>
      <c r="AE115" s="591" t="str">
        <f>+日程!AD143</f>
        <v>DeNA-ﾔｸﾙﾄ</v>
      </c>
      <c r="AF115" s="731" t="str">
        <f>+日程!AE143</f>
        <v>阪神-中日</v>
      </c>
    </row>
    <row r="116" spans="1:32" s="505" customFormat="1" ht="15" customHeight="1">
      <c r="A116" s="1137">
        <f>+日程!A144</f>
        <v>7</v>
      </c>
      <c r="B116" s="1139">
        <f>+日程!A144</f>
        <v>7</v>
      </c>
      <c r="C116" s="498">
        <f>+日程!B144</f>
        <v>17</v>
      </c>
      <c r="D116" s="498" t="str">
        <f>+日程!C144</f>
        <v>日</v>
      </c>
      <c r="E116" s="524" t="str">
        <f>+日程!D144</f>
        <v>巨人</v>
      </c>
      <c r="F116" s="498">
        <f>+日程!E144</f>
        <v>0</v>
      </c>
      <c r="G116" s="498">
        <f>+日程!F144</f>
        <v>0</v>
      </c>
      <c r="H116" s="498" t="str">
        <f>+日程!G144</f>
        <v/>
      </c>
      <c r="I116" s="498" t="str">
        <f>+日程!H144</f>
        <v/>
      </c>
      <c r="J116" s="498" t="str">
        <f>+日程!I144</f>
        <v>△</v>
      </c>
      <c r="K116" s="1754" t="str">
        <f>+日程!J144</f>
        <v>東京Ｄ</v>
      </c>
      <c r="L116" s="349"/>
      <c r="M116" s="582">
        <f>+日程!L144</f>
        <v>0</v>
      </c>
      <c r="N116" s="582"/>
      <c r="O116" s="349"/>
      <c r="P116" s="582"/>
      <c r="Q116" s="582"/>
      <c r="R116" s="349"/>
      <c r="S116" s="582"/>
      <c r="T116" s="582"/>
      <c r="U116" s="349"/>
      <c r="V116" s="582"/>
      <c r="W116" s="582"/>
      <c r="X116" s="349"/>
      <c r="Y116" s="582"/>
      <c r="Z116" s="582"/>
      <c r="AA116" s="349"/>
      <c r="AB116" s="582"/>
      <c r="AC116" s="582"/>
      <c r="AD116" s="349"/>
      <c r="AE116" s="591" t="str">
        <f>+日程!AD144</f>
        <v>DeNA-ﾔｸﾙﾄ</v>
      </c>
      <c r="AF116" s="731" t="str">
        <f>+日程!AE144</f>
        <v>阪神-中日</v>
      </c>
    </row>
    <row r="117" spans="1:32" s="505" customFormat="1" ht="15" customHeight="1">
      <c r="A117" s="1137">
        <f>+日程!A145</f>
        <v>7</v>
      </c>
      <c r="B117" s="1139">
        <f>+日程!A145</f>
        <v>7</v>
      </c>
      <c r="C117" s="498">
        <f>+日程!B145</f>
        <v>18</v>
      </c>
      <c r="D117" s="498" t="str">
        <f>+日程!C145</f>
        <v>火</v>
      </c>
      <c r="E117" s="524" t="str">
        <f>+日程!D145</f>
        <v>阪神</v>
      </c>
      <c r="F117" s="498">
        <f>+日程!E145</f>
        <v>0</v>
      </c>
      <c r="G117" s="498">
        <f>+日程!F145</f>
        <v>0</v>
      </c>
      <c r="H117" s="498" t="str">
        <f>+日程!G145</f>
        <v/>
      </c>
      <c r="I117" s="498" t="str">
        <f>+日程!H145</f>
        <v/>
      </c>
      <c r="J117" s="498" t="str">
        <f>+日程!I145</f>
        <v>△</v>
      </c>
      <c r="K117" s="1754" t="str">
        <f>+日程!J145</f>
        <v>マツダS</v>
      </c>
      <c r="L117" s="349"/>
      <c r="M117" s="582">
        <f>+日程!L145</f>
        <v>0</v>
      </c>
      <c r="N117" s="582"/>
      <c r="O117" s="349"/>
      <c r="P117" s="582"/>
      <c r="Q117" s="582"/>
      <c r="R117" s="349"/>
      <c r="S117" s="582"/>
      <c r="T117" s="582"/>
      <c r="U117" s="349"/>
      <c r="V117" s="582"/>
      <c r="W117" s="582"/>
      <c r="X117" s="349"/>
      <c r="Y117" s="582"/>
      <c r="Z117" s="582"/>
      <c r="AA117" s="349"/>
      <c r="AB117" s="582"/>
      <c r="AC117" s="582"/>
      <c r="AD117" s="349"/>
      <c r="AE117" s="591" t="str">
        <f>+日程!AD145</f>
        <v>ﾔｸﾙﾄ-巨人</v>
      </c>
      <c r="AF117" s="731" t="str">
        <f>+日程!AE145</f>
        <v>中日-DeNA</v>
      </c>
    </row>
    <row r="118" spans="1:32" s="505" customFormat="1" ht="15" customHeight="1">
      <c r="A118" s="1137">
        <f>+日程!A146</f>
        <v>7</v>
      </c>
      <c r="B118" s="1139">
        <f>+日程!A146</f>
        <v>7</v>
      </c>
      <c r="C118" s="498">
        <f>+日程!B146</f>
        <v>19</v>
      </c>
      <c r="D118" s="498" t="str">
        <f>+日程!C146</f>
        <v>月</v>
      </c>
      <c r="E118" s="524" t="str">
        <f>+日程!D146</f>
        <v>阪神</v>
      </c>
      <c r="F118" s="498">
        <f>+日程!E146</f>
        <v>0</v>
      </c>
      <c r="G118" s="498">
        <f>+日程!F146</f>
        <v>0</v>
      </c>
      <c r="H118" s="498" t="str">
        <f>+日程!G146</f>
        <v/>
      </c>
      <c r="I118" s="498" t="str">
        <f>+日程!H146</f>
        <v/>
      </c>
      <c r="J118" s="498" t="str">
        <f>+日程!I146</f>
        <v>△</v>
      </c>
      <c r="K118" s="1754" t="str">
        <f>+日程!J146</f>
        <v>マツダS</v>
      </c>
      <c r="L118" s="349"/>
      <c r="M118" s="582">
        <f>+日程!L146</f>
        <v>0</v>
      </c>
      <c r="N118" s="582"/>
      <c r="O118" s="349"/>
      <c r="P118" s="582"/>
      <c r="Q118" s="582"/>
      <c r="R118" s="349"/>
      <c r="S118" s="582"/>
      <c r="T118" s="582"/>
      <c r="U118" s="349"/>
      <c r="V118" s="582"/>
      <c r="W118" s="582"/>
      <c r="X118" s="349"/>
      <c r="Y118" s="582"/>
      <c r="Z118" s="582"/>
      <c r="AA118" s="349"/>
      <c r="AB118" s="582"/>
      <c r="AC118" s="582"/>
      <c r="AD118" s="349"/>
      <c r="AE118" s="591" t="str">
        <f>+日程!AD146</f>
        <v>ﾔｸﾙﾄ-巨人</v>
      </c>
      <c r="AF118" s="731" t="str">
        <f>+日程!AE146</f>
        <v>中日-DeNA</v>
      </c>
    </row>
    <row r="119" spans="1:32" s="505" customFormat="1" ht="15" customHeight="1">
      <c r="A119" s="1137">
        <f>+日程!A147</f>
        <v>7</v>
      </c>
      <c r="B119" s="1139">
        <f>+日程!A147</f>
        <v>7</v>
      </c>
      <c r="C119" s="498">
        <f>+日程!B147</f>
        <v>20</v>
      </c>
      <c r="D119" s="498" t="str">
        <f>+日程!C147</f>
        <v>水</v>
      </c>
      <c r="E119" s="524" t="str">
        <f>+日程!D147</f>
        <v>阪神</v>
      </c>
      <c r="F119" s="498">
        <f>+日程!E147</f>
        <v>0</v>
      </c>
      <c r="G119" s="498">
        <f>+日程!F147</f>
        <v>0</v>
      </c>
      <c r="H119" s="498" t="str">
        <f>+日程!G147</f>
        <v/>
      </c>
      <c r="I119" s="498" t="str">
        <f>+日程!H147</f>
        <v/>
      </c>
      <c r="J119" s="498" t="str">
        <f>+日程!I147</f>
        <v>△</v>
      </c>
      <c r="K119" s="1754" t="str">
        <f>+日程!J147</f>
        <v>マツダS</v>
      </c>
      <c r="L119" s="349"/>
      <c r="M119" s="582">
        <f>+日程!L147</f>
        <v>0</v>
      </c>
      <c r="N119" s="582"/>
      <c r="O119" s="349"/>
      <c r="P119" s="582"/>
      <c r="Q119" s="582"/>
      <c r="R119" s="349"/>
      <c r="S119" s="582"/>
      <c r="T119" s="582"/>
      <c r="U119" s="349"/>
      <c r="V119" s="582"/>
      <c r="W119" s="582"/>
      <c r="X119" s="349"/>
      <c r="Y119" s="582"/>
      <c r="Z119" s="582"/>
      <c r="AA119" s="349"/>
      <c r="AB119" s="582"/>
      <c r="AC119" s="582"/>
      <c r="AD119" s="349"/>
      <c r="AE119" s="591" t="str">
        <f>+日程!AD147</f>
        <v>ﾔｸﾙﾄ-巨人</v>
      </c>
      <c r="AF119" s="731" t="str">
        <f>+日程!AE147</f>
        <v>中日-DeNA</v>
      </c>
    </row>
    <row r="120" spans="1:32" s="505" customFormat="1" ht="15" customHeight="1">
      <c r="A120" s="1137">
        <f>+日程!A148</f>
        <v>7</v>
      </c>
      <c r="B120" s="1139">
        <f>+日程!A148</f>
        <v>7</v>
      </c>
      <c r="C120" s="498">
        <f>+日程!B148</f>
        <v>21</v>
      </c>
      <c r="D120" s="498" t="str">
        <f>+日程!C148</f>
        <v>木</v>
      </c>
      <c r="E120" s="1180"/>
      <c r="F120" s="349"/>
      <c r="G120" s="349"/>
      <c r="H120" s="349"/>
      <c r="I120" s="349"/>
      <c r="J120" s="349"/>
      <c r="K120" s="1755"/>
      <c r="L120" s="349"/>
      <c r="M120" s="637"/>
      <c r="N120" s="637"/>
      <c r="O120" s="349"/>
      <c r="P120" s="637"/>
      <c r="Q120" s="637"/>
      <c r="R120" s="349"/>
      <c r="S120" s="637"/>
      <c r="T120" s="637"/>
      <c r="U120" s="349"/>
      <c r="V120" s="637"/>
      <c r="W120" s="637"/>
      <c r="X120" s="349"/>
      <c r="Y120" s="637"/>
      <c r="Z120" s="637"/>
      <c r="AA120" s="349"/>
      <c r="AB120" s="637"/>
      <c r="AC120" s="637"/>
      <c r="AD120" s="349"/>
      <c r="AE120" s="1056"/>
      <c r="AF120" s="1140"/>
    </row>
    <row r="121" spans="1:32" s="505" customFormat="1" ht="15" customHeight="1">
      <c r="A121" s="1137">
        <f>+日程!A149</f>
        <v>7</v>
      </c>
      <c r="B121" s="1139">
        <f>+日程!A149</f>
        <v>7</v>
      </c>
      <c r="C121" s="498">
        <f>+日程!B149</f>
        <v>22</v>
      </c>
      <c r="D121" s="498" t="str">
        <f>+日程!C149</f>
        <v>金</v>
      </c>
      <c r="E121" s="524" t="str">
        <f>+日程!D149</f>
        <v>ﾔｸﾙﾄ</v>
      </c>
      <c r="F121" s="498">
        <f>+日程!E149</f>
        <v>0</v>
      </c>
      <c r="G121" s="498">
        <f>+日程!F149</f>
        <v>0</v>
      </c>
      <c r="H121" s="498" t="str">
        <f>+日程!G149</f>
        <v/>
      </c>
      <c r="I121" s="498" t="str">
        <f>+日程!H149</f>
        <v/>
      </c>
      <c r="J121" s="498" t="str">
        <f>+日程!I149</f>
        <v>△</v>
      </c>
      <c r="K121" s="1754" t="str">
        <f>+日程!J149</f>
        <v>神宮</v>
      </c>
      <c r="L121" s="349"/>
      <c r="M121" s="582">
        <f>+日程!L149</f>
        <v>0</v>
      </c>
      <c r="N121" s="582"/>
      <c r="O121" s="349"/>
      <c r="P121" s="582"/>
      <c r="Q121" s="582"/>
      <c r="R121" s="349"/>
      <c r="S121" s="582"/>
      <c r="T121" s="582"/>
      <c r="U121" s="349"/>
      <c r="V121" s="582"/>
      <c r="W121" s="582"/>
      <c r="X121" s="349"/>
      <c r="Y121" s="582"/>
      <c r="Z121" s="582"/>
      <c r="AA121" s="349"/>
      <c r="AB121" s="582"/>
      <c r="AC121" s="582"/>
      <c r="AD121" s="349"/>
      <c r="AE121" s="591" t="str">
        <f>+日程!AD149</f>
        <v>中日-巨人</v>
      </c>
      <c r="AF121" s="731" t="str">
        <f>+日程!AE149</f>
        <v>阪神-DeNA</v>
      </c>
    </row>
    <row r="122" spans="1:32" s="505" customFormat="1" ht="15" customHeight="1">
      <c r="A122" s="1137">
        <f>+日程!A150</f>
        <v>7</v>
      </c>
      <c r="B122" s="1139">
        <f>+日程!A150</f>
        <v>7</v>
      </c>
      <c r="C122" s="498">
        <f>+日程!B150</f>
        <v>23</v>
      </c>
      <c r="D122" s="498" t="str">
        <f>+日程!C150</f>
        <v>土</v>
      </c>
      <c r="E122" s="524" t="str">
        <f>+日程!D150</f>
        <v>ﾔｸﾙﾄ</v>
      </c>
      <c r="F122" s="498">
        <f>+日程!E150</f>
        <v>0</v>
      </c>
      <c r="G122" s="498">
        <f>+日程!F150</f>
        <v>0</v>
      </c>
      <c r="H122" s="498" t="str">
        <f>+日程!G150</f>
        <v/>
      </c>
      <c r="I122" s="498" t="str">
        <f>+日程!H150</f>
        <v/>
      </c>
      <c r="J122" s="498" t="str">
        <f>+日程!I150</f>
        <v>△</v>
      </c>
      <c r="K122" s="1754" t="str">
        <f>+日程!J150</f>
        <v>神宮</v>
      </c>
      <c r="L122" s="349"/>
      <c r="M122" s="582">
        <f>+日程!L150</f>
        <v>0</v>
      </c>
      <c r="N122" s="582"/>
      <c r="O122" s="349"/>
      <c r="P122" s="582"/>
      <c r="Q122" s="582"/>
      <c r="R122" s="349"/>
      <c r="S122" s="582"/>
      <c r="T122" s="582"/>
      <c r="U122" s="349"/>
      <c r="V122" s="582"/>
      <c r="W122" s="582"/>
      <c r="X122" s="349"/>
      <c r="Y122" s="582"/>
      <c r="Z122" s="582"/>
      <c r="AA122" s="349"/>
      <c r="AB122" s="582"/>
      <c r="AC122" s="582"/>
      <c r="AD122" s="349"/>
      <c r="AE122" s="591" t="str">
        <f>+日程!AD150</f>
        <v>中日-巨人</v>
      </c>
      <c r="AF122" s="731" t="str">
        <f>+日程!AE150</f>
        <v>阪神-DeNA</v>
      </c>
    </row>
    <row r="123" spans="1:32" s="505" customFormat="1" ht="15" customHeight="1">
      <c r="A123" s="1137">
        <f>+日程!A151</f>
        <v>7</v>
      </c>
      <c r="B123" s="1139">
        <f>+日程!A151</f>
        <v>7</v>
      </c>
      <c r="C123" s="498">
        <f>+日程!B151</f>
        <v>24</v>
      </c>
      <c r="D123" s="498" t="str">
        <f>+日程!C151</f>
        <v>日</v>
      </c>
      <c r="E123" s="524" t="str">
        <f>+日程!D151</f>
        <v>ﾔｸﾙﾄ</v>
      </c>
      <c r="F123" s="498">
        <f>+日程!E151</f>
        <v>0</v>
      </c>
      <c r="G123" s="498">
        <f>+日程!F151</f>
        <v>0</v>
      </c>
      <c r="H123" s="498" t="str">
        <f>+日程!G151</f>
        <v/>
      </c>
      <c r="I123" s="498" t="str">
        <f>+日程!H151</f>
        <v/>
      </c>
      <c r="J123" s="498" t="str">
        <f>+日程!I151</f>
        <v>△</v>
      </c>
      <c r="K123" s="1754" t="str">
        <f>+日程!J151</f>
        <v>神宮</v>
      </c>
      <c r="L123" s="349"/>
      <c r="M123" s="582">
        <f>+日程!L151</f>
        <v>0</v>
      </c>
      <c r="N123" s="582"/>
      <c r="O123" s="349"/>
      <c r="P123" s="582"/>
      <c r="Q123" s="582"/>
      <c r="R123" s="349"/>
      <c r="S123" s="582"/>
      <c r="T123" s="582"/>
      <c r="U123" s="349"/>
      <c r="V123" s="582"/>
      <c r="W123" s="582"/>
      <c r="X123" s="349"/>
      <c r="Y123" s="582"/>
      <c r="Z123" s="582"/>
      <c r="AA123" s="349"/>
      <c r="AB123" s="582"/>
      <c r="AC123" s="582"/>
      <c r="AD123" s="349"/>
      <c r="AE123" s="591" t="str">
        <f>+日程!AD151</f>
        <v>中日-巨人</v>
      </c>
      <c r="AF123" s="731" t="str">
        <f>+日程!AE151</f>
        <v>阪神-DeNA</v>
      </c>
    </row>
    <row r="124" spans="1:32" s="505" customFormat="1" ht="15" customHeight="1">
      <c r="A124" s="1137">
        <f>+日程!A152</f>
        <v>7</v>
      </c>
      <c r="B124" s="1139">
        <f>+日程!A152</f>
        <v>7</v>
      </c>
      <c r="C124" s="498">
        <f>+日程!B152</f>
        <v>25</v>
      </c>
      <c r="D124" s="498" t="str">
        <f>+日程!C152</f>
        <v>月</v>
      </c>
      <c r="E124" s="1180"/>
      <c r="F124" s="349"/>
      <c r="G124" s="349"/>
      <c r="H124" s="349"/>
      <c r="I124" s="349"/>
      <c r="J124" s="349"/>
      <c r="K124" s="1755"/>
      <c r="L124" s="349"/>
      <c r="M124" s="637"/>
      <c r="N124" s="637"/>
      <c r="O124" s="349"/>
      <c r="P124" s="637"/>
      <c r="Q124" s="637"/>
      <c r="R124" s="349"/>
      <c r="S124" s="637"/>
      <c r="T124" s="637"/>
      <c r="U124" s="349"/>
      <c r="V124" s="637"/>
      <c r="W124" s="637"/>
      <c r="X124" s="349"/>
      <c r="Y124" s="637"/>
      <c r="Z124" s="637"/>
      <c r="AA124" s="349"/>
      <c r="AB124" s="637"/>
      <c r="AC124" s="637"/>
      <c r="AD124" s="349"/>
      <c r="AE124" s="1056"/>
      <c r="AF124" s="1140"/>
    </row>
    <row r="125" spans="1:32" s="505" customFormat="1" ht="15" customHeight="1">
      <c r="A125" s="1137">
        <f>+日程!A153</f>
        <v>7</v>
      </c>
      <c r="B125" s="1139">
        <f>+日程!A153</f>
        <v>7</v>
      </c>
      <c r="C125" s="498">
        <f>+日程!B153</f>
        <v>26</v>
      </c>
      <c r="D125" s="498" t="str">
        <f>+日程!C153</f>
        <v>火</v>
      </c>
      <c r="E125" s="524" t="str">
        <f>+日程!D153</f>
        <v>AS</v>
      </c>
      <c r="F125" s="498">
        <f>+日程!E153</f>
        <v>0</v>
      </c>
      <c r="G125" s="498">
        <f>+日程!F153</f>
        <v>0</v>
      </c>
      <c r="H125" s="498">
        <f>+日程!G153</f>
        <v>0</v>
      </c>
      <c r="I125" s="498">
        <f>+日程!H153</f>
        <v>0</v>
      </c>
      <c r="J125" s="498">
        <f>+日程!I153</f>
        <v>0</v>
      </c>
      <c r="K125" s="1754" t="str">
        <f>+日程!J153</f>
        <v>PayPay</v>
      </c>
      <c r="L125" s="349"/>
      <c r="M125" s="582">
        <f>+日程!L153</f>
        <v>0</v>
      </c>
      <c r="N125" s="582"/>
      <c r="O125" s="349"/>
      <c r="P125" s="582"/>
      <c r="Q125" s="582"/>
      <c r="R125" s="349"/>
      <c r="S125" s="582"/>
      <c r="T125" s="582"/>
      <c r="U125" s="349"/>
      <c r="V125" s="582"/>
      <c r="W125" s="582"/>
      <c r="X125" s="349"/>
      <c r="Y125" s="582"/>
      <c r="Z125" s="582"/>
      <c r="AA125" s="349"/>
      <c r="AB125" s="582"/>
      <c r="AC125" s="582"/>
      <c r="AD125" s="349"/>
      <c r="AE125" s="591">
        <f>+日程!AD153</f>
        <v>0</v>
      </c>
      <c r="AF125" s="731">
        <f>+日程!AE153</f>
        <v>0</v>
      </c>
    </row>
    <row r="126" spans="1:32" s="505" customFormat="1" ht="15" customHeight="1">
      <c r="A126" s="1137">
        <f>+日程!A154</f>
        <v>7</v>
      </c>
      <c r="B126" s="1139">
        <f>+日程!A154</f>
        <v>7</v>
      </c>
      <c r="C126" s="498">
        <f>+日程!B154</f>
        <v>27</v>
      </c>
      <c r="D126" s="498" t="str">
        <f>+日程!C154</f>
        <v>水</v>
      </c>
      <c r="E126" s="524" t="str">
        <f>+日程!D154</f>
        <v>AS</v>
      </c>
      <c r="F126" s="498">
        <f>+日程!E154</f>
        <v>0</v>
      </c>
      <c r="G126" s="498">
        <f>+日程!F154</f>
        <v>0</v>
      </c>
      <c r="H126" s="498">
        <f>+日程!G154</f>
        <v>0</v>
      </c>
      <c r="I126" s="498">
        <f>+日程!H154</f>
        <v>0</v>
      </c>
      <c r="J126" s="498">
        <f>+日程!I154</f>
        <v>0</v>
      </c>
      <c r="K126" s="1754" t="str">
        <f>+日程!J154</f>
        <v>松山</v>
      </c>
      <c r="L126" s="349"/>
      <c r="M126" s="582">
        <f>+日程!L154</f>
        <v>0</v>
      </c>
      <c r="N126" s="582"/>
      <c r="O126" s="349"/>
      <c r="P126" s="582"/>
      <c r="Q126" s="582"/>
      <c r="R126" s="349"/>
      <c r="S126" s="582"/>
      <c r="T126" s="582"/>
      <c r="U126" s="349"/>
      <c r="V126" s="582"/>
      <c r="W126" s="582"/>
      <c r="X126" s="349"/>
      <c r="Y126" s="582"/>
      <c r="Z126" s="582"/>
      <c r="AA126" s="349"/>
      <c r="AB126" s="582"/>
      <c r="AC126" s="582"/>
      <c r="AD126" s="349"/>
      <c r="AE126" s="591">
        <f>+日程!AD154</f>
        <v>0</v>
      </c>
      <c r="AF126" s="731">
        <f>+日程!AE154</f>
        <v>0</v>
      </c>
    </row>
    <row r="127" spans="1:32" s="505" customFormat="1" ht="15" customHeight="1">
      <c r="A127" s="1137">
        <f>+日程!A155</f>
        <v>7</v>
      </c>
      <c r="B127" s="1139">
        <f>+日程!A155</f>
        <v>7</v>
      </c>
      <c r="C127" s="498">
        <f>+日程!B155</f>
        <v>28</v>
      </c>
      <c r="D127" s="498" t="str">
        <f>+日程!C155</f>
        <v>木</v>
      </c>
      <c r="E127" s="1180"/>
      <c r="F127" s="349"/>
      <c r="G127" s="349"/>
      <c r="H127" s="349"/>
      <c r="I127" s="349"/>
      <c r="J127" s="349"/>
      <c r="K127" s="1755"/>
      <c r="L127" s="349"/>
      <c r="M127" s="637"/>
      <c r="N127" s="637"/>
      <c r="O127" s="349"/>
      <c r="P127" s="637"/>
      <c r="Q127" s="637"/>
      <c r="R127" s="349"/>
      <c r="S127" s="637"/>
      <c r="T127" s="637"/>
      <c r="U127" s="349"/>
      <c r="V127" s="637"/>
      <c r="W127" s="637"/>
      <c r="X127" s="349"/>
      <c r="Y127" s="637"/>
      <c r="Z127" s="637"/>
      <c r="AA127" s="349"/>
      <c r="AB127" s="637"/>
      <c r="AC127" s="637"/>
      <c r="AD127" s="349"/>
      <c r="AE127" s="1056"/>
      <c r="AF127" s="1140"/>
    </row>
    <row r="128" spans="1:32" s="505" customFormat="1" ht="15" customHeight="1">
      <c r="A128" s="1137">
        <f>+日程!A156</f>
        <v>7</v>
      </c>
      <c r="B128" s="1139">
        <f>+日程!A156</f>
        <v>7</v>
      </c>
      <c r="C128" s="498">
        <f>+日程!B156</f>
        <v>29</v>
      </c>
      <c r="D128" s="498" t="str">
        <f>+日程!C156</f>
        <v>金</v>
      </c>
      <c r="E128" s="524" t="str">
        <f>+日程!D156</f>
        <v>中日</v>
      </c>
      <c r="F128" s="498">
        <f>+日程!E156</f>
        <v>0</v>
      </c>
      <c r="G128" s="498">
        <f>+日程!F156</f>
        <v>0</v>
      </c>
      <c r="H128" s="498" t="str">
        <f>+日程!G156</f>
        <v/>
      </c>
      <c r="I128" s="498" t="str">
        <f>+日程!H156</f>
        <v/>
      </c>
      <c r="J128" s="498" t="str">
        <f>+日程!I156</f>
        <v>△</v>
      </c>
      <c r="K128" s="1754" t="str">
        <f>+日程!J156</f>
        <v>マツダS</v>
      </c>
      <c r="L128" s="349"/>
      <c r="M128" s="582" t="str">
        <f>+日程!L156</f>
        <v>⑫121</v>
      </c>
      <c r="N128" s="582"/>
      <c r="O128" s="349"/>
      <c r="P128" s="582"/>
      <c r="Q128" s="582"/>
      <c r="R128" s="349"/>
      <c r="S128" s="582"/>
      <c r="T128" s="582"/>
      <c r="U128" s="349"/>
      <c r="V128" s="582"/>
      <c r="W128" s="582"/>
      <c r="X128" s="349"/>
      <c r="Y128" s="582"/>
      <c r="Z128" s="582"/>
      <c r="AA128" s="349"/>
      <c r="AB128" s="582"/>
      <c r="AC128" s="582"/>
      <c r="AD128" s="349"/>
      <c r="AE128" s="591" t="str">
        <f>+日程!AD156</f>
        <v>DeNA-巨人</v>
      </c>
      <c r="AF128" s="731" t="str">
        <f>+日程!AE156</f>
        <v>阪神-ﾔｸﾙﾄ</v>
      </c>
    </row>
    <row r="129" spans="1:32" s="505" customFormat="1" ht="15" customHeight="1">
      <c r="A129" s="1137">
        <f>+日程!A157</f>
        <v>7</v>
      </c>
      <c r="B129" s="1139">
        <f>+日程!A157</f>
        <v>7</v>
      </c>
      <c r="C129" s="498">
        <f>+日程!B157</f>
        <v>30</v>
      </c>
      <c r="D129" s="498" t="str">
        <f>+日程!C157</f>
        <v>土</v>
      </c>
      <c r="E129" s="524" t="str">
        <f>+日程!D157</f>
        <v>中日</v>
      </c>
      <c r="F129" s="498">
        <f>+日程!E157</f>
        <v>0</v>
      </c>
      <c r="G129" s="498">
        <f>+日程!F157</f>
        <v>0</v>
      </c>
      <c r="H129" s="498" t="str">
        <f>+日程!G157</f>
        <v/>
      </c>
      <c r="I129" s="498" t="str">
        <f>+日程!H157</f>
        <v/>
      </c>
      <c r="J129" s="498" t="str">
        <f>+日程!I157</f>
        <v>△</v>
      </c>
      <c r="K129" s="1754" t="str">
        <f>+日程!J157</f>
        <v>マツダS</v>
      </c>
      <c r="L129" s="349"/>
      <c r="M129" s="582">
        <f>+日程!L157</f>
        <v>0</v>
      </c>
      <c r="N129" s="582"/>
      <c r="O129" s="349"/>
      <c r="P129" s="582"/>
      <c r="Q129" s="582"/>
      <c r="R129" s="349"/>
      <c r="S129" s="582"/>
      <c r="T129" s="582"/>
      <c r="U129" s="349"/>
      <c r="V129" s="582"/>
      <c r="W129" s="582"/>
      <c r="X129" s="349"/>
      <c r="Y129" s="582"/>
      <c r="Z129" s="582"/>
      <c r="AA129" s="349"/>
      <c r="AB129" s="582"/>
      <c r="AC129" s="582"/>
      <c r="AD129" s="349"/>
      <c r="AE129" s="591" t="str">
        <f>+日程!AD157</f>
        <v>DeNA-巨人</v>
      </c>
      <c r="AF129" s="731" t="str">
        <f>+日程!AE157</f>
        <v>阪神-ﾔｸﾙﾄ</v>
      </c>
    </row>
    <row r="130" spans="1:32" s="505" customFormat="1" ht="15" customHeight="1">
      <c r="A130" s="1137">
        <f>+日程!A158</f>
        <v>7</v>
      </c>
      <c r="B130" s="1139">
        <f>+日程!A158</f>
        <v>7</v>
      </c>
      <c r="C130" s="498">
        <f>+日程!B158</f>
        <v>31</v>
      </c>
      <c r="D130" s="498" t="str">
        <f>+日程!C158</f>
        <v>日</v>
      </c>
      <c r="E130" s="524" t="str">
        <f>+日程!D158</f>
        <v>中日</v>
      </c>
      <c r="F130" s="498">
        <f>+日程!E158</f>
        <v>0</v>
      </c>
      <c r="G130" s="498">
        <f>+日程!F158</f>
        <v>0</v>
      </c>
      <c r="H130" s="498" t="str">
        <f>+日程!G158</f>
        <v/>
      </c>
      <c r="I130" s="498" t="str">
        <f>+日程!H158</f>
        <v/>
      </c>
      <c r="J130" s="498" t="str">
        <f>+日程!I158</f>
        <v>△</v>
      </c>
      <c r="K130" s="1754" t="str">
        <f>+日程!J158</f>
        <v>マツダS</v>
      </c>
      <c r="L130" s="349"/>
      <c r="M130" s="582">
        <f>+日程!L158</f>
        <v>0</v>
      </c>
      <c r="N130" s="582"/>
      <c r="O130" s="349"/>
      <c r="P130" s="582"/>
      <c r="Q130" s="582"/>
      <c r="R130" s="349"/>
      <c r="S130" s="582"/>
      <c r="T130" s="582"/>
      <c r="U130" s="349"/>
      <c r="V130" s="582"/>
      <c r="W130" s="582"/>
      <c r="X130" s="349"/>
      <c r="Y130" s="582"/>
      <c r="Z130" s="582"/>
      <c r="AA130" s="349"/>
      <c r="AB130" s="582"/>
      <c r="AC130" s="582"/>
      <c r="AD130" s="349"/>
      <c r="AE130" s="591" t="str">
        <f>+日程!AD158</f>
        <v>DeNA-巨人</v>
      </c>
      <c r="AF130" s="731" t="str">
        <f>+日程!AE158</f>
        <v>阪神-ﾔｸﾙﾄ</v>
      </c>
    </row>
    <row r="131" spans="1:32" s="505" customFormat="1" ht="13.5" customHeight="1">
      <c r="A131" s="1137">
        <f>+日程!A159</f>
        <v>8</v>
      </c>
      <c r="B131" s="1139">
        <f>+日程!A159</f>
        <v>8</v>
      </c>
      <c r="C131" s="498">
        <f>+日程!B159</f>
        <v>1</v>
      </c>
      <c r="D131" s="498" t="str">
        <f>+日程!C159</f>
        <v>月</v>
      </c>
      <c r="E131" s="1180"/>
      <c r="F131" s="349"/>
      <c r="G131" s="349"/>
      <c r="H131" s="349"/>
      <c r="I131" s="349"/>
      <c r="J131" s="349"/>
      <c r="K131" s="1755"/>
      <c r="L131" s="349"/>
      <c r="M131" s="637"/>
      <c r="N131" s="637"/>
      <c r="O131" s="349"/>
      <c r="P131" s="637"/>
      <c r="Q131" s="637"/>
      <c r="R131" s="349"/>
      <c r="S131" s="637"/>
      <c r="T131" s="637"/>
      <c r="U131" s="349"/>
      <c r="V131" s="637"/>
      <c r="W131" s="637"/>
      <c r="X131" s="349"/>
      <c r="Y131" s="637"/>
      <c r="Z131" s="637"/>
      <c r="AA131" s="349"/>
      <c r="AB131" s="637"/>
      <c r="AC131" s="637"/>
      <c r="AD131" s="349"/>
      <c r="AE131" s="1056"/>
      <c r="AF131" s="1140"/>
    </row>
    <row r="132" spans="1:32" s="505" customFormat="1" ht="13.5" customHeight="1">
      <c r="A132" s="1137">
        <f>+日程!A160</f>
        <v>8</v>
      </c>
      <c r="B132" s="1139">
        <f>+日程!A160</f>
        <v>8</v>
      </c>
      <c r="C132" s="498">
        <f>+日程!B160</f>
        <v>2</v>
      </c>
      <c r="D132" s="498" t="str">
        <f>+日程!C160</f>
        <v>火</v>
      </c>
      <c r="E132" s="524" t="str">
        <f>+日程!D160</f>
        <v>DeNA</v>
      </c>
      <c r="F132" s="498">
        <f>+日程!E160</f>
        <v>0</v>
      </c>
      <c r="G132" s="498">
        <f>+日程!F160</f>
        <v>0</v>
      </c>
      <c r="H132" s="498" t="str">
        <f>+日程!G160</f>
        <v/>
      </c>
      <c r="I132" s="498" t="str">
        <f>+日程!H160</f>
        <v/>
      </c>
      <c r="J132" s="498" t="str">
        <f>+日程!I160</f>
        <v>△</v>
      </c>
      <c r="K132" s="1754" t="str">
        <f>+日程!J160</f>
        <v>横浜</v>
      </c>
      <c r="L132" s="349"/>
      <c r="M132" s="582">
        <f>+日程!L160</f>
        <v>0</v>
      </c>
      <c r="N132" s="582"/>
      <c r="O132" s="349"/>
      <c r="P132" s="582"/>
      <c r="Q132" s="582"/>
      <c r="R132" s="349"/>
      <c r="S132" s="582"/>
      <c r="T132" s="582"/>
      <c r="U132" s="349"/>
      <c r="V132" s="582"/>
      <c r="W132" s="582"/>
      <c r="X132" s="349"/>
      <c r="Y132" s="582"/>
      <c r="Z132" s="582"/>
      <c r="AA132" s="349"/>
      <c r="AB132" s="582"/>
      <c r="AC132" s="582"/>
      <c r="AD132" s="349"/>
      <c r="AE132" s="591" t="str">
        <f>+日程!AD160</f>
        <v>巨人-ｿﾌﾄ</v>
      </c>
      <c r="AF132" s="731" t="str">
        <f>+日程!AE160</f>
        <v>ﾔｸﾙﾄ-中日</v>
      </c>
    </row>
    <row r="133" spans="1:32" s="1136" customFormat="1" ht="13.5" customHeight="1">
      <c r="A133" s="1137">
        <f>+日程!A161</f>
        <v>8</v>
      </c>
      <c r="B133" s="1139">
        <f>+日程!A161</f>
        <v>8</v>
      </c>
      <c r="C133" s="498">
        <f>+日程!B161</f>
        <v>3</v>
      </c>
      <c r="D133" s="498" t="str">
        <f>+日程!C161</f>
        <v>水</v>
      </c>
      <c r="E133" s="524" t="str">
        <f>+日程!D161</f>
        <v>DeNA</v>
      </c>
      <c r="F133" s="498">
        <f>+日程!E161</f>
        <v>0</v>
      </c>
      <c r="G133" s="498">
        <f>+日程!F161</f>
        <v>0</v>
      </c>
      <c r="H133" s="498" t="str">
        <f>+日程!G161</f>
        <v/>
      </c>
      <c r="I133" s="498" t="str">
        <f>+日程!H161</f>
        <v/>
      </c>
      <c r="J133" s="498" t="str">
        <f>+日程!I161</f>
        <v>△</v>
      </c>
      <c r="K133" s="1754" t="str">
        <f>+日程!J161</f>
        <v>横浜</v>
      </c>
      <c r="L133" s="349"/>
      <c r="M133" s="582">
        <f>+日程!L161</f>
        <v>0</v>
      </c>
      <c r="N133" s="582"/>
      <c r="O133" s="349"/>
      <c r="P133" s="582"/>
      <c r="Q133" s="582"/>
      <c r="R133" s="349"/>
      <c r="S133" s="582"/>
      <c r="T133" s="582"/>
      <c r="U133" s="349"/>
      <c r="V133" s="582"/>
      <c r="W133" s="582"/>
      <c r="X133" s="349"/>
      <c r="Y133" s="582"/>
      <c r="Z133" s="582"/>
      <c r="AA133" s="349"/>
      <c r="AB133" s="582"/>
      <c r="AC133" s="582"/>
      <c r="AD133" s="349"/>
      <c r="AE133" s="591" t="str">
        <f>+日程!AD161</f>
        <v>巨人-ｿﾌﾄ</v>
      </c>
      <c r="AF133" s="731" t="str">
        <f>+日程!AE161</f>
        <v>ﾔｸﾙﾄ-中日</v>
      </c>
    </row>
    <row r="134" spans="1:32" s="1136" customFormat="1" ht="13.5" customHeight="1">
      <c r="A134" s="1137">
        <f>+日程!A162</f>
        <v>8</v>
      </c>
      <c r="B134" s="1139">
        <f>+日程!A162</f>
        <v>8</v>
      </c>
      <c r="C134" s="498">
        <f>+日程!B162</f>
        <v>4</v>
      </c>
      <c r="D134" s="498" t="str">
        <f>+日程!C162</f>
        <v>木</v>
      </c>
      <c r="E134" s="524" t="str">
        <f>+日程!D162</f>
        <v>DeNA</v>
      </c>
      <c r="F134" s="498">
        <f>+日程!E162</f>
        <v>0</v>
      </c>
      <c r="G134" s="498">
        <f>+日程!F162</f>
        <v>0</v>
      </c>
      <c r="H134" s="498" t="str">
        <f>+日程!G162</f>
        <v/>
      </c>
      <c r="I134" s="498" t="str">
        <f>+日程!H162</f>
        <v/>
      </c>
      <c r="J134" s="498" t="str">
        <f>+日程!I162</f>
        <v>△</v>
      </c>
      <c r="K134" s="1754" t="str">
        <f>+日程!J162</f>
        <v>横浜</v>
      </c>
      <c r="L134" s="349"/>
      <c r="M134" s="582">
        <f>+日程!L162</f>
        <v>0</v>
      </c>
      <c r="N134" s="582"/>
      <c r="O134" s="349"/>
      <c r="P134" s="582"/>
      <c r="Q134" s="582"/>
      <c r="R134" s="349"/>
      <c r="S134" s="582"/>
      <c r="T134" s="582"/>
      <c r="U134" s="349"/>
      <c r="V134" s="582"/>
      <c r="W134" s="582"/>
      <c r="X134" s="349"/>
      <c r="Y134" s="582"/>
      <c r="Z134" s="582"/>
      <c r="AA134" s="349"/>
      <c r="AB134" s="582"/>
      <c r="AC134" s="582"/>
      <c r="AD134" s="349"/>
      <c r="AE134" s="591" t="str">
        <f>+日程!AD162</f>
        <v>巨人-ｿﾌﾄ</v>
      </c>
      <c r="AF134" s="731" t="str">
        <f>+日程!AE162</f>
        <v>ﾔｸﾙﾄ-中日</v>
      </c>
    </row>
    <row r="135" spans="1:32" s="505" customFormat="1" ht="13.5" customHeight="1">
      <c r="A135" s="1137">
        <f>+日程!A163</f>
        <v>8</v>
      </c>
      <c r="B135" s="1139">
        <f>+日程!A163</f>
        <v>8</v>
      </c>
      <c r="C135" s="498">
        <f>+日程!B163</f>
        <v>5</v>
      </c>
      <c r="D135" s="498" t="str">
        <f>+日程!C163</f>
        <v>金</v>
      </c>
      <c r="E135" s="524" t="str">
        <f>+日程!D163</f>
        <v>阪神</v>
      </c>
      <c r="F135" s="498">
        <f>+日程!E163</f>
        <v>0</v>
      </c>
      <c r="G135" s="498">
        <f>+日程!F163</f>
        <v>0</v>
      </c>
      <c r="H135" s="498" t="str">
        <f>+日程!G163</f>
        <v/>
      </c>
      <c r="I135" s="498" t="str">
        <f>+日程!H163</f>
        <v/>
      </c>
      <c r="J135" s="498" t="str">
        <f>+日程!I163</f>
        <v>△</v>
      </c>
      <c r="K135" s="1754" t="str">
        <f>+日程!J163</f>
        <v>マツダS</v>
      </c>
      <c r="L135" s="349"/>
      <c r="M135" s="582" t="str">
        <f>+日程!L163</f>
        <v>⑬126</v>
      </c>
      <c r="N135" s="582"/>
      <c r="O135" s="349"/>
      <c r="P135" s="582"/>
      <c r="Q135" s="582"/>
      <c r="R135" s="349"/>
      <c r="S135" s="582"/>
      <c r="T135" s="582"/>
      <c r="U135" s="349"/>
      <c r="V135" s="582"/>
      <c r="W135" s="582"/>
      <c r="X135" s="349"/>
      <c r="Y135" s="582"/>
      <c r="Z135" s="582"/>
      <c r="AA135" s="349"/>
      <c r="AB135" s="582"/>
      <c r="AC135" s="582"/>
      <c r="AD135" s="349"/>
      <c r="AE135" s="591" t="str">
        <f>+日程!AD163</f>
        <v>ﾔｸﾙﾄ-巨人</v>
      </c>
      <c r="AF135" s="731" t="str">
        <f>+日程!AE163</f>
        <v>中日-DeNA</v>
      </c>
    </row>
    <row r="136" spans="1:32" s="505" customFormat="1" ht="13.5" customHeight="1">
      <c r="A136" s="1137">
        <f>+日程!A164</f>
        <v>8</v>
      </c>
      <c r="B136" s="1139">
        <f>+日程!A164</f>
        <v>8</v>
      </c>
      <c r="C136" s="498">
        <f>+日程!B164</f>
        <v>6</v>
      </c>
      <c r="D136" s="498" t="str">
        <f>+日程!C164</f>
        <v>土</v>
      </c>
      <c r="E136" s="524" t="str">
        <f>+日程!D164</f>
        <v>阪神</v>
      </c>
      <c r="F136" s="498">
        <f>+日程!E164</f>
        <v>0</v>
      </c>
      <c r="G136" s="498">
        <f>+日程!F164</f>
        <v>0</v>
      </c>
      <c r="H136" s="498" t="str">
        <f>+日程!G164</f>
        <v/>
      </c>
      <c r="I136" s="498" t="str">
        <f>+日程!H164</f>
        <v/>
      </c>
      <c r="J136" s="498" t="str">
        <f>+日程!I164</f>
        <v>△</v>
      </c>
      <c r="K136" s="1754" t="str">
        <f>+日程!J164</f>
        <v>マツダS</v>
      </c>
      <c r="L136" s="349"/>
      <c r="M136" s="582">
        <f>+日程!L164</f>
        <v>0</v>
      </c>
      <c r="N136" s="582"/>
      <c r="O136" s="349"/>
      <c r="P136" s="582"/>
      <c r="Q136" s="582"/>
      <c r="R136" s="349"/>
      <c r="S136" s="582"/>
      <c r="T136" s="582"/>
      <c r="U136" s="349"/>
      <c r="V136" s="582"/>
      <c r="W136" s="582"/>
      <c r="X136" s="349"/>
      <c r="Y136" s="582"/>
      <c r="Z136" s="582"/>
      <c r="AA136" s="349"/>
      <c r="AB136" s="582"/>
      <c r="AC136" s="582"/>
      <c r="AD136" s="349"/>
      <c r="AE136" s="591" t="str">
        <f>+日程!AD164</f>
        <v>巨人-ｿﾌﾄ</v>
      </c>
      <c r="AF136" s="731" t="str">
        <f>+日程!AE164</f>
        <v>ﾔｸﾙﾄ-中日</v>
      </c>
    </row>
    <row r="137" spans="1:32" s="505" customFormat="1" ht="13.5" customHeight="1">
      <c r="A137" s="1137">
        <f>+日程!A165</f>
        <v>8</v>
      </c>
      <c r="B137" s="1139">
        <f>+日程!A165</f>
        <v>8</v>
      </c>
      <c r="C137" s="498">
        <f>+日程!B165</f>
        <v>7</v>
      </c>
      <c r="D137" s="498" t="str">
        <f>+日程!C165</f>
        <v>日</v>
      </c>
      <c r="E137" s="524" t="str">
        <f>+日程!D165</f>
        <v>阪神</v>
      </c>
      <c r="F137" s="498">
        <f>+日程!E165</f>
        <v>0</v>
      </c>
      <c r="G137" s="498">
        <f>+日程!F165</f>
        <v>0</v>
      </c>
      <c r="H137" s="498" t="str">
        <f>+日程!G165</f>
        <v/>
      </c>
      <c r="I137" s="498" t="str">
        <f>+日程!H165</f>
        <v/>
      </c>
      <c r="J137" s="498" t="str">
        <f>+日程!I165</f>
        <v>△</v>
      </c>
      <c r="K137" s="1754" t="str">
        <f>+日程!J165</f>
        <v>マツダS</v>
      </c>
      <c r="L137" s="349"/>
      <c r="M137" s="582">
        <f>+日程!L165</f>
        <v>0</v>
      </c>
      <c r="N137" s="582"/>
      <c r="O137" s="349"/>
      <c r="P137" s="582"/>
      <c r="Q137" s="582"/>
      <c r="R137" s="349"/>
      <c r="S137" s="582"/>
      <c r="T137" s="582"/>
      <c r="U137" s="349"/>
      <c r="V137" s="582"/>
      <c r="W137" s="582"/>
      <c r="X137" s="349"/>
      <c r="Y137" s="582"/>
      <c r="Z137" s="582"/>
      <c r="AA137" s="349"/>
      <c r="AB137" s="582"/>
      <c r="AC137" s="582"/>
      <c r="AD137" s="349"/>
      <c r="AE137" s="591" t="str">
        <f>+日程!AD165</f>
        <v>ﾔｸﾙﾄ-巨人</v>
      </c>
      <c r="AF137" s="731" t="str">
        <f>+日程!AE165</f>
        <v>中日-DeNA</v>
      </c>
    </row>
    <row r="138" spans="1:32" s="505" customFormat="1" ht="13.5" customHeight="1">
      <c r="A138" s="1137">
        <f>+日程!A166</f>
        <v>8</v>
      </c>
      <c r="B138" s="1139">
        <f>+日程!A166</f>
        <v>8</v>
      </c>
      <c r="C138" s="498">
        <f>+日程!B166</f>
        <v>8</v>
      </c>
      <c r="D138" s="498" t="str">
        <f>+日程!C166</f>
        <v>月</v>
      </c>
      <c r="E138" s="1180"/>
      <c r="F138" s="349"/>
      <c r="G138" s="349"/>
      <c r="H138" s="349"/>
      <c r="I138" s="349"/>
      <c r="J138" s="349"/>
      <c r="K138" s="1755"/>
      <c r="L138" s="349"/>
      <c r="M138" s="637"/>
      <c r="N138" s="637"/>
      <c r="O138" s="349"/>
      <c r="P138" s="637"/>
      <c r="Q138" s="637"/>
      <c r="R138" s="349"/>
      <c r="S138" s="637"/>
      <c r="T138" s="637"/>
      <c r="U138" s="349"/>
      <c r="V138" s="637"/>
      <c r="W138" s="637"/>
      <c r="X138" s="349"/>
      <c r="Y138" s="637"/>
      <c r="Z138" s="637"/>
      <c r="AA138" s="349"/>
      <c r="AB138" s="637"/>
      <c r="AC138" s="637"/>
      <c r="AD138" s="349"/>
      <c r="AE138" s="1056"/>
      <c r="AF138" s="1140"/>
    </row>
    <row r="139" spans="1:32" s="505" customFormat="1" ht="13.5" customHeight="1">
      <c r="A139" s="1137">
        <f>+日程!A167</f>
        <v>8</v>
      </c>
      <c r="B139" s="1139">
        <f>+日程!A167</f>
        <v>8</v>
      </c>
      <c r="C139" s="498">
        <f>+日程!B167</f>
        <v>9</v>
      </c>
      <c r="D139" s="498" t="str">
        <f>+日程!C167</f>
        <v>火</v>
      </c>
      <c r="E139" s="524" t="str">
        <f>+日程!D167</f>
        <v>ﾔｸﾙﾄ</v>
      </c>
      <c r="F139" s="498">
        <f>+日程!E167</f>
        <v>0</v>
      </c>
      <c r="G139" s="498">
        <f>+日程!F167</f>
        <v>0</v>
      </c>
      <c r="H139" s="498" t="str">
        <f>+日程!G167</f>
        <v/>
      </c>
      <c r="I139" s="498" t="str">
        <f>+日程!H167</f>
        <v/>
      </c>
      <c r="J139" s="498" t="str">
        <f>+日程!I167</f>
        <v>△</v>
      </c>
      <c r="K139" s="1754" t="str">
        <f>+日程!J167</f>
        <v>マツダS</v>
      </c>
      <c r="L139" s="349"/>
      <c r="M139" s="582">
        <f>+日程!L167</f>
        <v>0</v>
      </c>
      <c r="N139" s="582"/>
      <c r="O139" s="349"/>
      <c r="P139" s="582"/>
      <c r="Q139" s="582"/>
      <c r="R139" s="349"/>
      <c r="S139" s="582"/>
      <c r="T139" s="582"/>
      <c r="U139" s="349"/>
      <c r="V139" s="582"/>
      <c r="W139" s="582"/>
      <c r="X139" s="349"/>
      <c r="Y139" s="582"/>
      <c r="Z139" s="582"/>
      <c r="AA139" s="349"/>
      <c r="AB139" s="582"/>
      <c r="AC139" s="582"/>
      <c r="AD139" s="349"/>
      <c r="AE139" s="591" t="str">
        <f>+日程!AD167</f>
        <v>DeNA-阪神</v>
      </c>
      <c r="AF139" s="731" t="str">
        <f>+日程!AE167</f>
        <v>中日-巨人</v>
      </c>
    </row>
    <row r="140" spans="1:32" s="505" customFormat="1" ht="13.5" customHeight="1">
      <c r="A140" s="1137">
        <f>+日程!A168</f>
        <v>8</v>
      </c>
      <c r="B140" s="1139">
        <f>+日程!A168</f>
        <v>8</v>
      </c>
      <c r="C140" s="498">
        <f>+日程!B168</f>
        <v>10</v>
      </c>
      <c r="D140" s="498" t="str">
        <f>+日程!C168</f>
        <v>水</v>
      </c>
      <c r="E140" s="524" t="str">
        <f>+日程!D168</f>
        <v>ﾔｸﾙﾄ</v>
      </c>
      <c r="F140" s="498">
        <f>+日程!E168</f>
        <v>0</v>
      </c>
      <c r="G140" s="498">
        <f>+日程!F168</f>
        <v>0</v>
      </c>
      <c r="H140" s="498" t="str">
        <f>+日程!G168</f>
        <v/>
      </c>
      <c r="I140" s="498" t="str">
        <f>+日程!H168</f>
        <v/>
      </c>
      <c r="J140" s="498" t="str">
        <f>+日程!I168</f>
        <v>△</v>
      </c>
      <c r="K140" s="1754" t="str">
        <f>+日程!J168</f>
        <v>マツダS</v>
      </c>
      <c r="L140" s="349"/>
      <c r="M140" s="582">
        <f>+日程!L168</f>
        <v>0</v>
      </c>
      <c r="N140" s="582"/>
      <c r="O140" s="349"/>
      <c r="P140" s="582"/>
      <c r="Q140" s="582"/>
      <c r="R140" s="349"/>
      <c r="S140" s="582"/>
      <c r="T140" s="582"/>
      <c r="U140" s="349"/>
      <c r="V140" s="582"/>
      <c r="W140" s="582"/>
      <c r="X140" s="349"/>
      <c r="Y140" s="582"/>
      <c r="Z140" s="582"/>
      <c r="AA140" s="349"/>
      <c r="AB140" s="582"/>
      <c r="AC140" s="582"/>
      <c r="AD140" s="349"/>
      <c r="AE140" s="591" t="str">
        <f>+日程!AD168</f>
        <v>DeNA-阪神</v>
      </c>
      <c r="AF140" s="731" t="str">
        <f>+日程!AE168</f>
        <v>中日-巨人</v>
      </c>
    </row>
    <row r="141" spans="1:32" s="505" customFormat="1" ht="13.5" customHeight="1">
      <c r="A141" s="1137">
        <f>+日程!A169</f>
        <v>8</v>
      </c>
      <c r="B141" s="1139">
        <f>+日程!A169</f>
        <v>8</v>
      </c>
      <c r="C141" s="498">
        <f>+日程!B169</f>
        <v>11</v>
      </c>
      <c r="D141" s="498" t="str">
        <f>+日程!C169</f>
        <v>木</v>
      </c>
      <c r="E141" s="524" t="str">
        <f>+日程!D169</f>
        <v>ﾔｸﾙﾄ</v>
      </c>
      <c r="F141" s="498">
        <f>+日程!E169</f>
        <v>0</v>
      </c>
      <c r="G141" s="498">
        <f>+日程!F169</f>
        <v>0</v>
      </c>
      <c r="H141" s="498" t="str">
        <f>+日程!G169</f>
        <v/>
      </c>
      <c r="I141" s="498" t="str">
        <f>+日程!H169</f>
        <v/>
      </c>
      <c r="J141" s="498" t="str">
        <f>+日程!I169</f>
        <v>△</v>
      </c>
      <c r="K141" s="1754" t="str">
        <f>+日程!J169</f>
        <v>マツダS</v>
      </c>
      <c r="L141" s="349"/>
      <c r="M141" s="582">
        <f>+日程!L169</f>
        <v>0</v>
      </c>
      <c r="N141" s="582"/>
      <c r="O141" s="349"/>
      <c r="P141" s="582"/>
      <c r="Q141" s="582"/>
      <c r="R141" s="349"/>
      <c r="S141" s="582"/>
      <c r="T141" s="582"/>
      <c r="U141" s="349"/>
      <c r="V141" s="582"/>
      <c r="W141" s="582"/>
      <c r="X141" s="349"/>
      <c r="Y141" s="582"/>
      <c r="Z141" s="582"/>
      <c r="AA141" s="349"/>
      <c r="AB141" s="582"/>
      <c r="AC141" s="582"/>
      <c r="AD141" s="349"/>
      <c r="AE141" s="591" t="str">
        <f>+日程!AD169</f>
        <v>DeNA-阪神</v>
      </c>
      <c r="AF141" s="731" t="str">
        <f>+日程!AE169</f>
        <v>中日-巨人</v>
      </c>
    </row>
    <row r="142" spans="1:32" s="505" customFormat="1" ht="13.5" customHeight="1">
      <c r="A142" s="1137">
        <f>+日程!A170</f>
        <v>8</v>
      </c>
      <c r="B142" s="1139">
        <f>+日程!A170</f>
        <v>8</v>
      </c>
      <c r="C142" s="498">
        <f>+日程!B170</f>
        <v>12</v>
      </c>
      <c r="D142" s="498" t="str">
        <f>+日程!C170</f>
        <v>金</v>
      </c>
      <c r="E142" s="524" t="str">
        <f>+日程!D170</f>
        <v>巨人</v>
      </c>
      <c r="F142" s="498">
        <f>+日程!E170</f>
        <v>0</v>
      </c>
      <c r="G142" s="498">
        <f>+日程!F170</f>
        <v>0</v>
      </c>
      <c r="H142" s="498" t="str">
        <f>+日程!G170</f>
        <v/>
      </c>
      <c r="I142" s="498" t="str">
        <f>+日程!H170</f>
        <v/>
      </c>
      <c r="J142" s="498" t="str">
        <f>+日程!I170</f>
        <v>△</v>
      </c>
      <c r="K142" s="1754" t="str">
        <f>+日程!J170</f>
        <v>東京Ｄ</v>
      </c>
      <c r="L142" s="349"/>
      <c r="M142" s="582">
        <f>+日程!L170</f>
        <v>0</v>
      </c>
      <c r="N142" s="582"/>
      <c r="O142" s="349"/>
      <c r="P142" s="582"/>
      <c r="Q142" s="582"/>
      <c r="R142" s="349"/>
      <c r="S142" s="582"/>
      <c r="T142" s="582"/>
      <c r="U142" s="349"/>
      <c r="V142" s="582"/>
      <c r="W142" s="582"/>
      <c r="X142" s="349"/>
      <c r="Y142" s="582"/>
      <c r="Z142" s="582"/>
      <c r="AA142" s="349"/>
      <c r="AB142" s="582"/>
      <c r="AC142" s="582"/>
      <c r="AD142" s="349"/>
      <c r="AE142" s="591" t="str">
        <f>+日程!AD170</f>
        <v>ﾔｸﾙﾄ-DeNA</v>
      </c>
      <c r="AF142" s="731" t="str">
        <f>+日程!AE170</f>
        <v>阪神-中日</v>
      </c>
    </row>
    <row r="143" spans="1:32" s="505" customFormat="1" ht="13.5" customHeight="1">
      <c r="A143" s="1137">
        <f>+日程!A171</f>
        <v>8</v>
      </c>
      <c r="B143" s="1139">
        <f>+日程!A171</f>
        <v>8</v>
      </c>
      <c r="C143" s="498">
        <f>+日程!B171</f>
        <v>13</v>
      </c>
      <c r="D143" s="498" t="str">
        <f>+日程!C171</f>
        <v>土</v>
      </c>
      <c r="E143" s="524" t="str">
        <f>+日程!D171</f>
        <v>巨人</v>
      </c>
      <c r="F143" s="498">
        <f>+日程!E171</f>
        <v>0</v>
      </c>
      <c r="G143" s="498">
        <f>+日程!F171</f>
        <v>0</v>
      </c>
      <c r="H143" s="498" t="str">
        <f>+日程!G171</f>
        <v/>
      </c>
      <c r="I143" s="498" t="str">
        <f>+日程!H171</f>
        <v/>
      </c>
      <c r="J143" s="498" t="str">
        <f>+日程!I171</f>
        <v>△</v>
      </c>
      <c r="K143" s="1754" t="str">
        <f>+日程!J171</f>
        <v>東京Ｄ</v>
      </c>
      <c r="L143" s="349"/>
      <c r="M143" s="582">
        <f>+日程!L171</f>
        <v>0</v>
      </c>
      <c r="N143" s="582"/>
      <c r="O143" s="349"/>
      <c r="P143" s="582"/>
      <c r="Q143" s="582"/>
      <c r="R143" s="349"/>
      <c r="S143" s="582"/>
      <c r="T143" s="582"/>
      <c r="U143" s="349"/>
      <c r="V143" s="582"/>
      <c r="W143" s="582"/>
      <c r="X143" s="349"/>
      <c r="Y143" s="582"/>
      <c r="Z143" s="582"/>
      <c r="AA143" s="349"/>
      <c r="AB143" s="582"/>
      <c r="AC143" s="582"/>
      <c r="AD143" s="349"/>
      <c r="AE143" s="591" t="str">
        <f>+日程!AD171</f>
        <v>ﾔｸﾙﾄ-DeNA</v>
      </c>
      <c r="AF143" s="731" t="str">
        <f>+日程!AE171</f>
        <v>阪神-中日</v>
      </c>
    </row>
    <row r="144" spans="1:32" s="505" customFormat="1" ht="13.5" customHeight="1">
      <c r="A144" s="1137">
        <f>+日程!A172</f>
        <v>8</v>
      </c>
      <c r="B144" s="1139">
        <f>+日程!A172</f>
        <v>8</v>
      </c>
      <c r="C144" s="498">
        <f>+日程!B172</f>
        <v>14</v>
      </c>
      <c r="D144" s="498" t="str">
        <f>+日程!C172</f>
        <v>日</v>
      </c>
      <c r="E144" s="524" t="str">
        <f>+日程!D172</f>
        <v>巨人</v>
      </c>
      <c r="F144" s="498">
        <f>+日程!E172</f>
        <v>0</v>
      </c>
      <c r="G144" s="498">
        <f>+日程!F172</f>
        <v>0</v>
      </c>
      <c r="H144" s="498" t="str">
        <f>+日程!G172</f>
        <v/>
      </c>
      <c r="I144" s="498" t="str">
        <f>+日程!H172</f>
        <v/>
      </c>
      <c r="J144" s="498" t="str">
        <f>+日程!I172</f>
        <v>△</v>
      </c>
      <c r="K144" s="1754" t="str">
        <f>+日程!J172</f>
        <v>東京Ｄ</v>
      </c>
      <c r="L144" s="349"/>
      <c r="M144" s="582">
        <f>+日程!L172</f>
        <v>0</v>
      </c>
      <c r="N144" s="582"/>
      <c r="O144" s="349"/>
      <c r="P144" s="582"/>
      <c r="Q144" s="582"/>
      <c r="R144" s="349"/>
      <c r="S144" s="582"/>
      <c r="T144" s="582"/>
      <c r="U144" s="349"/>
      <c r="V144" s="582"/>
      <c r="W144" s="582"/>
      <c r="X144" s="349"/>
      <c r="Y144" s="582"/>
      <c r="Z144" s="582"/>
      <c r="AA144" s="349"/>
      <c r="AB144" s="582"/>
      <c r="AC144" s="582"/>
      <c r="AD144" s="349"/>
      <c r="AE144" s="591" t="str">
        <f>+日程!AD172</f>
        <v>ﾔｸﾙﾄ-DeNA</v>
      </c>
      <c r="AF144" s="731" t="str">
        <f>+日程!AE172</f>
        <v>阪神-中日</v>
      </c>
    </row>
    <row r="145" spans="1:32" s="505" customFormat="1" ht="13.5" customHeight="1">
      <c r="A145" s="1137">
        <f>+日程!A173</f>
        <v>8</v>
      </c>
      <c r="B145" s="1139">
        <f>+日程!A173</f>
        <v>8</v>
      </c>
      <c r="C145" s="498">
        <f>+日程!B173</f>
        <v>15</v>
      </c>
      <c r="D145" s="498" t="str">
        <f>+日程!C173</f>
        <v>月</v>
      </c>
      <c r="E145" s="1180"/>
      <c r="F145" s="349"/>
      <c r="G145" s="349"/>
      <c r="H145" s="349"/>
      <c r="I145" s="349"/>
      <c r="J145" s="349"/>
      <c r="K145" s="1755"/>
      <c r="L145" s="349"/>
      <c r="M145" s="637"/>
      <c r="N145" s="637"/>
      <c r="O145" s="349"/>
      <c r="P145" s="637"/>
      <c r="Q145" s="637"/>
      <c r="R145" s="349"/>
      <c r="S145" s="637"/>
      <c r="T145" s="637"/>
      <c r="U145" s="349"/>
      <c r="V145" s="637"/>
      <c r="W145" s="637"/>
      <c r="X145" s="349"/>
      <c r="Y145" s="637"/>
      <c r="Z145" s="637"/>
      <c r="AA145" s="349"/>
      <c r="AB145" s="637"/>
      <c r="AC145" s="637"/>
      <c r="AD145" s="349"/>
      <c r="AE145" s="1056"/>
      <c r="AF145" s="1140"/>
    </row>
    <row r="146" spans="1:32" s="505" customFormat="1" ht="13.5" customHeight="1">
      <c r="A146" s="1137">
        <f>+日程!A174</f>
        <v>8</v>
      </c>
      <c r="B146" s="1139">
        <f>+日程!A174</f>
        <v>8</v>
      </c>
      <c r="C146" s="498">
        <f>+日程!B174</f>
        <v>16</v>
      </c>
      <c r="D146" s="498" t="str">
        <f>+日程!C174</f>
        <v>火</v>
      </c>
      <c r="E146" s="524" t="str">
        <f>+日程!D174</f>
        <v>中日</v>
      </c>
      <c r="F146" s="498">
        <f>+日程!E174</f>
        <v>0</v>
      </c>
      <c r="G146" s="498">
        <f>+日程!F174</f>
        <v>0</v>
      </c>
      <c r="H146" s="498" t="str">
        <f>+日程!G174</f>
        <v/>
      </c>
      <c r="I146" s="498" t="str">
        <f>+日程!H174</f>
        <v/>
      </c>
      <c r="J146" s="498" t="str">
        <f>+日程!I174</f>
        <v>△</v>
      </c>
      <c r="K146" s="1754" t="str">
        <f>+日程!J174</f>
        <v>マツダS</v>
      </c>
      <c r="L146" s="349"/>
      <c r="M146" s="582">
        <f>+日程!L174</f>
        <v>0</v>
      </c>
      <c r="N146" s="582"/>
      <c r="O146" s="349"/>
      <c r="P146" s="582"/>
      <c r="Q146" s="582"/>
      <c r="R146" s="349"/>
      <c r="S146" s="582"/>
      <c r="T146" s="582"/>
      <c r="U146" s="349"/>
      <c r="V146" s="582"/>
      <c r="W146" s="582"/>
      <c r="X146" s="349"/>
      <c r="Y146" s="582"/>
      <c r="Z146" s="582"/>
      <c r="AA146" s="349"/>
      <c r="AB146" s="582"/>
      <c r="AC146" s="582"/>
      <c r="AD146" s="349"/>
      <c r="AE146" s="591" t="str">
        <f>+日程!AD174</f>
        <v>ﾔｸﾙﾄ-阪神</v>
      </c>
      <c r="AF146" s="731" t="str">
        <f>+日程!AE174</f>
        <v>DeNA-巨人</v>
      </c>
    </row>
    <row r="147" spans="1:32" s="505" customFormat="1" ht="13.5" customHeight="1">
      <c r="A147" s="1137">
        <f>+日程!A175</f>
        <v>8</v>
      </c>
      <c r="B147" s="1139">
        <f>+日程!A175</f>
        <v>8</v>
      </c>
      <c r="C147" s="498">
        <f>+日程!B175</f>
        <v>17</v>
      </c>
      <c r="D147" s="498" t="str">
        <f>+日程!C175</f>
        <v>水</v>
      </c>
      <c r="E147" s="524" t="str">
        <f>+日程!D175</f>
        <v>中日</v>
      </c>
      <c r="F147" s="498">
        <f>+日程!E175</f>
        <v>0</v>
      </c>
      <c r="G147" s="498">
        <f>+日程!F175</f>
        <v>0</v>
      </c>
      <c r="H147" s="498" t="str">
        <f>+日程!G175</f>
        <v/>
      </c>
      <c r="I147" s="498" t="str">
        <f>+日程!H175</f>
        <v/>
      </c>
      <c r="J147" s="498" t="str">
        <f>+日程!I175</f>
        <v>△</v>
      </c>
      <c r="K147" s="1754" t="str">
        <f>+日程!J175</f>
        <v>マツダS</v>
      </c>
      <c r="L147" s="349"/>
      <c r="M147" s="582">
        <f>+日程!L175</f>
        <v>0</v>
      </c>
      <c r="N147" s="582"/>
      <c r="O147" s="349"/>
      <c r="P147" s="582"/>
      <c r="Q147" s="582"/>
      <c r="R147" s="349"/>
      <c r="S147" s="582"/>
      <c r="T147" s="582"/>
      <c r="U147" s="349"/>
      <c r="V147" s="582"/>
      <c r="W147" s="582"/>
      <c r="X147" s="349"/>
      <c r="Y147" s="582"/>
      <c r="Z147" s="582"/>
      <c r="AA147" s="349"/>
      <c r="AB147" s="582"/>
      <c r="AC147" s="582"/>
      <c r="AD147" s="349"/>
      <c r="AE147" s="591" t="str">
        <f>+日程!AD175</f>
        <v>ﾔｸﾙﾄ-阪神</v>
      </c>
      <c r="AF147" s="731" t="str">
        <f>+日程!AE175</f>
        <v>DeNA-巨人</v>
      </c>
    </row>
    <row r="148" spans="1:32" s="505" customFormat="1" ht="13.5" customHeight="1">
      <c r="A148" s="1137">
        <f>+日程!A176</f>
        <v>8</v>
      </c>
      <c r="B148" s="1139">
        <f>+日程!A176</f>
        <v>8</v>
      </c>
      <c r="C148" s="498">
        <f>+日程!B176</f>
        <v>18</v>
      </c>
      <c r="D148" s="498" t="str">
        <f>+日程!C176</f>
        <v>木</v>
      </c>
      <c r="E148" s="524" t="str">
        <f>+日程!D176</f>
        <v>中日</v>
      </c>
      <c r="F148" s="498">
        <f>+日程!E176</f>
        <v>0</v>
      </c>
      <c r="G148" s="498">
        <f>+日程!F176</f>
        <v>0</v>
      </c>
      <c r="H148" s="498" t="str">
        <f>+日程!G176</f>
        <v/>
      </c>
      <c r="I148" s="498" t="str">
        <f>+日程!H176</f>
        <v/>
      </c>
      <c r="J148" s="498" t="str">
        <f>+日程!I176</f>
        <v>△</v>
      </c>
      <c r="K148" s="1754" t="str">
        <f>+日程!J176</f>
        <v>マツダS</v>
      </c>
      <c r="L148" s="349"/>
      <c r="M148" s="582">
        <f>+日程!L176</f>
        <v>0</v>
      </c>
      <c r="N148" s="582"/>
      <c r="O148" s="349"/>
      <c r="P148" s="582"/>
      <c r="Q148" s="582"/>
      <c r="R148" s="349"/>
      <c r="S148" s="582"/>
      <c r="T148" s="582"/>
      <c r="U148" s="349"/>
      <c r="V148" s="582"/>
      <c r="W148" s="582"/>
      <c r="X148" s="349"/>
      <c r="Y148" s="582"/>
      <c r="Z148" s="582"/>
      <c r="AA148" s="349"/>
      <c r="AB148" s="582"/>
      <c r="AC148" s="582"/>
      <c r="AD148" s="349"/>
      <c r="AE148" s="591" t="str">
        <f>+日程!AD176</f>
        <v>ﾔｸﾙﾄ-阪神</v>
      </c>
      <c r="AF148" s="731" t="str">
        <f>+日程!AE176</f>
        <v>DeNA-巨人</v>
      </c>
    </row>
    <row r="149" spans="1:32" s="505" customFormat="1" ht="13.5" customHeight="1">
      <c r="A149" s="1137">
        <f>+日程!A177</f>
        <v>8</v>
      </c>
      <c r="B149" s="1139">
        <f>+日程!A177</f>
        <v>8</v>
      </c>
      <c r="C149" s="498">
        <f>+日程!B177</f>
        <v>19</v>
      </c>
      <c r="D149" s="498" t="str">
        <f>+日程!C177</f>
        <v>金</v>
      </c>
      <c r="E149" s="524" t="str">
        <f>+日程!D177</f>
        <v>DeNA</v>
      </c>
      <c r="F149" s="498">
        <f>+日程!E177</f>
        <v>0</v>
      </c>
      <c r="G149" s="498">
        <f>+日程!F177</f>
        <v>0</v>
      </c>
      <c r="H149" s="498" t="str">
        <f>+日程!G177</f>
        <v/>
      </c>
      <c r="I149" s="498" t="str">
        <f>+日程!H177</f>
        <v/>
      </c>
      <c r="J149" s="498" t="str">
        <f>+日程!I177</f>
        <v>△</v>
      </c>
      <c r="K149" s="1754" t="str">
        <f>+日程!J177</f>
        <v>横浜</v>
      </c>
      <c r="L149" s="349"/>
      <c r="M149" s="582">
        <f>+日程!L177</f>
        <v>0</v>
      </c>
      <c r="N149" s="582"/>
      <c r="O149" s="349"/>
      <c r="P149" s="582"/>
      <c r="Q149" s="582"/>
      <c r="R149" s="349"/>
      <c r="S149" s="582"/>
      <c r="T149" s="582"/>
      <c r="U149" s="349"/>
      <c r="V149" s="582"/>
      <c r="W149" s="582"/>
      <c r="X149" s="349"/>
      <c r="Y149" s="582"/>
      <c r="Z149" s="582"/>
      <c r="AA149" s="349"/>
      <c r="AB149" s="582"/>
      <c r="AC149" s="582"/>
      <c r="AD149" s="349"/>
      <c r="AE149" s="591" t="str">
        <f>+日程!AD177</f>
        <v>巨人-阪神</v>
      </c>
      <c r="AF149" s="731" t="str">
        <f>+日程!AE177</f>
        <v>中日-ﾔｸﾙﾄ</v>
      </c>
    </row>
    <row r="150" spans="1:32" s="505" customFormat="1" ht="13.5" customHeight="1">
      <c r="A150" s="1137">
        <f>+日程!A178</f>
        <v>8</v>
      </c>
      <c r="B150" s="1139">
        <f>+日程!A178</f>
        <v>8</v>
      </c>
      <c r="C150" s="498">
        <f>+日程!B178</f>
        <v>20</v>
      </c>
      <c r="D150" s="498" t="str">
        <f>+日程!C178</f>
        <v>土</v>
      </c>
      <c r="E150" s="524" t="str">
        <f>+日程!D178</f>
        <v>DeNA</v>
      </c>
      <c r="F150" s="498">
        <f>+日程!E178</f>
        <v>0</v>
      </c>
      <c r="G150" s="498">
        <f>+日程!F178</f>
        <v>0</v>
      </c>
      <c r="H150" s="498" t="str">
        <f>+日程!G178</f>
        <v/>
      </c>
      <c r="I150" s="498" t="str">
        <f>+日程!H178</f>
        <v/>
      </c>
      <c r="J150" s="498" t="str">
        <f>+日程!I178</f>
        <v>△</v>
      </c>
      <c r="K150" s="1754" t="str">
        <f>+日程!J178</f>
        <v>横浜</v>
      </c>
      <c r="L150" s="349"/>
      <c r="M150" s="582">
        <f>+日程!L178</f>
        <v>0</v>
      </c>
      <c r="N150" s="582"/>
      <c r="O150" s="349"/>
      <c r="P150" s="582"/>
      <c r="Q150" s="582"/>
      <c r="R150" s="349"/>
      <c r="S150" s="582"/>
      <c r="T150" s="582"/>
      <c r="U150" s="349"/>
      <c r="V150" s="582"/>
      <c r="W150" s="582"/>
      <c r="X150" s="349"/>
      <c r="Y150" s="582"/>
      <c r="Z150" s="582"/>
      <c r="AA150" s="349"/>
      <c r="AB150" s="582"/>
      <c r="AC150" s="582"/>
      <c r="AD150" s="349"/>
      <c r="AE150" s="591" t="str">
        <f>+日程!AD178</f>
        <v>巨人-阪神</v>
      </c>
      <c r="AF150" s="731" t="str">
        <f>+日程!AE178</f>
        <v>中日-ﾔｸﾙﾄ</v>
      </c>
    </row>
    <row r="151" spans="1:32" s="505" customFormat="1" ht="13.5" customHeight="1">
      <c r="A151" s="1137">
        <f>+日程!A179</f>
        <v>8</v>
      </c>
      <c r="B151" s="1139">
        <f>+日程!A179</f>
        <v>8</v>
      </c>
      <c r="C151" s="498">
        <f>+日程!B179</f>
        <v>21</v>
      </c>
      <c r="D151" s="498" t="str">
        <f>+日程!C179</f>
        <v>日</v>
      </c>
      <c r="E151" s="524" t="str">
        <f>+日程!D179</f>
        <v>DeNA</v>
      </c>
      <c r="F151" s="498">
        <f>+日程!E179</f>
        <v>0</v>
      </c>
      <c r="G151" s="498">
        <f>+日程!F179</f>
        <v>0</v>
      </c>
      <c r="H151" s="498" t="str">
        <f>+日程!G179</f>
        <v/>
      </c>
      <c r="I151" s="498" t="str">
        <f>+日程!H179</f>
        <v/>
      </c>
      <c r="J151" s="498" t="str">
        <f>+日程!I179</f>
        <v>△</v>
      </c>
      <c r="K151" s="1754" t="str">
        <f>+日程!J179</f>
        <v>横浜</v>
      </c>
      <c r="L151" s="349"/>
      <c r="M151" s="582">
        <f>+日程!L179</f>
        <v>0</v>
      </c>
      <c r="N151" s="582"/>
      <c r="O151" s="349"/>
      <c r="P151" s="582"/>
      <c r="Q151" s="582"/>
      <c r="R151" s="349"/>
      <c r="S151" s="582"/>
      <c r="T151" s="582"/>
      <c r="U151" s="349"/>
      <c r="V151" s="582"/>
      <c r="W151" s="582"/>
      <c r="X151" s="349"/>
      <c r="Y151" s="582"/>
      <c r="Z151" s="582"/>
      <c r="AA151" s="349"/>
      <c r="AB151" s="582"/>
      <c r="AC151" s="582"/>
      <c r="AD151" s="349"/>
      <c r="AE151" s="591" t="str">
        <f>+日程!AD179</f>
        <v>巨人-阪神</v>
      </c>
      <c r="AF151" s="731" t="str">
        <f>+日程!AE179</f>
        <v>中日-ﾔｸﾙﾄ</v>
      </c>
    </row>
    <row r="152" spans="1:32" s="505" customFormat="1" ht="13.5" customHeight="1">
      <c r="A152" s="1137">
        <f>+日程!A180</f>
        <v>8</v>
      </c>
      <c r="B152" s="1139">
        <f>+日程!A180</f>
        <v>8</v>
      </c>
      <c r="C152" s="498">
        <f>+日程!B180</f>
        <v>22</v>
      </c>
      <c r="D152" s="498" t="str">
        <f>+日程!C180</f>
        <v>月</v>
      </c>
      <c r="E152" s="1180"/>
      <c r="F152" s="349"/>
      <c r="G152" s="349"/>
      <c r="H152" s="349"/>
      <c r="I152" s="349"/>
      <c r="J152" s="349"/>
      <c r="K152" s="1755"/>
      <c r="L152" s="349"/>
      <c r="M152" s="637"/>
      <c r="N152" s="637"/>
      <c r="O152" s="349"/>
      <c r="P152" s="637"/>
      <c r="Q152" s="637"/>
      <c r="R152" s="349"/>
      <c r="S152" s="637"/>
      <c r="T152" s="637"/>
      <c r="U152" s="349"/>
      <c r="V152" s="637"/>
      <c r="W152" s="637"/>
      <c r="X152" s="349"/>
      <c r="Y152" s="637"/>
      <c r="Z152" s="637"/>
      <c r="AA152" s="349"/>
      <c r="AB152" s="637"/>
      <c r="AC152" s="637"/>
      <c r="AD152" s="349"/>
      <c r="AE152" s="1056"/>
      <c r="AF152" s="1140"/>
    </row>
    <row r="153" spans="1:32" s="505" customFormat="1" ht="13.5" customHeight="1">
      <c r="A153" s="1137">
        <f>+日程!A181</f>
        <v>8</v>
      </c>
      <c r="B153" s="1139">
        <f>+日程!A181</f>
        <v>8</v>
      </c>
      <c r="C153" s="498">
        <f>+日程!B181</f>
        <v>23</v>
      </c>
      <c r="D153" s="498" t="str">
        <f>+日程!C181</f>
        <v>火</v>
      </c>
      <c r="E153" s="524" t="str">
        <f>+日程!D181</f>
        <v>ﾔｸﾙﾄ</v>
      </c>
      <c r="F153" s="498">
        <f>+日程!E181</f>
        <v>0</v>
      </c>
      <c r="G153" s="498">
        <f>+日程!F181</f>
        <v>0</v>
      </c>
      <c r="H153" s="498" t="str">
        <f>+日程!G181</f>
        <v/>
      </c>
      <c r="I153" s="498" t="str">
        <f>+日程!H181</f>
        <v/>
      </c>
      <c r="J153" s="498" t="str">
        <f>+日程!I181</f>
        <v>△</v>
      </c>
      <c r="K153" s="1754" t="str">
        <f>+日程!J181</f>
        <v>神宮</v>
      </c>
      <c r="L153" s="349"/>
      <c r="M153" s="582">
        <f>+日程!L181</f>
        <v>0</v>
      </c>
      <c r="N153" s="582"/>
      <c r="O153" s="349"/>
      <c r="P153" s="582"/>
      <c r="Q153" s="582"/>
      <c r="R153" s="349"/>
      <c r="S153" s="582"/>
      <c r="T153" s="582"/>
      <c r="U153" s="349"/>
      <c r="V153" s="582"/>
      <c r="W153" s="582"/>
      <c r="X153" s="349"/>
      <c r="Y153" s="582"/>
      <c r="Z153" s="582"/>
      <c r="AA153" s="349"/>
      <c r="AB153" s="582"/>
      <c r="AC153" s="582"/>
      <c r="AD153" s="349"/>
      <c r="AE153" s="591" t="str">
        <f>+日程!AD181</f>
        <v>巨人-中日</v>
      </c>
      <c r="AF153" s="731" t="str">
        <f>+日程!AE181</f>
        <v>阪神-DeNA</v>
      </c>
    </row>
    <row r="154" spans="1:32" s="505" customFormat="1" ht="13.5" customHeight="1">
      <c r="A154" s="1137">
        <f>+日程!A182</f>
        <v>8</v>
      </c>
      <c r="B154" s="1139">
        <f>+日程!A182</f>
        <v>8</v>
      </c>
      <c r="C154" s="498">
        <f>+日程!B182</f>
        <v>24</v>
      </c>
      <c r="D154" s="498" t="str">
        <f>+日程!C182</f>
        <v>水</v>
      </c>
      <c r="E154" s="524" t="str">
        <f>+日程!D182</f>
        <v>ﾔｸﾙﾄ</v>
      </c>
      <c r="F154" s="498">
        <f>+日程!E182</f>
        <v>0</v>
      </c>
      <c r="G154" s="498">
        <f>+日程!F182</f>
        <v>0</v>
      </c>
      <c r="H154" s="498" t="str">
        <f>+日程!G182</f>
        <v/>
      </c>
      <c r="I154" s="498" t="str">
        <f>+日程!H182</f>
        <v/>
      </c>
      <c r="J154" s="498" t="str">
        <f>+日程!I182</f>
        <v>△</v>
      </c>
      <c r="K154" s="1754" t="str">
        <f>+日程!J182</f>
        <v>神宮</v>
      </c>
      <c r="L154" s="349"/>
      <c r="M154" s="582">
        <f>+日程!L182</f>
        <v>0</v>
      </c>
      <c r="N154" s="582"/>
      <c r="O154" s="349"/>
      <c r="P154" s="582"/>
      <c r="Q154" s="582"/>
      <c r="R154" s="349"/>
      <c r="S154" s="582"/>
      <c r="T154" s="582"/>
      <c r="U154" s="349"/>
      <c r="V154" s="582"/>
      <c r="W154" s="582"/>
      <c r="X154" s="349"/>
      <c r="Y154" s="582"/>
      <c r="Z154" s="582"/>
      <c r="AA154" s="349"/>
      <c r="AB154" s="582"/>
      <c r="AC154" s="582"/>
      <c r="AD154" s="349"/>
      <c r="AE154" s="591" t="str">
        <f>+日程!AD182</f>
        <v>巨人-中日</v>
      </c>
      <c r="AF154" s="731" t="str">
        <f>+日程!AE182</f>
        <v>阪神-DeNA</v>
      </c>
    </row>
    <row r="155" spans="1:32" s="505" customFormat="1" ht="13.5" customHeight="1">
      <c r="A155" s="1137">
        <f>+日程!A183</f>
        <v>8</v>
      </c>
      <c r="B155" s="1139">
        <f>+日程!A183</f>
        <v>8</v>
      </c>
      <c r="C155" s="498">
        <f>+日程!B183</f>
        <v>25</v>
      </c>
      <c r="D155" s="498" t="str">
        <f>+日程!C183</f>
        <v>木</v>
      </c>
      <c r="E155" s="524" t="str">
        <f>+日程!D183</f>
        <v>ﾔｸﾙﾄ</v>
      </c>
      <c r="F155" s="498">
        <f>+日程!E183</f>
        <v>0</v>
      </c>
      <c r="G155" s="498">
        <f>+日程!F183</f>
        <v>0</v>
      </c>
      <c r="H155" s="498" t="str">
        <f>+日程!G183</f>
        <v/>
      </c>
      <c r="I155" s="498" t="str">
        <f>+日程!H183</f>
        <v/>
      </c>
      <c r="J155" s="498" t="str">
        <f>+日程!I183</f>
        <v>△</v>
      </c>
      <c r="K155" s="1754" t="str">
        <f>+日程!J183</f>
        <v>神宮</v>
      </c>
      <c r="L155" s="349"/>
      <c r="M155" s="582">
        <f>+日程!L183</f>
        <v>0</v>
      </c>
      <c r="N155" s="582"/>
      <c r="O155" s="349"/>
      <c r="P155" s="582"/>
      <c r="Q155" s="582"/>
      <c r="R155" s="349"/>
      <c r="S155" s="582"/>
      <c r="T155" s="582"/>
      <c r="U155" s="349"/>
      <c r="V155" s="582"/>
      <c r="W155" s="582"/>
      <c r="X155" s="349"/>
      <c r="Y155" s="582"/>
      <c r="Z155" s="582"/>
      <c r="AA155" s="349"/>
      <c r="AB155" s="582"/>
      <c r="AC155" s="582"/>
      <c r="AD155" s="349"/>
      <c r="AE155" s="591" t="str">
        <f>+日程!AD183</f>
        <v>巨人-中日</v>
      </c>
      <c r="AF155" s="731" t="str">
        <f>+日程!AE183</f>
        <v>阪神-DeNA</v>
      </c>
    </row>
    <row r="156" spans="1:32" s="505" customFormat="1" ht="13.5" customHeight="1">
      <c r="A156" s="1137">
        <f>+日程!A184</f>
        <v>8</v>
      </c>
      <c r="B156" s="1139">
        <f>+日程!A184</f>
        <v>8</v>
      </c>
      <c r="C156" s="498">
        <f>+日程!B184</f>
        <v>26</v>
      </c>
      <c r="D156" s="498" t="str">
        <f>+日程!C184</f>
        <v>金</v>
      </c>
      <c r="E156" s="524" t="str">
        <f>+日程!D184</f>
        <v>巨人</v>
      </c>
      <c r="F156" s="498">
        <f>+日程!E184</f>
        <v>0</v>
      </c>
      <c r="G156" s="498">
        <f>+日程!F184</f>
        <v>0</v>
      </c>
      <c r="H156" s="498" t="str">
        <f>+日程!G184</f>
        <v/>
      </c>
      <c r="I156" s="498" t="str">
        <f>+日程!H184</f>
        <v/>
      </c>
      <c r="J156" s="498" t="str">
        <f>+日程!I184</f>
        <v>△</v>
      </c>
      <c r="K156" s="1754" t="str">
        <f>+日程!J184</f>
        <v>マツダS</v>
      </c>
      <c r="L156" s="349"/>
      <c r="M156" s="582" t="str">
        <f>+日程!L184</f>
        <v>⑯143</v>
      </c>
      <c r="N156" s="582"/>
      <c r="O156" s="349"/>
      <c r="P156" s="582"/>
      <c r="Q156" s="582"/>
      <c r="R156" s="349"/>
      <c r="S156" s="582"/>
      <c r="T156" s="582"/>
      <c r="U156" s="349"/>
      <c r="V156" s="582"/>
      <c r="W156" s="582"/>
      <c r="X156" s="349"/>
      <c r="Y156" s="582"/>
      <c r="Z156" s="582"/>
      <c r="AA156" s="349"/>
      <c r="AB156" s="582"/>
      <c r="AC156" s="582"/>
      <c r="AD156" s="349"/>
      <c r="AE156" s="591" t="str">
        <f>+日程!AD184</f>
        <v>DeNA-ﾔｸﾙﾄ</v>
      </c>
      <c r="AF156" s="731" t="str">
        <f>+日程!AE184</f>
        <v>中日-阪神</v>
      </c>
    </row>
    <row r="157" spans="1:32" s="505" customFormat="1" ht="13.5" customHeight="1">
      <c r="A157" s="1137">
        <f>+日程!A185</f>
        <v>8</v>
      </c>
      <c r="B157" s="1139">
        <f>+日程!A185</f>
        <v>8</v>
      </c>
      <c r="C157" s="498">
        <f>+日程!B185</f>
        <v>27</v>
      </c>
      <c r="D157" s="498" t="str">
        <f>+日程!C185</f>
        <v>土</v>
      </c>
      <c r="E157" s="524" t="str">
        <f>+日程!D185</f>
        <v>巨人</v>
      </c>
      <c r="F157" s="498">
        <f>+日程!E185</f>
        <v>0</v>
      </c>
      <c r="G157" s="498">
        <f>+日程!F185</f>
        <v>0</v>
      </c>
      <c r="H157" s="498" t="str">
        <f>+日程!G185</f>
        <v/>
      </c>
      <c r="I157" s="498" t="str">
        <f>+日程!H185</f>
        <v/>
      </c>
      <c r="J157" s="498" t="str">
        <f>+日程!I185</f>
        <v>△</v>
      </c>
      <c r="K157" s="1754" t="str">
        <f>+日程!J185</f>
        <v>マツダS</v>
      </c>
      <c r="L157" s="349"/>
      <c r="M157" s="582">
        <f>+日程!L185</f>
        <v>0</v>
      </c>
      <c r="N157" s="582"/>
      <c r="O157" s="349"/>
      <c r="P157" s="582"/>
      <c r="Q157" s="582"/>
      <c r="R157" s="349"/>
      <c r="S157" s="582"/>
      <c r="T157" s="582"/>
      <c r="U157" s="349"/>
      <c r="V157" s="582"/>
      <c r="W157" s="582"/>
      <c r="X157" s="349"/>
      <c r="Y157" s="582"/>
      <c r="Z157" s="582"/>
      <c r="AA157" s="349"/>
      <c r="AB157" s="582"/>
      <c r="AC157" s="582"/>
      <c r="AD157" s="349"/>
      <c r="AE157" s="591" t="str">
        <f>+日程!AD185</f>
        <v>DeNA-ﾔｸﾙﾄ</v>
      </c>
      <c r="AF157" s="731" t="str">
        <f>+日程!AE185</f>
        <v>中日-阪神</v>
      </c>
    </row>
    <row r="158" spans="1:32" s="505" customFormat="1" ht="13.5" customHeight="1">
      <c r="A158" s="1137">
        <f>+日程!A186</f>
        <v>8</v>
      </c>
      <c r="B158" s="1139">
        <f>+日程!A186</f>
        <v>8</v>
      </c>
      <c r="C158" s="498">
        <f>+日程!B186</f>
        <v>28</v>
      </c>
      <c r="D158" s="498" t="str">
        <f>+日程!C186</f>
        <v>日</v>
      </c>
      <c r="E158" s="524" t="str">
        <f>+日程!D186</f>
        <v>巨人</v>
      </c>
      <c r="F158" s="498">
        <f>+日程!E186</f>
        <v>0</v>
      </c>
      <c r="G158" s="498">
        <f>+日程!F186</f>
        <v>0</v>
      </c>
      <c r="H158" s="498" t="str">
        <f>+日程!G186</f>
        <v/>
      </c>
      <c r="I158" s="498" t="str">
        <f>+日程!H186</f>
        <v/>
      </c>
      <c r="J158" s="498" t="str">
        <f>+日程!I186</f>
        <v>△</v>
      </c>
      <c r="K158" s="1754" t="str">
        <f>+日程!J186</f>
        <v>マツダS</v>
      </c>
      <c r="L158" s="349"/>
      <c r="M158" s="582">
        <f>+日程!L186</f>
        <v>0</v>
      </c>
      <c r="N158" s="582"/>
      <c r="O158" s="349"/>
      <c r="P158" s="582"/>
      <c r="Q158" s="582"/>
      <c r="R158" s="349"/>
      <c r="S158" s="582"/>
      <c r="T158" s="582"/>
      <c r="U158" s="349"/>
      <c r="V158" s="582"/>
      <c r="W158" s="582"/>
      <c r="X158" s="349"/>
      <c r="Y158" s="582"/>
      <c r="Z158" s="582"/>
      <c r="AA158" s="349"/>
      <c r="AB158" s="582"/>
      <c r="AC158" s="582"/>
      <c r="AD158" s="349"/>
      <c r="AE158" s="591" t="str">
        <f>+日程!AD186</f>
        <v>DeNA-ﾔｸﾙﾄ</v>
      </c>
      <c r="AF158" s="731" t="str">
        <f>+日程!AE186</f>
        <v>中日-阪神</v>
      </c>
    </row>
    <row r="159" spans="1:32" s="505" customFormat="1" ht="13.5" customHeight="1">
      <c r="A159" s="1137">
        <f>+日程!A187</f>
        <v>8</v>
      </c>
      <c r="B159" s="1139">
        <f>+日程!A187</f>
        <v>8</v>
      </c>
      <c r="C159" s="498">
        <f>+日程!B187</f>
        <v>29</v>
      </c>
      <c r="D159" s="498" t="str">
        <f>+日程!C187</f>
        <v>月</v>
      </c>
      <c r="E159" s="1180"/>
      <c r="F159" s="349"/>
      <c r="G159" s="349"/>
      <c r="H159" s="349"/>
      <c r="I159" s="349"/>
      <c r="J159" s="349"/>
      <c r="K159" s="1755"/>
      <c r="L159" s="349"/>
      <c r="M159" s="637"/>
      <c r="N159" s="637"/>
      <c r="O159" s="349"/>
      <c r="P159" s="637"/>
      <c r="Q159" s="637"/>
      <c r="R159" s="349"/>
      <c r="S159" s="637"/>
      <c r="T159" s="637"/>
      <c r="U159" s="349"/>
      <c r="V159" s="637"/>
      <c r="W159" s="637"/>
      <c r="X159" s="349"/>
      <c r="Y159" s="637"/>
      <c r="Z159" s="637"/>
      <c r="AA159" s="349"/>
      <c r="AB159" s="637"/>
      <c r="AC159" s="637"/>
      <c r="AD159" s="349"/>
      <c r="AE159" s="1056"/>
      <c r="AF159" s="1140"/>
    </row>
    <row r="160" spans="1:32" s="505" customFormat="1" ht="13.5" customHeight="1">
      <c r="A160" s="1137">
        <f>+日程!A188</f>
        <v>8</v>
      </c>
      <c r="B160" s="1139">
        <f>+日程!A188</f>
        <v>8</v>
      </c>
      <c r="C160" s="498">
        <f>+日程!B188</f>
        <v>30</v>
      </c>
      <c r="D160" s="498" t="str">
        <f>+日程!C188</f>
        <v>火</v>
      </c>
      <c r="E160" s="524" t="str">
        <f>+日程!D188</f>
        <v>阪神</v>
      </c>
      <c r="F160" s="498">
        <f>+日程!E188</f>
        <v>0</v>
      </c>
      <c r="G160" s="498">
        <f>+日程!F188</f>
        <v>0</v>
      </c>
      <c r="H160" s="498" t="str">
        <f>+日程!G188</f>
        <v/>
      </c>
      <c r="I160" s="498" t="str">
        <f>+日程!H188</f>
        <v/>
      </c>
      <c r="J160" s="498" t="str">
        <f>+日程!I188</f>
        <v>△</v>
      </c>
      <c r="K160" s="1754" t="str">
        <f>+日程!J188</f>
        <v>甲子園</v>
      </c>
      <c r="L160" s="349"/>
      <c r="M160" s="582">
        <f>+日程!L188</f>
        <v>0</v>
      </c>
      <c r="N160" s="582"/>
      <c r="O160" s="349"/>
      <c r="P160" s="582"/>
      <c r="Q160" s="582"/>
      <c r="R160" s="349"/>
      <c r="S160" s="582"/>
      <c r="T160" s="582"/>
      <c r="U160" s="349"/>
      <c r="V160" s="582"/>
      <c r="W160" s="582"/>
      <c r="X160" s="349"/>
      <c r="Y160" s="582"/>
      <c r="Z160" s="582"/>
      <c r="AA160" s="349"/>
      <c r="AB160" s="582"/>
      <c r="AC160" s="582"/>
      <c r="AD160" s="349"/>
      <c r="AE160" s="591" t="str">
        <f>+日程!AD188</f>
        <v>巨人-ﾔｸﾙﾄ</v>
      </c>
      <c r="AF160" s="731" t="str">
        <f>+日程!AE188</f>
        <v>DeNA-中日</v>
      </c>
    </row>
    <row r="161" spans="1:32" s="505" customFormat="1" ht="13.5" customHeight="1">
      <c r="A161" s="1137">
        <f>+日程!A189</f>
        <v>8</v>
      </c>
      <c r="B161" s="1139">
        <f>+日程!A189</f>
        <v>8</v>
      </c>
      <c r="C161" s="498">
        <f>+日程!B189</f>
        <v>31</v>
      </c>
      <c r="D161" s="498" t="str">
        <f>+日程!C189</f>
        <v>水</v>
      </c>
      <c r="E161" s="524" t="str">
        <f>+日程!D189</f>
        <v>阪神</v>
      </c>
      <c r="F161" s="498">
        <f>+日程!E189</f>
        <v>0</v>
      </c>
      <c r="G161" s="498">
        <f>+日程!F189</f>
        <v>0</v>
      </c>
      <c r="H161" s="498" t="str">
        <f>+日程!G189</f>
        <v/>
      </c>
      <c r="I161" s="498" t="str">
        <f>+日程!H189</f>
        <v/>
      </c>
      <c r="J161" s="498" t="str">
        <f>+日程!I189</f>
        <v>△</v>
      </c>
      <c r="K161" s="1754" t="str">
        <f>+日程!J189</f>
        <v>甲子園</v>
      </c>
      <c r="L161" s="349"/>
      <c r="M161" s="582">
        <f>+日程!L189</f>
        <v>0</v>
      </c>
      <c r="N161" s="582"/>
      <c r="O161" s="349"/>
      <c r="P161" s="582"/>
      <c r="Q161" s="582"/>
      <c r="R161" s="349"/>
      <c r="S161" s="582"/>
      <c r="T161" s="582"/>
      <c r="U161" s="349"/>
      <c r="V161" s="582"/>
      <c r="W161" s="582"/>
      <c r="X161" s="349"/>
      <c r="Y161" s="582"/>
      <c r="Z161" s="582"/>
      <c r="AA161" s="349"/>
      <c r="AB161" s="582"/>
      <c r="AC161" s="582"/>
      <c r="AD161" s="349"/>
      <c r="AE161" s="591" t="str">
        <f>+日程!AD189</f>
        <v>巨人-ﾔｸﾙﾄ</v>
      </c>
      <c r="AF161" s="731" t="str">
        <f>+日程!AE189</f>
        <v>DeNA-中日</v>
      </c>
    </row>
    <row r="162" spans="1:32" s="505" customFormat="1" ht="13.5" customHeight="1">
      <c r="A162" s="1137">
        <f>+日程!A190</f>
        <v>9</v>
      </c>
      <c r="B162" s="1139">
        <f>+日程!A190</f>
        <v>9</v>
      </c>
      <c r="C162" s="498">
        <f>+日程!B190</f>
        <v>1</v>
      </c>
      <c r="D162" s="498" t="str">
        <f>+日程!C190</f>
        <v>木</v>
      </c>
      <c r="E162" s="524" t="str">
        <f>+日程!D190</f>
        <v>阪神</v>
      </c>
      <c r="F162" s="498">
        <f>+日程!E190</f>
        <v>0</v>
      </c>
      <c r="G162" s="498">
        <f>+日程!F190</f>
        <v>0</v>
      </c>
      <c r="H162" s="498" t="str">
        <f>+日程!G190</f>
        <v/>
      </c>
      <c r="I162" s="498" t="str">
        <f>+日程!H190</f>
        <v/>
      </c>
      <c r="J162" s="498" t="str">
        <f>+日程!I190</f>
        <v>△</v>
      </c>
      <c r="K162" s="1754" t="str">
        <f>+日程!J190</f>
        <v>甲子園</v>
      </c>
      <c r="L162" s="349"/>
      <c r="M162" s="582">
        <f>+日程!L190</f>
        <v>0</v>
      </c>
      <c r="N162" s="582"/>
      <c r="O162" s="349"/>
      <c r="P162" s="582"/>
      <c r="Q162" s="582"/>
      <c r="R162" s="349"/>
      <c r="S162" s="582"/>
      <c r="T162" s="582"/>
      <c r="U162" s="349"/>
      <c r="V162" s="582"/>
      <c r="W162" s="582"/>
      <c r="X162" s="349"/>
      <c r="Y162" s="582"/>
      <c r="Z162" s="582"/>
      <c r="AA162" s="349"/>
      <c r="AB162" s="582"/>
      <c r="AC162" s="582"/>
      <c r="AD162" s="349"/>
      <c r="AE162" s="591" t="str">
        <f>+日程!AD190</f>
        <v>巨人-ﾔｸﾙﾄ</v>
      </c>
      <c r="AF162" s="731" t="str">
        <f>+日程!AE190</f>
        <v>DeNA-中日</v>
      </c>
    </row>
    <row r="163" spans="1:32" s="505" customFormat="1" ht="13.5" customHeight="1">
      <c r="A163" s="1137">
        <f>+日程!A191</f>
        <v>9</v>
      </c>
      <c r="B163" s="1139">
        <f>+日程!A191</f>
        <v>9</v>
      </c>
      <c r="C163" s="498">
        <f>+日程!B191</f>
        <v>2</v>
      </c>
      <c r="D163" s="498" t="str">
        <f>+日程!C191</f>
        <v>金</v>
      </c>
      <c r="E163" s="524" t="str">
        <f>+日程!D191</f>
        <v>DeNA</v>
      </c>
      <c r="F163" s="498">
        <f>+日程!E191</f>
        <v>0</v>
      </c>
      <c r="G163" s="498">
        <f>+日程!F191</f>
        <v>0</v>
      </c>
      <c r="H163" s="498" t="str">
        <f>+日程!G191</f>
        <v/>
      </c>
      <c r="I163" s="498" t="str">
        <f>+日程!H191</f>
        <v/>
      </c>
      <c r="J163" s="498" t="str">
        <f>+日程!I191</f>
        <v>△</v>
      </c>
      <c r="K163" s="1754" t="str">
        <f>+日程!J191</f>
        <v>マツダS</v>
      </c>
      <c r="L163" s="349"/>
      <c r="M163" s="582" t="str">
        <f>+日程!L191</f>
        <v>⑫121</v>
      </c>
      <c r="N163" s="582"/>
      <c r="O163" s="349"/>
      <c r="P163" s="582"/>
      <c r="Q163" s="582"/>
      <c r="R163" s="349"/>
      <c r="S163" s="582"/>
      <c r="T163" s="582"/>
      <c r="U163" s="349"/>
      <c r="V163" s="582"/>
      <c r="W163" s="582"/>
      <c r="X163" s="349"/>
      <c r="Y163" s="582"/>
      <c r="Z163" s="582"/>
      <c r="AA163" s="349"/>
      <c r="AB163" s="582"/>
      <c r="AC163" s="582"/>
      <c r="AD163" s="349"/>
      <c r="AE163" s="591" t="str">
        <f>+日程!AD191</f>
        <v>DeNA-中日</v>
      </c>
      <c r="AF163" s="731" t="str">
        <f>+日程!AE191</f>
        <v>阪神-巨人</v>
      </c>
    </row>
    <row r="164" spans="1:32" s="505" customFormat="1" ht="13.5" customHeight="1">
      <c r="A164" s="1137">
        <f>+日程!A192</f>
        <v>9</v>
      </c>
      <c r="B164" s="1139">
        <f>+日程!A192</f>
        <v>9</v>
      </c>
      <c r="C164" s="498">
        <f>+日程!B192</f>
        <v>3</v>
      </c>
      <c r="D164" s="498" t="str">
        <f>+日程!C192</f>
        <v>土</v>
      </c>
      <c r="E164" s="524" t="str">
        <f>+日程!D192</f>
        <v>DeNA</v>
      </c>
      <c r="F164" s="498">
        <f>+日程!E192</f>
        <v>0</v>
      </c>
      <c r="G164" s="498">
        <f>+日程!F192</f>
        <v>0</v>
      </c>
      <c r="H164" s="498" t="str">
        <f>+日程!G192</f>
        <v/>
      </c>
      <c r="I164" s="498" t="str">
        <f>+日程!H192</f>
        <v/>
      </c>
      <c r="J164" s="498" t="str">
        <f>+日程!I192</f>
        <v>△</v>
      </c>
      <c r="K164" s="1754" t="str">
        <f>+日程!J192</f>
        <v>マツダS</v>
      </c>
      <c r="L164" s="349"/>
      <c r="M164" s="582">
        <f>+日程!L192</f>
        <v>0</v>
      </c>
      <c r="N164" s="582"/>
      <c r="O164" s="349"/>
      <c r="P164" s="582"/>
      <c r="Q164" s="582"/>
      <c r="R164" s="349"/>
      <c r="S164" s="582"/>
      <c r="T164" s="582"/>
      <c r="U164" s="349"/>
      <c r="V164" s="582"/>
      <c r="W164" s="582"/>
      <c r="X164" s="349"/>
      <c r="Y164" s="582"/>
      <c r="Z164" s="582"/>
      <c r="AA164" s="349"/>
      <c r="AB164" s="582"/>
      <c r="AC164" s="582"/>
      <c r="AD164" s="349"/>
      <c r="AE164" s="591" t="str">
        <f>+日程!AD192</f>
        <v>DeNA-中日</v>
      </c>
      <c r="AF164" s="731" t="str">
        <f>+日程!AE192</f>
        <v>阪神-巨人</v>
      </c>
    </row>
    <row r="165" spans="1:32" s="505" customFormat="1" ht="13.5" customHeight="1">
      <c r="A165" s="1137">
        <f>+日程!A193</f>
        <v>9</v>
      </c>
      <c r="B165" s="1139">
        <f>+日程!A193</f>
        <v>9</v>
      </c>
      <c r="C165" s="498">
        <f>+日程!B193</f>
        <v>4</v>
      </c>
      <c r="D165" s="498" t="str">
        <f>+日程!C193</f>
        <v>日</v>
      </c>
      <c r="E165" s="524" t="str">
        <f>+日程!D193</f>
        <v>DeNA</v>
      </c>
      <c r="F165" s="498">
        <f>+日程!E193</f>
        <v>0</v>
      </c>
      <c r="G165" s="498">
        <f>+日程!F193</f>
        <v>0</v>
      </c>
      <c r="H165" s="498" t="str">
        <f>+日程!G193</f>
        <v/>
      </c>
      <c r="I165" s="498" t="str">
        <f>+日程!H193</f>
        <v/>
      </c>
      <c r="J165" s="498" t="str">
        <f>+日程!I193</f>
        <v>△</v>
      </c>
      <c r="K165" s="1754" t="str">
        <f>+日程!J193</f>
        <v>マツダS</v>
      </c>
      <c r="L165" s="349"/>
      <c r="M165" s="582">
        <f>+日程!L193</f>
        <v>0</v>
      </c>
      <c r="N165" s="582"/>
      <c r="O165" s="349"/>
      <c r="P165" s="582"/>
      <c r="Q165" s="582"/>
      <c r="R165" s="349"/>
      <c r="S165" s="582"/>
      <c r="T165" s="582"/>
      <c r="U165" s="349"/>
      <c r="V165" s="582"/>
      <c r="W165" s="582"/>
      <c r="X165" s="349"/>
      <c r="Y165" s="582"/>
      <c r="Z165" s="582"/>
      <c r="AA165" s="349"/>
      <c r="AB165" s="582"/>
      <c r="AC165" s="582"/>
      <c r="AD165" s="349"/>
      <c r="AE165" s="591" t="str">
        <f>+日程!AD193</f>
        <v>DeNA-中日</v>
      </c>
      <c r="AF165" s="731" t="str">
        <f>+日程!AE193</f>
        <v>阪神-巨人</v>
      </c>
    </row>
    <row r="166" spans="1:32" s="505" customFormat="1" ht="13.5" customHeight="1">
      <c r="A166" s="1137">
        <f>+日程!A194</f>
        <v>9</v>
      </c>
      <c r="B166" s="1139">
        <f>+日程!A194</f>
        <v>9</v>
      </c>
      <c r="C166" s="498">
        <f>+日程!B194</f>
        <v>5</v>
      </c>
      <c r="D166" s="498" t="str">
        <f>+日程!C194</f>
        <v>月</v>
      </c>
      <c r="E166" s="1180"/>
      <c r="F166" s="349"/>
      <c r="G166" s="349"/>
      <c r="H166" s="349"/>
      <c r="I166" s="349"/>
      <c r="J166" s="349"/>
      <c r="K166" s="1755"/>
      <c r="L166" s="349"/>
      <c r="M166" s="637"/>
      <c r="N166" s="637"/>
      <c r="O166" s="349"/>
      <c r="P166" s="637"/>
      <c r="Q166" s="637"/>
      <c r="R166" s="349"/>
      <c r="S166" s="637"/>
      <c r="T166" s="637"/>
      <c r="U166" s="349"/>
      <c r="V166" s="637"/>
      <c r="W166" s="637"/>
      <c r="X166" s="349"/>
      <c r="Y166" s="637"/>
      <c r="Z166" s="637"/>
      <c r="AA166" s="349"/>
      <c r="AB166" s="637"/>
      <c r="AC166" s="637"/>
      <c r="AD166" s="349"/>
      <c r="AE166" s="1056"/>
      <c r="AF166" s="1140"/>
    </row>
    <row r="167" spans="1:32" s="505" customFormat="1" ht="13.5" customHeight="1">
      <c r="A167" s="1137">
        <f>+日程!A195</f>
        <v>9</v>
      </c>
      <c r="B167" s="1139">
        <f>+日程!A195</f>
        <v>9</v>
      </c>
      <c r="C167" s="498">
        <f>+日程!B195</f>
        <v>6</v>
      </c>
      <c r="D167" s="498" t="str">
        <f>+日程!C195</f>
        <v>火</v>
      </c>
      <c r="E167" s="524" t="str">
        <f>+日程!D195</f>
        <v>中日</v>
      </c>
      <c r="F167" s="498">
        <f>+日程!E195</f>
        <v>0</v>
      </c>
      <c r="G167" s="498">
        <f>+日程!F195</f>
        <v>0</v>
      </c>
      <c r="H167" s="498" t="str">
        <f>+日程!G195</f>
        <v/>
      </c>
      <c r="I167" s="498" t="str">
        <f>+日程!H195</f>
        <v/>
      </c>
      <c r="J167" s="498" t="str">
        <f>+日程!I195</f>
        <v>△</v>
      </c>
      <c r="K167" s="1754" t="str">
        <f>+日程!J195</f>
        <v>ﾊﾞﾝﾃﾘﾝ</v>
      </c>
      <c r="L167" s="349"/>
      <c r="M167" s="582">
        <f>+日程!L195</f>
        <v>0</v>
      </c>
      <c r="N167" s="582"/>
      <c r="O167" s="349"/>
      <c r="P167" s="582"/>
      <c r="Q167" s="582"/>
      <c r="R167" s="349"/>
      <c r="S167" s="582"/>
      <c r="T167" s="582"/>
      <c r="U167" s="349"/>
      <c r="V167" s="582"/>
      <c r="W167" s="582"/>
      <c r="X167" s="349"/>
      <c r="Y167" s="582"/>
      <c r="Z167" s="582"/>
      <c r="AA167" s="349"/>
      <c r="AB167" s="582"/>
      <c r="AC167" s="582"/>
      <c r="AD167" s="349"/>
      <c r="AE167" s="591" t="str">
        <f>+日程!AD195</f>
        <v>巨人-DeNA</v>
      </c>
      <c r="AF167" s="731" t="str">
        <f>+日程!AE195</f>
        <v>阪神-ﾔｸﾙﾄ</v>
      </c>
    </row>
    <row r="168" spans="1:32" s="505" customFormat="1">
      <c r="A168" s="1137">
        <f>+日程!A196</f>
        <v>9</v>
      </c>
      <c r="B168" s="1139">
        <f>+日程!A196</f>
        <v>9</v>
      </c>
      <c r="C168" s="498">
        <f>+日程!B196</f>
        <v>7</v>
      </c>
      <c r="D168" s="498" t="str">
        <f>+日程!C196</f>
        <v>水</v>
      </c>
      <c r="E168" s="524" t="str">
        <f>+日程!D196</f>
        <v>中日</v>
      </c>
      <c r="F168" s="498">
        <f>+日程!E196</f>
        <v>0</v>
      </c>
      <c r="G168" s="498">
        <f>+日程!F196</f>
        <v>0</v>
      </c>
      <c r="H168" s="498" t="str">
        <f>+日程!G196</f>
        <v/>
      </c>
      <c r="I168" s="498" t="str">
        <f>+日程!H196</f>
        <v/>
      </c>
      <c r="J168" s="498" t="str">
        <f>+日程!I196</f>
        <v>△</v>
      </c>
      <c r="K168" s="1754" t="str">
        <f>+日程!J196</f>
        <v>ﾊﾞﾝﾃﾘﾝ</v>
      </c>
      <c r="L168" s="349"/>
      <c r="M168" s="582">
        <f>+日程!L196</f>
        <v>0</v>
      </c>
      <c r="N168" s="582"/>
      <c r="O168" s="349"/>
      <c r="P168" s="582"/>
      <c r="Q168" s="582"/>
      <c r="R168" s="349"/>
      <c r="S168" s="582"/>
      <c r="T168" s="582"/>
      <c r="U168" s="349"/>
      <c r="V168" s="582"/>
      <c r="W168" s="582"/>
      <c r="X168" s="349"/>
      <c r="Y168" s="582"/>
      <c r="Z168" s="582"/>
      <c r="AA168" s="349"/>
      <c r="AB168" s="582"/>
      <c r="AC168" s="582"/>
      <c r="AD168" s="349"/>
      <c r="AE168" s="591" t="str">
        <f>+日程!AD196</f>
        <v>巨人-DeNA</v>
      </c>
      <c r="AF168" s="731" t="str">
        <f>+日程!AE196</f>
        <v>阪神-ﾔｸﾙﾄ</v>
      </c>
    </row>
    <row r="169" spans="1:32" s="505" customFormat="1">
      <c r="A169" s="1137">
        <f>+日程!A197</f>
        <v>9</v>
      </c>
      <c r="B169" s="1139">
        <f>+日程!A197</f>
        <v>9</v>
      </c>
      <c r="C169" s="498">
        <f>+日程!B197</f>
        <v>8</v>
      </c>
      <c r="D169" s="498" t="str">
        <f>+日程!C197</f>
        <v>木</v>
      </c>
      <c r="E169" s="524" t="str">
        <f>+日程!D197</f>
        <v>中日</v>
      </c>
      <c r="F169" s="498">
        <f>+日程!E197</f>
        <v>0</v>
      </c>
      <c r="G169" s="498">
        <f>+日程!F197</f>
        <v>0</v>
      </c>
      <c r="H169" s="498" t="str">
        <f>+日程!G197</f>
        <v/>
      </c>
      <c r="I169" s="498" t="str">
        <f>+日程!H197</f>
        <v/>
      </c>
      <c r="J169" s="498" t="str">
        <f>+日程!I197</f>
        <v>△</v>
      </c>
      <c r="K169" s="1754" t="str">
        <f>+日程!J197</f>
        <v>ﾊﾞﾝﾃﾘﾝ</v>
      </c>
      <c r="L169" s="349"/>
      <c r="M169" s="582">
        <f>+日程!L197</f>
        <v>0</v>
      </c>
      <c r="N169" s="582"/>
      <c r="O169" s="349"/>
      <c r="P169" s="582"/>
      <c r="Q169" s="582"/>
      <c r="R169" s="349"/>
      <c r="S169" s="582"/>
      <c r="T169" s="582"/>
      <c r="U169" s="349"/>
      <c r="V169" s="582"/>
      <c r="W169" s="582"/>
      <c r="X169" s="349"/>
      <c r="Y169" s="582"/>
      <c r="Z169" s="582"/>
      <c r="AA169" s="349"/>
      <c r="AB169" s="582"/>
      <c r="AC169" s="582"/>
      <c r="AD169" s="349"/>
      <c r="AE169" s="591" t="str">
        <f>+日程!AD197</f>
        <v>巨人-DeNA</v>
      </c>
      <c r="AF169" s="731">
        <f>+日程!AE197</f>
        <v>0</v>
      </c>
    </row>
    <row r="170" spans="1:32" s="505" customFormat="1">
      <c r="A170" s="1137">
        <f>+日程!A198</f>
        <v>9</v>
      </c>
      <c r="B170" s="1139">
        <f>+日程!A198</f>
        <v>9</v>
      </c>
      <c r="C170" s="498">
        <f>+日程!B198</f>
        <v>9</v>
      </c>
      <c r="D170" s="498" t="str">
        <f>+日程!C198</f>
        <v>金</v>
      </c>
      <c r="E170" s="524" t="str">
        <f>+日程!D198</f>
        <v>ﾔｸﾙﾄ</v>
      </c>
      <c r="F170" s="498">
        <f>+日程!E198</f>
        <v>0</v>
      </c>
      <c r="G170" s="498">
        <f>+日程!F198</f>
        <v>0</v>
      </c>
      <c r="H170" s="498" t="str">
        <f>+日程!G198</f>
        <v/>
      </c>
      <c r="I170" s="498" t="str">
        <f>+日程!H198</f>
        <v/>
      </c>
      <c r="J170" s="498" t="str">
        <f>+日程!I198</f>
        <v>△</v>
      </c>
      <c r="K170" s="1754" t="str">
        <f>+日程!J198</f>
        <v>神宮</v>
      </c>
      <c r="L170" s="349"/>
      <c r="M170" s="582">
        <f>+日程!L198</f>
        <v>0</v>
      </c>
      <c r="N170" s="582"/>
      <c r="O170" s="349"/>
      <c r="P170" s="582"/>
      <c r="Q170" s="582"/>
      <c r="R170" s="349"/>
      <c r="S170" s="582"/>
      <c r="T170" s="582"/>
      <c r="U170" s="349"/>
      <c r="V170" s="582"/>
      <c r="W170" s="582"/>
      <c r="X170" s="349"/>
      <c r="Y170" s="582"/>
      <c r="Z170" s="582"/>
      <c r="AA170" s="349"/>
      <c r="AB170" s="582"/>
      <c r="AC170" s="582"/>
      <c r="AD170" s="349"/>
      <c r="AE170" s="591" t="str">
        <f>+日程!AD198</f>
        <v>巨人-中日</v>
      </c>
      <c r="AF170" s="731" t="str">
        <f>+日程!AE198</f>
        <v>(DeNA-阪神)</v>
      </c>
    </row>
    <row r="171" spans="1:32" s="505" customFormat="1">
      <c r="A171" s="1137">
        <f>+日程!A199</f>
        <v>9</v>
      </c>
      <c r="B171" s="1139">
        <f>+日程!A199</f>
        <v>9</v>
      </c>
      <c r="C171" s="498">
        <f>+日程!B199</f>
        <v>10</v>
      </c>
      <c r="D171" s="498" t="str">
        <f>+日程!C199</f>
        <v>土</v>
      </c>
      <c r="E171" s="524" t="str">
        <f>+日程!D199</f>
        <v>ﾔｸﾙﾄ</v>
      </c>
      <c r="F171" s="498">
        <f>+日程!E199</f>
        <v>0</v>
      </c>
      <c r="G171" s="498">
        <f>+日程!F199</f>
        <v>0</v>
      </c>
      <c r="H171" s="498" t="str">
        <f>+日程!G199</f>
        <v/>
      </c>
      <c r="I171" s="498" t="str">
        <f>+日程!H199</f>
        <v/>
      </c>
      <c r="J171" s="498" t="str">
        <f>+日程!I199</f>
        <v>△</v>
      </c>
      <c r="K171" s="1754" t="str">
        <f>+日程!J199</f>
        <v>神宮</v>
      </c>
      <c r="L171" s="349"/>
      <c r="M171" s="582">
        <f>+日程!L199</f>
        <v>0</v>
      </c>
      <c r="N171" s="582"/>
      <c r="O171" s="349"/>
      <c r="P171" s="582"/>
      <c r="Q171" s="582"/>
      <c r="R171" s="349"/>
      <c r="S171" s="582"/>
      <c r="T171" s="582"/>
      <c r="U171" s="349"/>
      <c r="V171" s="582"/>
      <c r="W171" s="582"/>
      <c r="X171" s="349"/>
      <c r="Y171" s="582"/>
      <c r="Z171" s="582"/>
      <c r="AA171" s="349"/>
      <c r="AB171" s="582"/>
      <c r="AC171" s="582"/>
      <c r="AD171" s="349"/>
      <c r="AE171" s="591" t="str">
        <f>+日程!AD199</f>
        <v>巨人-中日</v>
      </c>
      <c r="AF171" s="731" t="str">
        <f>+日程!AE199</f>
        <v>DeNA-阪神</v>
      </c>
    </row>
    <row r="172" spans="1:32" s="505" customFormat="1">
      <c r="A172" s="1137">
        <f>+日程!A200</f>
        <v>9</v>
      </c>
      <c r="B172" s="1139">
        <f>+日程!A200</f>
        <v>9</v>
      </c>
      <c r="C172" s="498">
        <f>+日程!B200</f>
        <v>11</v>
      </c>
      <c r="D172" s="498" t="str">
        <f>+日程!C200</f>
        <v>日</v>
      </c>
      <c r="E172" s="524" t="str">
        <f>+日程!D200</f>
        <v>巨人</v>
      </c>
      <c r="F172" s="498">
        <f>+日程!E200</f>
        <v>0</v>
      </c>
      <c r="G172" s="498">
        <f>+日程!F200</f>
        <v>0</v>
      </c>
      <c r="H172" s="498" t="str">
        <f>+日程!G200</f>
        <v/>
      </c>
      <c r="I172" s="498" t="str">
        <f>+日程!H200</f>
        <v/>
      </c>
      <c r="J172" s="498" t="str">
        <f>+日程!I200</f>
        <v>△</v>
      </c>
      <c r="K172" s="1754" t="str">
        <f>+日程!J200</f>
        <v>マツダS</v>
      </c>
      <c r="L172" s="349"/>
      <c r="M172" s="582">
        <f>+日程!L200</f>
        <v>0</v>
      </c>
      <c r="N172" s="582"/>
      <c r="O172" s="349"/>
      <c r="P172" s="582"/>
      <c r="Q172" s="582"/>
      <c r="R172" s="349"/>
      <c r="S172" s="582"/>
      <c r="T172" s="582"/>
      <c r="U172" s="349"/>
      <c r="V172" s="582"/>
      <c r="W172" s="582"/>
      <c r="X172" s="349"/>
      <c r="Y172" s="582"/>
      <c r="Z172" s="582"/>
      <c r="AA172" s="349"/>
      <c r="AB172" s="582"/>
      <c r="AC172" s="582"/>
      <c r="AD172" s="349"/>
      <c r="AE172" s="591" t="str">
        <f>+日程!AD200</f>
        <v>DeNA-ﾔｸﾙﾄ</v>
      </c>
      <c r="AF172" s="731" t="str">
        <f>+日程!AE200</f>
        <v>阪神-中日</v>
      </c>
    </row>
    <row r="173" spans="1:32" s="505" customFormat="1">
      <c r="A173" s="1137">
        <f>+日程!A201</f>
        <v>9</v>
      </c>
      <c r="B173" s="1139">
        <f>+日程!A201</f>
        <v>9</v>
      </c>
      <c r="C173" s="498">
        <f>+日程!B201</f>
        <v>12</v>
      </c>
      <c r="D173" s="498" t="str">
        <f>+日程!C201</f>
        <v>月</v>
      </c>
      <c r="E173" s="524" t="str">
        <f>+日程!D201</f>
        <v>(巨人)</v>
      </c>
      <c r="F173" s="498">
        <f>+日程!E201</f>
        <v>0</v>
      </c>
      <c r="G173" s="498">
        <f>+日程!F201</f>
        <v>0</v>
      </c>
      <c r="H173" s="498" t="str">
        <f>+日程!G201</f>
        <v/>
      </c>
      <c r="I173" s="498" t="str">
        <f>+日程!H201</f>
        <v/>
      </c>
      <c r="J173" s="498" t="str">
        <f>+日程!I201</f>
        <v>△</v>
      </c>
      <c r="K173" s="1754" t="str">
        <f>+日程!J201</f>
        <v>マツダS</v>
      </c>
      <c r="L173" s="349"/>
      <c r="M173" s="582">
        <f>+日程!L201</f>
        <v>0</v>
      </c>
      <c r="N173" s="582"/>
      <c r="O173" s="349"/>
      <c r="P173" s="582"/>
      <c r="Q173" s="582"/>
      <c r="R173" s="349"/>
      <c r="S173" s="582"/>
      <c r="T173" s="582"/>
      <c r="U173" s="349"/>
      <c r="V173" s="582"/>
      <c r="W173" s="582"/>
      <c r="X173" s="349"/>
      <c r="Y173" s="582"/>
      <c r="Z173" s="582"/>
      <c r="AA173" s="349"/>
      <c r="AB173" s="582"/>
      <c r="AC173" s="582"/>
      <c r="AD173" s="349"/>
      <c r="AE173" s="591" t="str">
        <f>+日程!AD201</f>
        <v>(DeNA-ﾔｸﾙﾄ)</v>
      </c>
      <c r="AF173" s="731" t="str">
        <f>+日程!AE201</f>
        <v>(阪神-中日)</v>
      </c>
    </row>
    <row r="174" spans="1:32" s="505" customFormat="1">
      <c r="A174" s="1137">
        <f>+日程!A202</f>
        <v>9</v>
      </c>
      <c r="B174" s="1139">
        <f>+日程!A202</f>
        <v>9</v>
      </c>
      <c r="C174" s="498">
        <f>+日程!B202</f>
        <v>13</v>
      </c>
      <c r="D174" s="498" t="str">
        <f>+日程!C202</f>
        <v>火</v>
      </c>
      <c r="E174" s="524" t="str">
        <f>+日程!D202</f>
        <v>阪神</v>
      </c>
      <c r="F174" s="498">
        <f>+日程!E202</f>
        <v>0</v>
      </c>
      <c r="G174" s="498">
        <f>+日程!F202</f>
        <v>0</v>
      </c>
      <c r="H174" s="498" t="str">
        <f>+日程!G202</f>
        <v/>
      </c>
      <c r="I174" s="498" t="str">
        <f>+日程!H202</f>
        <v/>
      </c>
      <c r="J174" s="498" t="str">
        <f>+日程!I202</f>
        <v>△</v>
      </c>
      <c r="K174" s="1754" t="str">
        <f>+日程!J202</f>
        <v>甲子園</v>
      </c>
      <c r="L174" s="349"/>
      <c r="M174" s="582">
        <f>+日程!L202</f>
        <v>0</v>
      </c>
      <c r="N174" s="582"/>
      <c r="O174" s="349"/>
      <c r="P174" s="582"/>
      <c r="Q174" s="582"/>
      <c r="R174" s="349"/>
      <c r="S174" s="582"/>
      <c r="T174" s="582"/>
      <c r="U174" s="349"/>
      <c r="V174" s="582"/>
      <c r="W174" s="582"/>
      <c r="X174" s="349"/>
      <c r="Y174" s="582"/>
      <c r="Z174" s="582"/>
      <c r="AA174" s="349"/>
      <c r="AB174" s="582"/>
      <c r="AC174" s="582"/>
      <c r="AD174" s="349"/>
      <c r="AE174" s="591" t="str">
        <f>+日程!AD202</f>
        <v>ﾔｸﾙﾄ-巨人</v>
      </c>
      <c r="AF174" s="731" t="str">
        <f>+日程!AE202</f>
        <v>中日-DeNA</v>
      </c>
    </row>
    <row r="175" spans="1:32" s="505" customFormat="1">
      <c r="A175" s="1137">
        <f>+日程!A203</f>
        <v>9</v>
      </c>
      <c r="B175" s="1139">
        <f>+日程!A203</f>
        <v>9</v>
      </c>
      <c r="C175" s="498">
        <f>+日程!B203</f>
        <v>14</v>
      </c>
      <c r="D175" s="498" t="str">
        <f>+日程!C203</f>
        <v>水</v>
      </c>
      <c r="E175" s="524" t="str">
        <f>+日程!D203</f>
        <v>(阪神)</v>
      </c>
      <c r="F175" s="498">
        <f>+日程!E203</f>
        <v>0</v>
      </c>
      <c r="G175" s="498">
        <f>+日程!F203</f>
        <v>0</v>
      </c>
      <c r="H175" s="498" t="str">
        <f>+日程!G203</f>
        <v/>
      </c>
      <c r="I175" s="498" t="str">
        <f>+日程!H203</f>
        <v/>
      </c>
      <c r="J175" s="498" t="str">
        <f>+日程!I203</f>
        <v>△</v>
      </c>
      <c r="K175" s="1754" t="str">
        <f>+日程!J203</f>
        <v>甲子園</v>
      </c>
      <c r="L175" s="349"/>
      <c r="M175" s="582">
        <f>+日程!L203</f>
        <v>0</v>
      </c>
      <c r="N175" s="582"/>
      <c r="O175" s="349"/>
      <c r="P175" s="582"/>
      <c r="Q175" s="582"/>
      <c r="R175" s="349"/>
      <c r="S175" s="582"/>
      <c r="T175" s="582"/>
      <c r="U175" s="349"/>
      <c r="V175" s="582"/>
      <c r="W175" s="582"/>
      <c r="X175" s="349"/>
      <c r="Y175" s="582"/>
      <c r="Z175" s="582"/>
      <c r="AA175" s="349"/>
      <c r="AB175" s="582"/>
      <c r="AC175" s="582"/>
      <c r="AD175" s="349"/>
      <c r="AE175" s="591" t="str">
        <f>+日程!AD203</f>
        <v>(ﾔｸﾙﾄ-巨人)</v>
      </c>
      <c r="AF175" s="731" t="str">
        <f>+日程!AE203</f>
        <v>中日-DeNA</v>
      </c>
    </row>
    <row r="176" spans="1:32" s="505" customFormat="1">
      <c r="A176" s="1137">
        <f>+日程!A204</f>
        <v>9</v>
      </c>
      <c r="B176" s="1139">
        <f>+日程!A204</f>
        <v>9</v>
      </c>
      <c r="C176" s="498">
        <f>+日程!B204</f>
        <v>15</v>
      </c>
      <c r="D176" s="498" t="str">
        <f>+日程!C204</f>
        <v>木</v>
      </c>
      <c r="E176" s="1180"/>
      <c r="F176" s="349"/>
      <c r="G176" s="349"/>
      <c r="H176" s="349"/>
      <c r="I176" s="349"/>
      <c r="J176" s="349"/>
      <c r="K176" s="1755"/>
      <c r="L176" s="349"/>
      <c r="M176" s="637"/>
      <c r="N176" s="637"/>
      <c r="O176" s="349"/>
      <c r="P176" s="637"/>
      <c r="Q176" s="637"/>
      <c r="R176" s="349"/>
      <c r="S176" s="637"/>
      <c r="T176" s="637"/>
      <c r="U176" s="349"/>
      <c r="V176" s="637"/>
      <c r="W176" s="637"/>
      <c r="X176" s="349"/>
      <c r="Y176" s="637"/>
      <c r="Z176" s="637"/>
      <c r="AA176" s="349"/>
      <c r="AB176" s="637"/>
      <c r="AC176" s="637"/>
      <c r="AD176" s="349"/>
      <c r="AE176" s="1056"/>
      <c r="AF176" s="1140"/>
    </row>
    <row r="177" spans="1:32" s="505" customFormat="1">
      <c r="A177" s="1137">
        <f>+日程!A205</f>
        <v>9</v>
      </c>
      <c r="B177" s="1139">
        <f>+日程!A205</f>
        <v>9</v>
      </c>
      <c r="C177" s="498">
        <f>+日程!B205</f>
        <v>16</v>
      </c>
      <c r="D177" s="498" t="str">
        <f>+日程!C205</f>
        <v>金</v>
      </c>
      <c r="E177" s="524" t="str">
        <f>+日程!D205</f>
        <v>(DeNA)</v>
      </c>
      <c r="F177" s="498">
        <f>+日程!E205</f>
        <v>0</v>
      </c>
      <c r="G177" s="498">
        <f>+日程!F205</f>
        <v>0</v>
      </c>
      <c r="H177" s="498" t="str">
        <f>+日程!G205</f>
        <v/>
      </c>
      <c r="I177" s="498" t="str">
        <f>+日程!H205</f>
        <v/>
      </c>
      <c r="J177" s="498" t="str">
        <f>+日程!I205</f>
        <v>△</v>
      </c>
      <c r="K177" s="1754" t="str">
        <f>+日程!J205</f>
        <v>横浜</v>
      </c>
      <c r="L177" s="349"/>
      <c r="M177" s="582">
        <f>+日程!L205</f>
        <v>0</v>
      </c>
      <c r="N177" s="582"/>
      <c r="O177" s="349"/>
      <c r="P177" s="582"/>
      <c r="Q177" s="582"/>
      <c r="R177" s="349"/>
      <c r="S177" s="582"/>
      <c r="T177" s="582"/>
      <c r="U177" s="349"/>
      <c r="V177" s="582"/>
      <c r="W177" s="582"/>
      <c r="X177" s="349"/>
      <c r="Y177" s="582"/>
      <c r="Z177" s="582"/>
      <c r="AA177" s="349"/>
      <c r="AB177" s="582"/>
      <c r="AC177" s="582"/>
      <c r="AD177" s="349"/>
      <c r="AE177" s="591" t="str">
        <f>+日程!AD205</f>
        <v>(巨人-阪神)</v>
      </c>
      <c r="AF177" s="731" t="str">
        <f>+日程!AE205</f>
        <v>中日-ﾔｸﾙﾄ</v>
      </c>
    </row>
    <row r="178" spans="1:32" s="505" customFormat="1">
      <c r="A178" s="1137">
        <f>+日程!A206</f>
        <v>9</v>
      </c>
      <c r="B178" s="1139">
        <f>+日程!A206</f>
        <v>9</v>
      </c>
      <c r="C178" s="498">
        <f>+日程!B206</f>
        <v>17</v>
      </c>
      <c r="D178" s="498" t="str">
        <f>+日程!C206</f>
        <v>土</v>
      </c>
      <c r="E178" s="524" t="str">
        <f>+日程!D206</f>
        <v>DeNA</v>
      </c>
      <c r="F178" s="498">
        <f>+日程!E206</f>
        <v>0</v>
      </c>
      <c r="G178" s="498">
        <f>+日程!F206</f>
        <v>0</v>
      </c>
      <c r="H178" s="498" t="str">
        <f>+日程!G206</f>
        <v/>
      </c>
      <c r="I178" s="498" t="str">
        <f>+日程!H206</f>
        <v/>
      </c>
      <c r="J178" s="498" t="str">
        <f>+日程!I206</f>
        <v>△</v>
      </c>
      <c r="K178" s="1754" t="str">
        <f>+日程!J206</f>
        <v>横浜</v>
      </c>
      <c r="L178" s="349"/>
      <c r="M178" s="582">
        <f>+日程!L206</f>
        <v>0</v>
      </c>
      <c r="N178" s="582"/>
      <c r="O178" s="349"/>
      <c r="P178" s="582"/>
      <c r="Q178" s="582"/>
      <c r="R178" s="349"/>
      <c r="S178" s="582"/>
      <c r="T178" s="582"/>
      <c r="U178" s="349"/>
      <c r="V178" s="582"/>
      <c r="W178" s="582"/>
      <c r="X178" s="349"/>
      <c r="Y178" s="582"/>
      <c r="Z178" s="582"/>
      <c r="AA178" s="349"/>
      <c r="AB178" s="582"/>
      <c r="AC178" s="582"/>
      <c r="AD178" s="349"/>
      <c r="AE178" s="591" t="str">
        <f>+日程!AD206</f>
        <v>巨人-阪神</v>
      </c>
      <c r="AF178" s="731" t="str">
        <f>+日程!AE206</f>
        <v>中日-ﾔｸﾙﾄ</v>
      </c>
    </row>
    <row r="179" spans="1:32" s="505" customFormat="1">
      <c r="A179" s="1137">
        <f>+日程!A207</f>
        <v>9</v>
      </c>
      <c r="B179" s="1139">
        <f>+日程!A207</f>
        <v>9</v>
      </c>
      <c r="C179" s="498">
        <f>+日程!B207</f>
        <v>18</v>
      </c>
      <c r="D179" s="498" t="str">
        <f>+日程!C207</f>
        <v>日</v>
      </c>
      <c r="E179" s="524" t="str">
        <f>+日程!D207</f>
        <v>中日</v>
      </c>
      <c r="F179" s="498">
        <f>+日程!E207</f>
        <v>0</v>
      </c>
      <c r="G179" s="498">
        <f>+日程!F207</f>
        <v>0</v>
      </c>
      <c r="H179" s="498" t="str">
        <f>+日程!G207</f>
        <v/>
      </c>
      <c r="I179" s="498" t="str">
        <f>+日程!H207</f>
        <v/>
      </c>
      <c r="J179" s="498" t="str">
        <f>+日程!I207</f>
        <v>△</v>
      </c>
      <c r="K179" s="1754" t="str">
        <f>+日程!J207</f>
        <v>マツダS</v>
      </c>
      <c r="L179" s="349"/>
      <c r="M179" s="582">
        <f>+日程!L207</f>
        <v>0</v>
      </c>
      <c r="N179" s="582"/>
      <c r="O179" s="349"/>
      <c r="P179" s="582"/>
      <c r="Q179" s="582"/>
      <c r="R179" s="349"/>
      <c r="S179" s="582"/>
      <c r="T179" s="582"/>
      <c r="U179" s="349"/>
      <c r="V179" s="582"/>
      <c r="W179" s="582"/>
      <c r="X179" s="349"/>
      <c r="Y179" s="582"/>
      <c r="Z179" s="582"/>
      <c r="AA179" s="349"/>
      <c r="AB179" s="582"/>
      <c r="AC179" s="582"/>
      <c r="AD179" s="349"/>
      <c r="AE179" s="591" t="str">
        <f>+日程!AD207</f>
        <v>巨人-DeNA</v>
      </c>
      <c r="AF179" s="731" t="str">
        <f>+日程!AE207</f>
        <v>阪神-ﾔｸﾙﾄ</v>
      </c>
    </row>
    <row r="180" spans="1:32" s="505" customFormat="1">
      <c r="A180" s="1137">
        <f>+日程!A208</f>
        <v>9</v>
      </c>
      <c r="B180" s="1139">
        <f>+日程!A208</f>
        <v>9</v>
      </c>
      <c r="C180" s="498">
        <f>+日程!B208</f>
        <v>19</v>
      </c>
      <c r="D180" s="498" t="str">
        <f>+日程!C208</f>
        <v>月</v>
      </c>
      <c r="E180" s="524" t="str">
        <f>+日程!D208</f>
        <v>中日</v>
      </c>
      <c r="F180" s="498">
        <f>+日程!E208</f>
        <v>0</v>
      </c>
      <c r="G180" s="498">
        <f>+日程!F208</f>
        <v>0</v>
      </c>
      <c r="H180" s="498" t="str">
        <f>+日程!G208</f>
        <v/>
      </c>
      <c r="I180" s="498" t="str">
        <f>+日程!H208</f>
        <v/>
      </c>
      <c r="J180" s="498" t="str">
        <f>+日程!I208</f>
        <v>△</v>
      </c>
      <c r="K180" s="1754" t="str">
        <f>+日程!J208</f>
        <v>マツダS</v>
      </c>
      <c r="L180" s="349"/>
      <c r="M180" s="582">
        <f>+日程!L208</f>
        <v>0</v>
      </c>
      <c r="N180" s="582"/>
      <c r="O180" s="349"/>
      <c r="P180" s="582"/>
      <c r="Q180" s="582"/>
      <c r="R180" s="349"/>
      <c r="S180" s="582"/>
      <c r="T180" s="582"/>
      <c r="U180" s="349"/>
      <c r="V180" s="582"/>
      <c r="W180" s="582"/>
      <c r="X180" s="349"/>
      <c r="Y180" s="582"/>
      <c r="Z180" s="582"/>
      <c r="AA180" s="349"/>
      <c r="AB180" s="582"/>
      <c r="AC180" s="582"/>
      <c r="AD180" s="349"/>
      <c r="AE180" s="591" t="str">
        <f>+日程!AD208</f>
        <v>巨人-DeNA</v>
      </c>
      <c r="AF180" s="731" t="str">
        <f>+日程!AE208</f>
        <v>阪神-ﾔｸﾙﾄ</v>
      </c>
    </row>
    <row r="181" spans="1:32" s="505" customFormat="1">
      <c r="A181" s="1137">
        <f>+日程!A209</f>
        <v>9</v>
      </c>
      <c r="B181" s="1139">
        <f>+日程!A209</f>
        <v>9</v>
      </c>
      <c r="C181" s="498">
        <f>+日程!B209</f>
        <v>20</v>
      </c>
      <c r="D181" s="498" t="str">
        <f>+日程!C209</f>
        <v>火</v>
      </c>
      <c r="E181" s="1180"/>
      <c r="F181" s="349"/>
      <c r="G181" s="349"/>
      <c r="H181" s="349"/>
      <c r="I181" s="349"/>
      <c r="J181" s="349"/>
      <c r="K181" s="1755"/>
      <c r="L181" s="349"/>
      <c r="M181" s="637"/>
      <c r="N181" s="637"/>
      <c r="O181" s="349"/>
      <c r="P181" s="582"/>
      <c r="Q181" s="582"/>
      <c r="R181" s="349"/>
      <c r="S181" s="637"/>
      <c r="T181" s="637"/>
      <c r="U181" s="349"/>
      <c r="V181" s="582"/>
      <c r="W181" s="582"/>
      <c r="X181" s="349"/>
      <c r="Y181" s="637"/>
      <c r="Z181" s="637"/>
      <c r="AA181" s="349"/>
      <c r="AB181" s="637"/>
      <c r="AC181" s="637"/>
      <c r="AD181" s="349"/>
      <c r="AE181" s="591" t="str">
        <f>+日程!AD209</f>
        <v>巨人-ﾔｸﾙﾄ</v>
      </c>
      <c r="AF181" s="1140"/>
    </row>
    <row r="182" spans="1:32" s="505" customFormat="1">
      <c r="A182" s="1137">
        <f>+日程!A210</f>
        <v>9</v>
      </c>
      <c r="B182" s="1139">
        <f>+日程!A210</f>
        <v>9</v>
      </c>
      <c r="C182" s="498">
        <f>+日程!B210</f>
        <v>21</v>
      </c>
      <c r="D182" s="498" t="str">
        <f>+日程!C210</f>
        <v>水</v>
      </c>
      <c r="E182" s="1180"/>
      <c r="F182" s="349"/>
      <c r="G182" s="349"/>
      <c r="H182" s="349"/>
      <c r="I182" s="349"/>
      <c r="J182" s="349"/>
      <c r="K182" s="1755"/>
      <c r="L182" s="349"/>
      <c r="M182" s="637"/>
      <c r="N182" s="637"/>
      <c r="O182" s="349"/>
      <c r="P182" s="637"/>
      <c r="Q182" s="637"/>
      <c r="R182" s="349"/>
      <c r="S182" s="637"/>
      <c r="T182" s="637"/>
      <c r="U182" s="349"/>
      <c r="V182" s="582"/>
      <c r="W182" s="582"/>
      <c r="X182" s="349"/>
      <c r="Y182" s="637"/>
      <c r="Z182" s="637"/>
      <c r="AA182" s="349"/>
      <c r="AB182" s="582"/>
      <c r="AC182" s="582"/>
      <c r="AD182" s="349"/>
      <c r="AE182" s="591" t="str">
        <f>+日程!AD210</f>
        <v>DeNA-巨人</v>
      </c>
      <c r="AF182" s="1140"/>
    </row>
    <row r="183" spans="1:32" s="505" customFormat="1">
      <c r="A183" s="1137">
        <f>+日程!A211</f>
        <v>9</v>
      </c>
      <c r="B183" s="1139">
        <f>+日程!A211</f>
        <v>9</v>
      </c>
      <c r="C183" s="498">
        <f>+日程!B211</f>
        <v>22</v>
      </c>
      <c r="D183" s="498" t="str">
        <f>+日程!C211</f>
        <v>木</v>
      </c>
      <c r="E183" s="1180"/>
      <c r="F183" s="349"/>
      <c r="G183" s="349"/>
      <c r="H183" s="349"/>
      <c r="I183" s="349"/>
      <c r="J183" s="349"/>
      <c r="K183" s="1755"/>
      <c r="L183" s="349"/>
      <c r="M183" s="637"/>
      <c r="N183" s="637"/>
      <c r="O183" s="349"/>
      <c r="P183" s="637"/>
      <c r="Q183" s="637"/>
      <c r="R183" s="349"/>
      <c r="S183" s="637"/>
      <c r="T183" s="637"/>
      <c r="U183" s="349"/>
      <c r="V183" s="637"/>
      <c r="W183" s="637"/>
      <c r="X183" s="349"/>
      <c r="Y183" s="637"/>
      <c r="Z183" s="637"/>
      <c r="AA183" s="349"/>
      <c r="AB183" s="637"/>
      <c r="AC183" s="637"/>
      <c r="AD183" s="349"/>
      <c r="AE183" s="1056"/>
      <c r="AF183" s="1140"/>
    </row>
    <row r="184" spans="1:32" s="505" customFormat="1">
      <c r="A184" s="1137">
        <f>+日程!A212</f>
        <v>9</v>
      </c>
      <c r="B184" s="1139">
        <f>+日程!A212</f>
        <v>9</v>
      </c>
      <c r="C184" s="498">
        <f>+日程!B212</f>
        <v>23</v>
      </c>
      <c r="D184" s="498" t="str">
        <f>+日程!C212</f>
        <v>金</v>
      </c>
      <c r="E184" s="1180"/>
      <c r="F184" s="349"/>
      <c r="G184" s="349"/>
      <c r="H184" s="349"/>
      <c r="I184" s="349"/>
      <c r="J184" s="349"/>
      <c r="K184" s="1755"/>
      <c r="L184" s="349"/>
      <c r="M184" s="637"/>
      <c r="N184" s="637"/>
      <c r="O184" s="349"/>
      <c r="P184" s="637"/>
      <c r="Q184" s="637"/>
      <c r="R184" s="349"/>
      <c r="S184" s="637"/>
      <c r="T184" s="637"/>
      <c r="U184" s="349"/>
      <c r="V184" s="637"/>
      <c r="W184" s="637"/>
      <c r="X184" s="349"/>
      <c r="Y184" s="637"/>
      <c r="Z184" s="637"/>
      <c r="AA184" s="349"/>
      <c r="AB184" s="637"/>
      <c r="AC184" s="637"/>
      <c r="AD184" s="349"/>
      <c r="AE184" s="1056"/>
      <c r="AF184" s="1140"/>
    </row>
    <row r="185" spans="1:32" s="505" customFormat="1">
      <c r="A185" s="1137">
        <f>+日程!A213</f>
        <v>9</v>
      </c>
      <c r="B185" s="1139">
        <f>+日程!A213</f>
        <v>9</v>
      </c>
      <c r="C185" s="498">
        <f>+日程!B213</f>
        <v>24</v>
      </c>
      <c r="D185" s="498" t="str">
        <f>+日程!C213</f>
        <v>土</v>
      </c>
      <c r="E185" s="1180"/>
      <c r="F185" s="349"/>
      <c r="G185" s="349"/>
      <c r="H185" s="349"/>
      <c r="I185" s="349"/>
      <c r="J185" s="349"/>
      <c r="K185" s="1755"/>
      <c r="L185" s="349"/>
      <c r="M185" s="637"/>
      <c r="N185" s="637"/>
      <c r="O185" s="349"/>
      <c r="P185" s="637"/>
      <c r="Q185" s="637"/>
      <c r="R185" s="349"/>
      <c r="S185" s="637"/>
      <c r="T185" s="637"/>
      <c r="U185" s="349"/>
      <c r="V185" s="637"/>
      <c r="W185" s="637"/>
      <c r="X185" s="349"/>
      <c r="Y185" s="637"/>
      <c r="Z185" s="637"/>
      <c r="AA185" s="349"/>
      <c r="AB185" s="637"/>
      <c r="AC185" s="637"/>
      <c r="AD185" s="349"/>
      <c r="AE185" s="1056"/>
      <c r="AF185" s="1140"/>
    </row>
    <row r="186" spans="1:32" s="505" customFormat="1">
      <c r="A186" s="1137">
        <f>+日程!A214</f>
        <v>9</v>
      </c>
      <c r="B186" s="1139">
        <f>+日程!A214</f>
        <v>9</v>
      </c>
      <c r="C186" s="498">
        <f>+日程!B214</f>
        <v>25</v>
      </c>
      <c r="D186" s="498" t="str">
        <f>+日程!C214</f>
        <v>日</v>
      </c>
      <c r="E186" s="1180"/>
      <c r="F186" s="349"/>
      <c r="G186" s="349"/>
      <c r="H186" s="349"/>
      <c r="I186" s="349"/>
      <c r="J186" s="349"/>
      <c r="K186" s="1755"/>
      <c r="L186" s="349"/>
      <c r="M186" s="637"/>
      <c r="N186" s="637"/>
      <c r="O186" s="349"/>
      <c r="P186" s="637"/>
      <c r="Q186" s="637"/>
      <c r="R186" s="349"/>
      <c r="S186" s="637"/>
      <c r="T186" s="637"/>
      <c r="U186" s="349"/>
      <c r="V186" s="637"/>
      <c r="W186" s="637"/>
      <c r="X186" s="349"/>
      <c r="Y186" s="637"/>
      <c r="Z186" s="637"/>
      <c r="AA186" s="349"/>
      <c r="AB186" s="637"/>
      <c r="AC186" s="637"/>
      <c r="AD186" s="349"/>
      <c r="AE186" s="1056"/>
      <c r="AF186" s="1140"/>
    </row>
    <row r="187" spans="1:32" s="505" customFormat="1">
      <c r="A187" s="1137">
        <f>+日程!A215</f>
        <v>9</v>
      </c>
      <c r="B187" s="1139">
        <f>+日程!A215</f>
        <v>9</v>
      </c>
      <c r="C187" s="498">
        <f>+日程!B215</f>
        <v>26</v>
      </c>
      <c r="D187" s="498" t="str">
        <f>+日程!C215</f>
        <v>月</v>
      </c>
      <c r="E187" s="1180"/>
      <c r="F187" s="349"/>
      <c r="G187" s="349"/>
      <c r="H187" s="349"/>
      <c r="I187" s="349"/>
      <c r="J187" s="349"/>
      <c r="K187" s="1755"/>
      <c r="L187" s="349"/>
      <c r="M187" s="637"/>
      <c r="N187" s="637"/>
      <c r="O187" s="349"/>
      <c r="P187" s="637"/>
      <c r="Q187" s="637"/>
      <c r="R187" s="349"/>
      <c r="S187" s="637"/>
      <c r="T187" s="637"/>
      <c r="U187" s="349"/>
      <c r="V187" s="637"/>
      <c r="W187" s="637"/>
      <c r="X187" s="349"/>
      <c r="Y187" s="637"/>
      <c r="Z187" s="637"/>
      <c r="AA187" s="349"/>
      <c r="AB187" s="637"/>
      <c r="AC187" s="637"/>
      <c r="AD187" s="349"/>
      <c r="AE187" s="1056"/>
      <c r="AF187" s="1140"/>
    </row>
    <row r="188" spans="1:32" s="505" customFormat="1">
      <c r="A188" s="1137">
        <f>+日程!A216</f>
        <v>9</v>
      </c>
      <c r="B188" s="1139">
        <f>+日程!A216</f>
        <v>9</v>
      </c>
      <c r="C188" s="498">
        <f>+日程!B216</f>
        <v>27</v>
      </c>
      <c r="D188" s="498" t="str">
        <f>+日程!C216</f>
        <v>火</v>
      </c>
      <c r="E188" s="1180"/>
      <c r="F188" s="349"/>
      <c r="G188" s="349"/>
      <c r="H188" s="349"/>
      <c r="I188" s="349"/>
      <c r="J188" s="349"/>
      <c r="K188" s="1755"/>
      <c r="L188" s="349"/>
      <c r="M188" s="637"/>
      <c r="N188" s="637"/>
      <c r="O188" s="349"/>
      <c r="P188" s="637"/>
      <c r="Q188" s="637"/>
      <c r="R188" s="349"/>
      <c r="S188" s="637"/>
      <c r="T188" s="637"/>
      <c r="U188" s="349"/>
      <c r="V188" s="637"/>
      <c r="W188" s="637"/>
      <c r="X188" s="349"/>
      <c r="Y188" s="637"/>
      <c r="Z188" s="637"/>
      <c r="AA188" s="349"/>
      <c r="AB188" s="637"/>
      <c r="AC188" s="637"/>
      <c r="AD188" s="349"/>
      <c r="AE188" s="1056"/>
      <c r="AF188" s="1140"/>
    </row>
    <row r="189" spans="1:32" s="505" customFormat="1">
      <c r="A189" s="1137">
        <f>+日程!A217</f>
        <v>9</v>
      </c>
      <c r="B189" s="1139">
        <f>+日程!A217</f>
        <v>9</v>
      </c>
      <c r="C189" s="498">
        <f>+日程!B217</f>
        <v>28</v>
      </c>
      <c r="D189" s="498" t="str">
        <f>+日程!C217</f>
        <v>水</v>
      </c>
      <c r="E189" s="1180"/>
      <c r="F189" s="349"/>
      <c r="G189" s="349"/>
      <c r="H189" s="349"/>
      <c r="I189" s="349"/>
      <c r="J189" s="349"/>
      <c r="K189" s="1755"/>
      <c r="L189" s="349"/>
      <c r="M189" s="637"/>
      <c r="N189" s="637"/>
      <c r="O189" s="349"/>
      <c r="P189" s="637"/>
      <c r="Q189" s="637"/>
      <c r="R189" s="349"/>
      <c r="S189" s="637"/>
      <c r="T189" s="637"/>
      <c r="U189" s="349"/>
      <c r="V189" s="637"/>
      <c r="W189" s="637"/>
      <c r="X189" s="349"/>
      <c r="Y189" s="637"/>
      <c r="Z189" s="637"/>
      <c r="AA189" s="349"/>
      <c r="AB189" s="637"/>
      <c r="AC189" s="637"/>
      <c r="AD189" s="349"/>
      <c r="AE189" s="1056"/>
      <c r="AF189" s="1140"/>
    </row>
    <row r="190" spans="1:32" s="505" customFormat="1">
      <c r="A190" s="1137">
        <f>+日程!A218</f>
        <v>9</v>
      </c>
      <c r="B190" s="1139">
        <f>+日程!A218</f>
        <v>9</v>
      </c>
      <c r="C190" s="498">
        <f>+日程!B218</f>
        <v>29</v>
      </c>
      <c r="D190" s="498" t="str">
        <f>+日程!C218</f>
        <v>木</v>
      </c>
      <c r="E190" s="1180"/>
      <c r="F190" s="349"/>
      <c r="G190" s="349"/>
      <c r="H190" s="349"/>
      <c r="I190" s="349"/>
      <c r="J190" s="349"/>
      <c r="K190" s="1755"/>
      <c r="L190" s="349"/>
      <c r="M190" s="637"/>
      <c r="N190" s="637"/>
      <c r="O190" s="349"/>
      <c r="P190" s="637"/>
      <c r="Q190" s="637"/>
      <c r="R190" s="349"/>
      <c r="S190" s="637"/>
      <c r="T190" s="637"/>
      <c r="U190" s="349"/>
      <c r="V190" s="637"/>
      <c r="W190" s="637"/>
      <c r="X190" s="349"/>
      <c r="Y190" s="637"/>
      <c r="Z190" s="637"/>
      <c r="AA190" s="349"/>
      <c r="AB190" s="637"/>
      <c r="AC190" s="637"/>
      <c r="AD190" s="349"/>
      <c r="AE190" s="1056"/>
      <c r="AF190" s="1140"/>
    </row>
  </sheetData>
  <autoFilter ref="A1:AF190" xr:uid="{D401D439-0277-4C13-BD57-2DFCE8A72D34}"/>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AL130"/>
  <sheetViews>
    <sheetView topLeftCell="A8" workbookViewId="0">
      <selection activeCell="L14" sqref="L14"/>
    </sheetView>
    <sheetView workbookViewId="1">
      <selection sqref="A1:B1"/>
    </sheetView>
  </sheetViews>
  <sheetFormatPr defaultColWidth="5.875" defaultRowHeight="13.5"/>
  <cols>
    <col min="1" max="1" width="6.875" customWidth="1"/>
    <col min="2" max="2" width="8.25" style="5" customWidth="1"/>
    <col min="3" max="6" width="5.875" style="5" customWidth="1"/>
    <col min="7" max="7" width="7" style="5" customWidth="1"/>
    <col min="8" max="8" width="5.75" style="5" customWidth="1"/>
    <col min="9" max="9" width="6" style="5" customWidth="1"/>
    <col min="10" max="12" width="5.875" style="5" customWidth="1"/>
    <col min="13" max="14" width="6.125" style="5" customWidth="1"/>
    <col min="15" max="15" width="5.875" style="5" customWidth="1"/>
    <col min="16" max="16" width="6.125" style="5" customWidth="1"/>
    <col min="17" max="17" width="6" style="5" customWidth="1"/>
    <col min="18" max="19" width="5.875" style="5" customWidth="1"/>
    <col min="20" max="20" width="5.75" style="5" customWidth="1"/>
    <col min="21" max="21" width="6.75" style="5" customWidth="1"/>
    <col min="22" max="22" width="6.375" style="5" customWidth="1"/>
    <col min="23" max="23" width="6.875" style="5" customWidth="1"/>
    <col min="24" max="24" width="6.375" style="5" customWidth="1"/>
    <col min="25" max="25" width="4.625" customWidth="1"/>
    <col min="26" max="26" width="5.25" customWidth="1"/>
    <col min="27" max="27" width="5.625" style="4" customWidth="1"/>
    <col min="28" max="28" width="6.125" customWidth="1"/>
    <col min="29" max="30" width="5.375" customWidth="1"/>
    <col min="31" max="31" width="6.25" customWidth="1"/>
    <col min="32" max="32" width="6" customWidth="1"/>
    <col min="33" max="33" width="5.25" customWidth="1"/>
    <col min="34" max="34" width="4.375" customWidth="1"/>
    <col min="35" max="35" width="4.875" customWidth="1"/>
    <col min="36" max="37" width="4" customWidth="1"/>
    <col min="38" max="38" width="0.875" customWidth="1"/>
    <col min="39" max="41" width="4" customWidth="1"/>
    <col min="42" max="42" width="1.375" customWidth="1"/>
    <col min="43" max="44" width="3.625" customWidth="1"/>
    <col min="45" max="45" width="4.375" customWidth="1"/>
    <col min="46" max="46" width="1" customWidth="1"/>
    <col min="47" max="48" width="4.25" customWidth="1"/>
    <col min="49" max="49" width="4.625" customWidth="1"/>
  </cols>
  <sheetData>
    <row r="1" spans="1:38" s="29" customFormat="1" ht="36.75" customHeight="1">
      <c r="A1" s="1811" t="s">
        <v>2454</v>
      </c>
      <c r="B1" s="1812"/>
      <c r="C1" s="916" t="s">
        <v>73</v>
      </c>
      <c r="D1" s="916" t="s">
        <v>74</v>
      </c>
      <c r="E1" s="916" t="s">
        <v>75</v>
      </c>
      <c r="F1" s="916" t="s">
        <v>76</v>
      </c>
      <c r="G1" s="916" t="s">
        <v>78</v>
      </c>
      <c r="H1" s="916" t="s">
        <v>79</v>
      </c>
      <c r="I1" s="916" t="s">
        <v>77</v>
      </c>
      <c r="J1" s="916" t="s">
        <v>34</v>
      </c>
      <c r="K1" s="916" t="s">
        <v>21</v>
      </c>
      <c r="L1" s="916" t="s">
        <v>80</v>
      </c>
      <c r="M1" s="916" t="s">
        <v>735</v>
      </c>
      <c r="N1" s="916" t="s">
        <v>32</v>
      </c>
      <c r="O1" s="916" t="s">
        <v>1</v>
      </c>
      <c r="P1" s="916" t="s">
        <v>81</v>
      </c>
      <c r="Q1" s="917" t="s">
        <v>668</v>
      </c>
      <c r="R1" s="917" t="s">
        <v>1116</v>
      </c>
      <c r="S1" s="918" t="s">
        <v>669</v>
      </c>
      <c r="T1" s="682" t="s">
        <v>1886</v>
      </c>
      <c r="U1" s="549" t="s">
        <v>1113</v>
      </c>
      <c r="V1" s="548" t="s">
        <v>1392</v>
      </c>
      <c r="W1" s="548" t="s">
        <v>1393</v>
      </c>
      <c r="X1" s="548" t="s">
        <v>1394</v>
      </c>
      <c r="Y1" s="550"/>
      <c r="Z1" s="550"/>
      <c r="AA1" s="548" t="s">
        <v>1392</v>
      </c>
      <c r="AB1" s="548" t="s">
        <v>1393</v>
      </c>
      <c r="AC1" s="548" t="s">
        <v>1394</v>
      </c>
      <c r="AD1" s="550"/>
      <c r="AE1" s="29">
        <f>+C5</f>
        <v>0</v>
      </c>
    </row>
    <row r="2" spans="1:38" ht="16.5" customHeight="1">
      <c r="A2" s="919">
        <v>1</v>
      </c>
      <c r="B2" s="949" t="s">
        <v>609</v>
      </c>
      <c r="C2" s="920">
        <f t="shared" ref="C2:C4" si="0">+D2+E2+F2</f>
        <v>0</v>
      </c>
      <c r="D2" s="921">
        <v>0</v>
      </c>
      <c r="E2" s="921">
        <v>0</v>
      </c>
      <c r="F2" s="921">
        <v>0</v>
      </c>
      <c r="G2" s="921">
        <v>0</v>
      </c>
      <c r="H2" s="953">
        <v>0</v>
      </c>
      <c r="I2" s="921">
        <v>143</v>
      </c>
      <c r="J2" s="921">
        <v>0</v>
      </c>
      <c r="K2" s="921">
        <v>0</v>
      </c>
      <c r="L2" s="921">
        <v>0</v>
      </c>
      <c r="M2" s="921">
        <v>0</v>
      </c>
      <c r="N2" s="921">
        <v>0</v>
      </c>
      <c r="O2" s="921">
        <v>0</v>
      </c>
      <c r="P2" s="922"/>
      <c r="Q2" s="922" t="e">
        <f t="shared" ref="Q2:Q7" si="1">+J2/C2</f>
        <v>#DIV/0!</v>
      </c>
      <c r="R2" s="922" t="e">
        <f t="shared" ref="R2:R7" si="2">+K2/C2</f>
        <v>#DIV/0!</v>
      </c>
      <c r="S2" s="923" t="e">
        <f t="shared" ref="S2:S7" si="3">+L2/C2</f>
        <v>#DIV/0!</v>
      </c>
      <c r="T2" s="241">
        <f t="shared" ref="T2:T7" si="4">+D2-E2</f>
        <v>0</v>
      </c>
      <c r="U2" s="962" t="s">
        <v>609</v>
      </c>
      <c r="V2" s="531"/>
      <c r="W2" s="465"/>
      <c r="X2" s="465"/>
      <c r="Y2" s="547"/>
      <c r="Z2" s="547"/>
      <c r="AA2" s="465"/>
      <c r="AB2" s="465"/>
      <c r="AC2" s="465"/>
      <c r="AD2" s="547"/>
    </row>
    <row r="3" spans="1:38" ht="16.5" customHeight="1">
      <c r="A3" s="400">
        <v>2</v>
      </c>
      <c r="B3" s="684" t="s">
        <v>614</v>
      </c>
      <c r="C3" s="232">
        <f t="shared" si="0"/>
        <v>0</v>
      </c>
      <c r="D3" s="898">
        <v>0</v>
      </c>
      <c r="E3" s="898">
        <v>0</v>
      </c>
      <c r="F3" s="898">
        <v>0</v>
      </c>
      <c r="G3" s="898">
        <v>0</v>
      </c>
      <c r="H3" s="925">
        <v>0</v>
      </c>
      <c r="I3" s="898">
        <v>143</v>
      </c>
      <c r="J3" s="898">
        <v>0</v>
      </c>
      <c r="K3" s="898">
        <v>0</v>
      </c>
      <c r="L3" s="898">
        <v>0</v>
      </c>
      <c r="M3" s="898">
        <v>0</v>
      </c>
      <c r="N3" s="898">
        <v>0</v>
      </c>
      <c r="O3" s="898">
        <v>0</v>
      </c>
      <c r="P3" s="388"/>
      <c r="Q3" s="388" t="e">
        <f t="shared" si="1"/>
        <v>#DIV/0!</v>
      </c>
      <c r="R3" s="388" t="e">
        <f t="shared" si="2"/>
        <v>#DIV/0!</v>
      </c>
      <c r="S3" s="389" t="e">
        <f t="shared" si="3"/>
        <v>#DIV/0!</v>
      </c>
      <c r="T3" s="241">
        <f t="shared" si="4"/>
        <v>0</v>
      </c>
      <c r="U3" s="963" t="s">
        <v>614</v>
      </c>
      <c r="V3" s="401"/>
      <c r="W3" s="104"/>
      <c r="X3" s="60"/>
      <c r="Y3" s="547"/>
      <c r="Z3" s="547"/>
      <c r="AA3" s="401"/>
      <c r="AB3" s="104"/>
      <c r="AC3" s="60"/>
      <c r="AD3" s="547"/>
    </row>
    <row r="4" spans="1:38" ht="18.75" customHeight="1">
      <c r="A4" s="400">
        <v>3</v>
      </c>
      <c r="B4" s="422" t="s">
        <v>24</v>
      </c>
      <c r="C4" s="232">
        <f t="shared" si="0"/>
        <v>0</v>
      </c>
      <c r="D4" s="898">
        <v>0</v>
      </c>
      <c r="E4" s="898">
        <v>0</v>
      </c>
      <c r="F4" s="898">
        <v>0</v>
      </c>
      <c r="G4" s="898">
        <v>0</v>
      </c>
      <c r="H4" s="925">
        <v>0</v>
      </c>
      <c r="I4" s="898">
        <v>143</v>
      </c>
      <c r="J4" s="898">
        <v>0</v>
      </c>
      <c r="K4" s="898">
        <v>0</v>
      </c>
      <c r="L4" s="898">
        <v>0</v>
      </c>
      <c r="M4" s="898">
        <v>0</v>
      </c>
      <c r="N4" s="898">
        <v>0</v>
      </c>
      <c r="O4" s="898">
        <v>0</v>
      </c>
      <c r="P4" s="388"/>
      <c r="Q4" s="388" t="e">
        <f t="shared" si="1"/>
        <v>#DIV/0!</v>
      </c>
      <c r="R4" s="388" t="e">
        <f t="shared" si="2"/>
        <v>#DIV/0!</v>
      </c>
      <c r="S4" s="389" t="e">
        <f t="shared" si="3"/>
        <v>#DIV/0!</v>
      </c>
      <c r="T4" s="241">
        <f t="shared" si="4"/>
        <v>0</v>
      </c>
      <c r="U4" s="942" t="s">
        <v>24</v>
      </c>
      <c r="V4" s="401"/>
      <c r="W4" s="104"/>
      <c r="X4" s="60"/>
      <c r="Y4" s="546"/>
      <c r="Z4" s="546"/>
      <c r="AA4" s="401"/>
      <c r="AB4" s="104"/>
      <c r="AC4" s="60"/>
      <c r="AD4" s="546"/>
    </row>
    <row r="5" spans="1:38" ht="16.5" customHeight="1">
      <c r="A5" s="947">
        <v>4</v>
      </c>
      <c r="B5" s="950" t="s">
        <v>82</v>
      </c>
      <c r="C5" s="39">
        <f>+D5+E5+F5</f>
        <v>0</v>
      </c>
      <c r="D5" s="951">
        <f>+投手通算!D42</f>
        <v>0</v>
      </c>
      <c r="E5" s="951">
        <f>+投手通算!E42</f>
        <v>0</v>
      </c>
      <c r="F5" s="951">
        <f>+投手通算!A42</f>
        <v>0</v>
      </c>
      <c r="G5" s="952" t="e">
        <f>+D5/(C5-F5)</f>
        <v>#DIV/0!</v>
      </c>
      <c r="H5" s="954">
        <f>+((D4-E4)-(D5-E5))/2</f>
        <v>0</v>
      </c>
      <c r="I5" s="951">
        <f>143-C5</f>
        <v>143</v>
      </c>
      <c r="J5" s="951">
        <f>+打者通算!F78</f>
        <v>0</v>
      </c>
      <c r="K5" s="951">
        <f>+投手通算!R42</f>
        <v>0</v>
      </c>
      <c r="L5" s="951">
        <f>+打者通算!O78</f>
        <v>0</v>
      </c>
      <c r="M5" s="951">
        <f>+打者通算!M78</f>
        <v>0</v>
      </c>
      <c r="N5" s="955" t="e">
        <f>+打者通算!D78/1000</f>
        <v>#DIV/0!</v>
      </c>
      <c r="O5" s="956" t="e">
        <f>+投手通算!H42</f>
        <v>#DIV/0!</v>
      </c>
      <c r="P5" s="957">
        <f>+(($D$2-$E$2)-(D5-E5))/2</f>
        <v>0</v>
      </c>
      <c r="Q5" s="959" t="e">
        <f>+J5/C5</f>
        <v>#DIV/0!</v>
      </c>
      <c r="R5" s="959" t="e">
        <f>+K5/C5</f>
        <v>#DIV/0!</v>
      </c>
      <c r="S5" s="960" t="e">
        <f>+L5/C5</f>
        <v>#DIV/0!</v>
      </c>
      <c r="T5" s="271">
        <f>+D5-E5</f>
        <v>0</v>
      </c>
      <c r="U5" s="964" t="s">
        <v>82</v>
      </c>
      <c r="V5" s="966"/>
      <c r="W5" s="968"/>
      <c r="X5" s="970"/>
      <c r="Y5" s="547"/>
      <c r="Z5" s="547"/>
      <c r="AA5" s="966"/>
      <c r="AB5" s="968"/>
      <c r="AC5" s="970"/>
      <c r="AD5" s="547"/>
    </row>
    <row r="6" spans="1:38" ht="16.5" customHeight="1">
      <c r="A6" s="400">
        <v>5</v>
      </c>
      <c r="B6" s="698" t="s">
        <v>27</v>
      </c>
      <c r="C6" s="232">
        <f t="shared" ref="C6:C7" si="5">+D6+E6+F6</f>
        <v>0</v>
      </c>
      <c r="D6" s="898">
        <v>0</v>
      </c>
      <c r="E6" s="898">
        <v>0</v>
      </c>
      <c r="F6" s="898">
        <v>0</v>
      </c>
      <c r="G6" s="898">
        <v>0</v>
      </c>
      <c r="H6" s="925">
        <v>0</v>
      </c>
      <c r="I6" s="898">
        <v>143</v>
      </c>
      <c r="J6" s="898">
        <v>0</v>
      </c>
      <c r="K6" s="898">
        <v>0</v>
      </c>
      <c r="L6" s="898">
        <v>0</v>
      </c>
      <c r="M6" s="898">
        <v>0</v>
      </c>
      <c r="N6" s="898">
        <v>0</v>
      </c>
      <c r="O6" s="898">
        <v>0</v>
      </c>
      <c r="P6" s="388"/>
      <c r="Q6" s="388" t="e">
        <f>+J6/C6</f>
        <v>#DIV/0!</v>
      </c>
      <c r="R6" s="388" t="e">
        <f>+K6/C6</f>
        <v>#DIV/0!</v>
      </c>
      <c r="S6" s="389" t="e">
        <f>+L6/C6</f>
        <v>#DIV/0!</v>
      </c>
      <c r="T6" s="241">
        <f>+D6-E6</f>
        <v>0</v>
      </c>
      <c r="U6" s="699" t="s">
        <v>27</v>
      </c>
      <c r="V6" s="178"/>
      <c r="W6" s="104"/>
      <c r="X6" s="60"/>
      <c r="Y6" s="700"/>
      <c r="Z6" s="700"/>
      <c r="AA6" s="178"/>
      <c r="AB6" s="104"/>
      <c r="AC6" s="60"/>
      <c r="AD6" s="700"/>
    </row>
    <row r="7" spans="1:38" ht="16.5" customHeight="1">
      <c r="A7" s="948">
        <v>6</v>
      </c>
      <c r="B7" s="946" t="s">
        <v>785</v>
      </c>
      <c r="C7" s="232">
        <f t="shared" si="5"/>
        <v>0</v>
      </c>
      <c r="D7" s="898">
        <v>0</v>
      </c>
      <c r="E7" s="898">
        <v>0</v>
      </c>
      <c r="F7" s="898">
        <v>0</v>
      </c>
      <c r="G7" s="898">
        <v>0</v>
      </c>
      <c r="H7" s="925">
        <v>0</v>
      </c>
      <c r="I7" s="898">
        <v>143</v>
      </c>
      <c r="J7" s="898">
        <v>0</v>
      </c>
      <c r="K7" s="898">
        <v>0</v>
      </c>
      <c r="L7" s="898">
        <v>0</v>
      </c>
      <c r="M7" s="898">
        <v>0</v>
      </c>
      <c r="N7" s="898">
        <v>0</v>
      </c>
      <c r="O7" s="898">
        <v>0</v>
      </c>
      <c r="P7" s="958"/>
      <c r="Q7" s="958" t="e">
        <f t="shared" si="1"/>
        <v>#DIV/0!</v>
      </c>
      <c r="R7" s="958" t="e">
        <f t="shared" si="2"/>
        <v>#DIV/0!</v>
      </c>
      <c r="S7" s="961" t="e">
        <f t="shared" si="3"/>
        <v>#DIV/0!</v>
      </c>
      <c r="T7" s="241">
        <f t="shared" si="4"/>
        <v>0</v>
      </c>
      <c r="U7" s="965" t="s">
        <v>785</v>
      </c>
      <c r="V7" s="967"/>
      <c r="W7" s="969"/>
      <c r="X7" s="971"/>
      <c r="Y7" s="701"/>
      <c r="Z7" s="701"/>
      <c r="AA7" s="972"/>
      <c r="AB7" s="973"/>
      <c r="AC7" s="974"/>
      <c r="AD7" s="701"/>
    </row>
    <row r="8" spans="1:38" ht="17.25" customHeight="1">
      <c r="A8" s="1806">
        <f ca="1">TODAY()</f>
        <v>44632</v>
      </c>
      <c r="B8" s="1806"/>
      <c r="C8" s="30" t="s">
        <v>1054</v>
      </c>
      <c r="D8" s="435"/>
      <c r="E8" s="208" t="s">
        <v>993</v>
      </c>
      <c r="F8" s="1819"/>
      <c r="G8" s="1819"/>
      <c r="H8" s="10"/>
      <c r="I8" s="10"/>
      <c r="J8" s="207"/>
      <c r="K8" s="207"/>
      <c r="L8" s="207"/>
      <c r="M8" s="207"/>
      <c r="N8" s="207"/>
      <c r="O8" s="207"/>
      <c r="P8" s="105" t="s">
        <v>802</v>
      </c>
      <c r="Q8" s="117" t="s">
        <v>1383</v>
      </c>
      <c r="R8" s="395">
        <f>+C4/143*100</f>
        <v>0</v>
      </c>
      <c r="S8" s="18" t="s">
        <v>1384</v>
      </c>
      <c r="T8" s="1803" t="e">
        <f>+(打者通算!G78+打者通算!J78)/打者通算!H78</f>
        <v>#DIV/0!</v>
      </c>
      <c r="U8" s="1803"/>
      <c r="V8" s="1802" t="s">
        <v>1053</v>
      </c>
      <c r="W8" s="1802"/>
      <c r="X8" s="1802"/>
      <c r="Y8" s="396"/>
      <c r="Z8" s="396"/>
      <c r="AA8" s="531"/>
      <c r="AB8" s="95"/>
      <c r="AC8" s="465"/>
      <c r="AD8" s="397"/>
      <c r="AE8" s="531"/>
      <c r="AF8" s="465"/>
      <c r="AG8" s="465"/>
      <c r="AH8" s="133"/>
      <c r="AI8" s="133"/>
      <c r="AJ8" s="133"/>
    </row>
    <row r="9" spans="1:38" ht="15.75" customHeight="1">
      <c r="A9" s="1815" t="s">
        <v>731</v>
      </c>
      <c r="B9" s="1813" t="s">
        <v>801</v>
      </c>
      <c r="C9" s="33"/>
      <c r="D9" s="33"/>
      <c r="E9" s="33"/>
      <c r="F9" s="33"/>
      <c r="G9" s="33"/>
      <c r="H9" s="33"/>
      <c r="I9" s="33" t="s">
        <v>83</v>
      </c>
      <c r="J9" s="33"/>
      <c r="K9" s="33"/>
      <c r="L9" s="33"/>
      <c r="M9" s="33" t="s">
        <v>84</v>
      </c>
      <c r="N9" s="33"/>
      <c r="O9" s="33"/>
      <c r="P9" s="33"/>
      <c r="Q9" s="34" t="s">
        <v>85</v>
      </c>
      <c r="R9" s="145"/>
      <c r="S9" s="1804" t="s">
        <v>775</v>
      </c>
      <c r="T9" s="1805"/>
      <c r="U9" s="110">
        <f>+C16*3</f>
        <v>0</v>
      </c>
      <c r="V9" s="1"/>
      <c r="W9" s="695" t="s">
        <v>1889</v>
      </c>
      <c r="X9" s="696">
        <f>+D39*3.1</f>
        <v>0</v>
      </c>
    </row>
    <row r="10" spans="1:38" s="28" customFormat="1" ht="15" customHeight="1">
      <c r="A10" s="1816"/>
      <c r="B10" s="1814"/>
      <c r="C10" s="1424" t="s">
        <v>73</v>
      </c>
      <c r="D10" s="1424" t="s">
        <v>74</v>
      </c>
      <c r="E10" s="1424" t="s">
        <v>75</v>
      </c>
      <c r="F10" s="1424" t="s">
        <v>76</v>
      </c>
      <c r="G10" s="1424" t="s">
        <v>77</v>
      </c>
      <c r="H10" s="1424" t="s">
        <v>78</v>
      </c>
      <c r="I10" s="1424" t="s">
        <v>34</v>
      </c>
      <c r="J10" s="1424" t="s">
        <v>21</v>
      </c>
      <c r="K10" s="1424" t="s">
        <v>80</v>
      </c>
      <c r="L10" s="1424" t="s">
        <v>86</v>
      </c>
      <c r="M10" s="1424" t="s">
        <v>34</v>
      </c>
      <c r="N10" s="1424" t="s">
        <v>21</v>
      </c>
      <c r="O10" s="1424" t="s">
        <v>80</v>
      </c>
      <c r="P10" s="1424" t="s">
        <v>86</v>
      </c>
      <c r="Q10" s="1425" t="s">
        <v>87</v>
      </c>
      <c r="R10" s="428"/>
      <c r="S10" s="706" t="s">
        <v>1550</v>
      </c>
      <c r="T10" s="706" t="s">
        <v>2094</v>
      </c>
      <c r="U10" s="706" t="s">
        <v>1551</v>
      </c>
      <c r="V10" s="707" t="s">
        <v>1552</v>
      </c>
      <c r="W10" s="706" t="s">
        <v>1863</v>
      </c>
      <c r="X10" s="706" t="s">
        <v>1553</v>
      </c>
      <c r="Y10" s="706" t="s">
        <v>1554</v>
      </c>
      <c r="Z10" s="706" t="s">
        <v>1902</v>
      </c>
      <c r="AA10" s="706"/>
      <c r="AB10" s="706" t="s">
        <v>1550</v>
      </c>
      <c r="AC10" s="706" t="s">
        <v>2094</v>
      </c>
      <c r="AD10" s="706" t="s">
        <v>1551</v>
      </c>
      <c r="AE10" s="707" t="s">
        <v>1552</v>
      </c>
      <c r="AF10" s="706" t="s">
        <v>1863</v>
      </c>
      <c r="AG10" s="706" t="s">
        <v>1553</v>
      </c>
      <c r="AH10" s="706" t="s">
        <v>1554</v>
      </c>
      <c r="AI10" s="706" t="s">
        <v>1902</v>
      </c>
      <c r="AL10" s="28" t="s">
        <v>1562</v>
      </c>
    </row>
    <row r="11" spans="1:38" ht="14.25" customHeight="1">
      <c r="A11" s="1415">
        <v>1</v>
      </c>
      <c r="B11" s="1416" t="s">
        <v>734</v>
      </c>
      <c r="C11" s="465">
        <f>+D11+E11+F11</f>
        <v>0</v>
      </c>
      <c r="D11" s="465">
        <v>0</v>
      </c>
      <c r="E11" s="465">
        <v>0</v>
      </c>
      <c r="F11" s="465">
        <v>0</v>
      </c>
      <c r="G11" s="465">
        <f>25-C11</f>
        <v>25</v>
      </c>
      <c r="H11" s="1417" t="e">
        <f>+D11/(C11-F11)*1000</f>
        <v>#DIV/0!</v>
      </c>
      <c r="I11" s="1418">
        <v>0</v>
      </c>
      <c r="J11" s="1419">
        <v>0</v>
      </c>
      <c r="K11" s="1420">
        <v>0</v>
      </c>
      <c r="L11" s="465">
        <v>0</v>
      </c>
      <c r="M11" s="1421" t="e">
        <f t="shared" ref="M11:M16" si="6">+I11/C11</f>
        <v>#DIV/0!</v>
      </c>
      <c r="N11" s="1421" t="e">
        <f t="shared" ref="N11:N16" si="7">+J11/C11</f>
        <v>#DIV/0!</v>
      </c>
      <c r="O11" s="1422" t="e">
        <f t="shared" ref="O11:O16" si="8">+K11/C11</f>
        <v>#DIV/0!</v>
      </c>
      <c r="P11" s="1422" t="e">
        <f t="shared" ref="P11:P16" si="9">+L11/C11</f>
        <v>#DIV/0!</v>
      </c>
      <c r="Q11" s="1423">
        <f t="shared" ref="Q11:Q16" si="10">+D11-E11</f>
        <v>0</v>
      </c>
      <c r="R11" s="429" t="s">
        <v>1559</v>
      </c>
      <c r="S11" s="540"/>
      <c r="T11" s="540"/>
      <c r="U11" s="540"/>
      <c r="V11" s="889"/>
      <c r="W11" s="685"/>
      <c r="X11" s="540"/>
      <c r="Y11" s="540"/>
      <c r="Z11" s="685" t="e">
        <f t="shared" ref="Z11:Z16" si="11">+S11/I11</f>
        <v>#DIV/0!</v>
      </c>
      <c r="AA11" s="429" t="s">
        <v>1560</v>
      </c>
      <c r="AB11" s="540"/>
      <c r="AC11" s="540"/>
      <c r="AD11" s="520"/>
      <c r="AE11" s="889"/>
      <c r="AF11" s="540"/>
      <c r="AG11" s="540"/>
      <c r="AH11" s="540"/>
      <c r="AI11" t="e">
        <f t="shared" ref="AI11:AI16" si="12">+AB11/J11</f>
        <v>#DIV/0!</v>
      </c>
      <c r="AK11" s="5"/>
      <c r="AL11">
        <f>+$D$2+$I$2-G11</f>
        <v>118</v>
      </c>
    </row>
    <row r="12" spans="1:38" ht="16.5" customHeight="1">
      <c r="A12" s="102">
        <v>2</v>
      </c>
      <c r="B12" s="684" t="s">
        <v>614</v>
      </c>
      <c r="C12" s="6">
        <f t="shared" ref="C12:C15" si="13">+D12+E12+F12</f>
        <v>0</v>
      </c>
      <c r="D12" s="6">
        <v>0</v>
      </c>
      <c r="E12" s="6">
        <v>0</v>
      </c>
      <c r="F12" s="6">
        <v>0</v>
      </c>
      <c r="G12" s="6">
        <f t="shared" ref="G12:G15" si="14">25-C12</f>
        <v>25</v>
      </c>
      <c r="H12" s="104" t="e">
        <f>+D12/(C12-F12)*1000</f>
        <v>#DIV/0!</v>
      </c>
      <c r="I12" s="110">
        <v>0</v>
      </c>
      <c r="J12" s="116">
        <v>0</v>
      </c>
      <c r="K12" s="12">
        <v>0</v>
      </c>
      <c r="L12" s="6">
        <v>0</v>
      </c>
      <c r="M12" s="98" t="e">
        <f t="shared" si="6"/>
        <v>#DIV/0!</v>
      </c>
      <c r="N12" s="98" t="e">
        <f t="shared" si="7"/>
        <v>#DIV/0!</v>
      </c>
      <c r="O12" s="99" t="e">
        <f t="shared" si="8"/>
        <v>#DIV/0!</v>
      </c>
      <c r="P12" s="99" t="e">
        <f t="shared" si="9"/>
        <v>#DIV/0!</v>
      </c>
      <c r="Q12" s="989">
        <f t="shared" si="10"/>
        <v>0</v>
      </c>
      <c r="R12" s="429" t="s">
        <v>1555</v>
      </c>
      <c r="S12" s="977"/>
      <c r="T12" s="977"/>
      <c r="U12" s="977"/>
      <c r="V12" s="979"/>
      <c r="W12" s="1004"/>
      <c r="X12" s="977"/>
      <c r="Y12" s="977"/>
      <c r="Z12" s="1004" t="e">
        <f t="shared" si="11"/>
        <v>#DIV/0!</v>
      </c>
      <c r="AA12" s="429" t="s">
        <v>1560</v>
      </c>
      <c r="AB12" s="977"/>
      <c r="AC12" s="977"/>
      <c r="AD12" s="977"/>
      <c r="AE12" s="979"/>
      <c r="AF12" s="1004"/>
      <c r="AG12" s="977"/>
      <c r="AH12" s="977"/>
      <c r="AI12" s="988" t="e">
        <f t="shared" si="12"/>
        <v>#DIV/0!</v>
      </c>
      <c r="AK12" s="5"/>
      <c r="AL12">
        <f>+$D$2+$I$2-G12</f>
        <v>118</v>
      </c>
    </row>
    <row r="13" spans="1:38" ht="16.5" customHeight="1">
      <c r="A13" s="102">
        <v>3</v>
      </c>
      <c r="B13" s="422" t="s">
        <v>24</v>
      </c>
      <c r="C13" s="6">
        <f t="shared" si="13"/>
        <v>0</v>
      </c>
      <c r="D13" s="6">
        <v>0</v>
      </c>
      <c r="E13" s="6">
        <v>0</v>
      </c>
      <c r="F13" s="6">
        <v>0</v>
      </c>
      <c r="G13" s="6">
        <f t="shared" si="14"/>
        <v>25</v>
      </c>
      <c r="H13" s="991" t="e">
        <f>+D13/(C13-F13)*1000</f>
        <v>#DIV/0!</v>
      </c>
      <c r="I13" s="110">
        <v>0</v>
      </c>
      <c r="J13" s="116">
        <v>0</v>
      </c>
      <c r="K13" s="12">
        <v>0</v>
      </c>
      <c r="L13" s="6">
        <v>0</v>
      </c>
      <c r="M13" s="992" t="e">
        <f t="shared" si="6"/>
        <v>#DIV/0!</v>
      </c>
      <c r="N13" s="992" t="e">
        <f t="shared" si="7"/>
        <v>#DIV/0!</v>
      </c>
      <c r="O13" s="993" t="e">
        <f t="shared" si="8"/>
        <v>#DIV/0!</v>
      </c>
      <c r="P13" s="993" t="e">
        <f t="shared" si="9"/>
        <v>#DIV/0!</v>
      </c>
      <c r="Q13" s="994">
        <f t="shared" si="10"/>
        <v>0</v>
      </c>
      <c r="R13" s="429" t="s">
        <v>1556</v>
      </c>
      <c r="S13" s="977"/>
      <c r="T13" s="977"/>
      <c r="U13" s="977"/>
      <c r="V13" s="979"/>
      <c r="W13" s="978"/>
      <c r="X13" s="978"/>
      <c r="Y13" s="978"/>
      <c r="Z13" s="1004" t="e">
        <f t="shared" si="11"/>
        <v>#DIV/0!</v>
      </c>
      <c r="AA13" s="429" t="s">
        <v>1560</v>
      </c>
      <c r="AB13" s="977"/>
      <c r="AC13" s="977"/>
      <c r="AD13" s="977"/>
      <c r="AE13" s="979"/>
      <c r="AF13" s="977"/>
      <c r="AG13" s="977"/>
      <c r="AH13" s="977"/>
      <c r="AI13" s="988" t="e">
        <f t="shared" si="12"/>
        <v>#DIV/0!</v>
      </c>
      <c r="AK13" s="5"/>
      <c r="AL13">
        <f>+$D$2+$I$2-G13</f>
        <v>118</v>
      </c>
    </row>
    <row r="14" spans="1:38" ht="15" customHeight="1">
      <c r="A14" s="102">
        <v>5</v>
      </c>
      <c r="B14" s="698" t="s">
        <v>27</v>
      </c>
      <c r="C14" s="6">
        <f t="shared" si="13"/>
        <v>0</v>
      </c>
      <c r="D14" s="6">
        <v>0</v>
      </c>
      <c r="E14" s="6">
        <v>0</v>
      </c>
      <c r="F14" s="6">
        <v>0</v>
      </c>
      <c r="G14" s="6">
        <f t="shared" si="14"/>
        <v>25</v>
      </c>
      <c r="H14" s="995" t="e">
        <f>+D14/(C14-F14)*1000</f>
        <v>#DIV/0!</v>
      </c>
      <c r="I14" s="110">
        <v>0</v>
      </c>
      <c r="J14" s="116">
        <v>0</v>
      </c>
      <c r="K14" s="12">
        <v>0</v>
      </c>
      <c r="L14" s="6">
        <v>0</v>
      </c>
      <c r="M14" s="992" t="e">
        <f t="shared" si="6"/>
        <v>#DIV/0!</v>
      </c>
      <c r="N14" s="992" t="e">
        <f t="shared" si="7"/>
        <v>#DIV/0!</v>
      </c>
      <c r="O14" s="993" t="e">
        <f t="shared" si="8"/>
        <v>#DIV/0!</v>
      </c>
      <c r="P14" s="993" t="e">
        <f t="shared" si="9"/>
        <v>#DIV/0!</v>
      </c>
      <c r="Q14" s="994">
        <f t="shared" si="10"/>
        <v>0</v>
      </c>
      <c r="R14" s="429" t="s">
        <v>1558</v>
      </c>
      <c r="S14" s="977"/>
      <c r="T14" s="977"/>
      <c r="U14" s="978"/>
      <c r="V14" s="979"/>
      <c r="W14" s="978"/>
      <c r="X14" s="978"/>
      <c r="Y14" s="978"/>
      <c r="Z14" s="1004" t="e">
        <f t="shared" si="11"/>
        <v>#DIV/0!</v>
      </c>
      <c r="AA14" s="429" t="s">
        <v>1560</v>
      </c>
      <c r="AB14" s="977"/>
      <c r="AC14" s="977"/>
      <c r="AD14" s="977"/>
      <c r="AE14" s="979"/>
      <c r="AF14" s="977"/>
      <c r="AG14" s="977"/>
      <c r="AH14" s="977"/>
      <c r="AI14" s="988" t="e">
        <f t="shared" si="12"/>
        <v>#DIV/0!</v>
      </c>
      <c r="AK14" s="5"/>
      <c r="AL14">
        <f>+$D$2+$I$2-G14</f>
        <v>118</v>
      </c>
    </row>
    <row r="15" spans="1:38">
      <c r="A15" s="103">
        <v>6</v>
      </c>
      <c r="B15" s="946" t="s">
        <v>785</v>
      </c>
      <c r="C15" s="6">
        <f t="shared" si="13"/>
        <v>0</v>
      </c>
      <c r="D15" s="6">
        <v>0</v>
      </c>
      <c r="E15" s="6">
        <v>0</v>
      </c>
      <c r="F15" s="6">
        <v>0</v>
      </c>
      <c r="G15" s="6">
        <f t="shared" si="14"/>
        <v>25</v>
      </c>
      <c r="H15" s="839" t="e">
        <f>+D15/(C15-F15)*1000</f>
        <v>#DIV/0!</v>
      </c>
      <c r="I15" s="110">
        <v>0</v>
      </c>
      <c r="J15" s="116">
        <v>0</v>
      </c>
      <c r="K15" s="12">
        <v>0</v>
      </c>
      <c r="L15" s="6">
        <v>0</v>
      </c>
      <c r="M15" s="100" t="e">
        <f t="shared" si="6"/>
        <v>#DIV/0!</v>
      </c>
      <c r="N15" s="100" t="e">
        <f t="shared" si="7"/>
        <v>#DIV/0!</v>
      </c>
      <c r="O15" s="101" t="e">
        <f t="shared" si="8"/>
        <v>#DIV/0!</v>
      </c>
      <c r="P15" s="101" t="e">
        <f t="shared" si="9"/>
        <v>#DIV/0!</v>
      </c>
      <c r="Q15" s="990">
        <f t="shared" si="10"/>
        <v>0</v>
      </c>
      <c r="R15" s="429" t="s">
        <v>1557</v>
      </c>
      <c r="S15" s="540"/>
      <c r="T15" s="540"/>
      <c r="U15" s="496"/>
      <c r="V15" s="889"/>
      <c r="W15" s="496"/>
      <c r="X15" s="496"/>
      <c r="Y15" s="496"/>
      <c r="Z15" s="685" t="e">
        <f t="shared" si="11"/>
        <v>#DIV/0!</v>
      </c>
      <c r="AA15" s="429" t="s">
        <v>1560</v>
      </c>
      <c r="AB15" s="540"/>
      <c r="AC15" s="540"/>
      <c r="AD15" s="540"/>
      <c r="AE15" s="889"/>
      <c r="AF15" s="685"/>
      <c r="AG15" s="540"/>
      <c r="AH15" s="540"/>
      <c r="AI15" t="e">
        <f t="shared" si="12"/>
        <v>#DIV/0!</v>
      </c>
      <c r="AK15" s="5"/>
      <c r="AL15">
        <f>+$D$2+$I$2-G15</f>
        <v>118</v>
      </c>
    </row>
    <row r="16" spans="1:38" ht="14.25" customHeight="1">
      <c r="A16" s="690" t="s">
        <v>88</v>
      </c>
      <c r="B16" s="691"/>
      <c r="C16" s="691">
        <f>SUM(C11:C15)</f>
        <v>0</v>
      </c>
      <c r="D16" s="691">
        <f t="shared" ref="D16:L16" si="15">SUM(D11:D15)</f>
        <v>0</v>
      </c>
      <c r="E16" s="691">
        <f t="shared" si="15"/>
        <v>0</v>
      </c>
      <c r="F16" s="691">
        <f t="shared" si="15"/>
        <v>0</v>
      </c>
      <c r="G16" s="691">
        <f t="shared" si="15"/>
        <v>125</v>
      </c>
      <c r="H16" s="691" t="e">
        <f t="shared" si="15"/>
        <v>#DIV/0!</v>
      </c>
      <c r="I16" s="691">
        <f t="shared" si="15"/>
        <v>0</v>
      </c>
      <c r="J16" s="691">
        <f t="shared" si="15"/>
        <v>0</v>
      </c>
      <c r="K16" s="691">
        <f t="shared" si="15"/>
        <v>0</v>
      </c>
      <c r="L16" s="691">
        <f t="shared" si="15"/>
        <v>0</v>
      </c>
      <c r="M16" s="692" t="e">
        <f t="shared" si="6"/>
        <v>#DIV/0!</v>
      </c>
      <c r="N16" s="692" t="e">
        <f t="shared" si="7"/>
        <v>#DIV/0!</v>
      </c>
      <c r="O16" s="693" t="e">
        <f t="shared" si="8"/>
        <v>#DIV/0!</v>
      </c>
      <c r="P16" s="693" t="e">
        <f t="shared" si="9"/>
        <v>#DIV/0!</v>
      </c>
      <c r="Q16" s="694">
        <f t="shared" si="10"/>
        <v>0</v>
      </c>
      <c r="R16" s="429" t="s">
        <v>1561</v>
      </c>
      <c r="S16" s="686">
        <f>SUM(S11:S15)</f>
        <v>0</v>
      </c>
      <c r="T16" s="686">
        <f>SUM(T11:T15)</f>
        <v>0</v>
      </c>
      <c r="U16" s="686">
        <f>SUM(U11:U15)</f>
        <v>0</v>
      </c>
      <c r="V16" s="1006" t="e">
        <f>AVERAGE(V11:V15)</f>
        <v>#DIV/0!</v>
      </c>
      <c r="W16" s="708" t="e">
        <f>AVERAGE(W11:W15)</f>
        <v>#DIV/0!</v>
      </c>
      <c r="X16" s="686">
        <f>SUM(X11:X15)</f>
        <v>0</v>
      </c>
      <c r="Y16" s="686">
        <f>SUM(Y11:Y15)</f>
        <v>0</v>
      </c>
      <c r="Z16" s="685" t="e">
        <f t="shared" si="11"/>
        <v>#DIV/0!</v>
      </c>
      <c r="AA16" s="429" t="s">
        <v>1561</v>
      </c>
      <c r="AB16" s="686">
        <f>SUM(AB11:AB15)</f>
        <v>0</v>
      </c>
      <c r="AC16" s="686">
        <f>SUM(AC11:AC15)</f>
        <v>0</v>
      </c>
      <c r="AD16" s="686">
        <f>SUM(AD11:AD15)</f>
        <v>0</v>
      </c>
      <c r="AE16" s="1006" t="e">
        <f>AVERAGE(AE11:AE15)</f>
        <v>#DIV/0!</v>
      </c>
      <c r="AF16" s="708" t="e">
        <f>AVERAGE(AF11:AF15)</f>
        <v>#DIV/0!</v>
      </c>
      <c r="AG16" s="686">
        <f>SUM(AG11:AG15)</f>
        <v>0</v>
      </c>
      <c r="AH16" s="430">
        <f>SUM(AH11:AH15)</f>
        <v>0</v>
      </c>
      <c r="AI16" t="e">
        <f t="shared" si="12"/>
        <v>#DIV/0!</v>
      </c>
    </row>
    <row r="17" spans="1:29" ht="15" customHeight="1">
      <c r="A17" s="1820" t="s">
        <v>2062</v>
      </c>
      <c r="B17" s="1821"/>
      <c r="C17" s="1428" t="s">
        <v>73</v>
      </c>
      <c r="D17" s="1428" t="s">
        <v>74</v>
      </c>
      <c r="E17" s="1428" t="s">
        <v>75</v>
      </c>
      <c r="F17" s="1428" t="s">
        <v>76</v>
      </c>
      <c r="G17" s="1428" t="s">
        <v>77</v>
      </c>
      <c r="H17" s="1428" t="s">
        <v>78</v>
      </c>
      <c r="I17" s="1428" t="s">
        <v>34</v>
      </c>
      <c r="J17" s="1428" t="s">
        <v>21</v>
      </c>
      <c r="K17" s="1428" t="s">
        <v>80</v>
      </c>
      <c r="L17" s="1428" t="s">
        <v>86</v>
      </c>
      <c r="M17" s="1428" t="s">
        <v>34</v>
      </c>
      <c r="N17" s="1428" t="s">
        <v>21</v>
      </c>
      <c r="O17" s="1428" t="s">
        <v>80</v>
      </c>
      <c r="P17" s="1428" t="s">
        <v>86</v>
      </c>
      <c r="Q17" s="1429" t="s">
        <v>87</v>
      </c>
      <c r="R17"/>
      <c r="S17"/>
      <c r="T17"/>
      <c r="U17"/>
      <c r="V17"/>
      <c r="W17"/>
      <c r="X17"/>
      <c r="AA17"/>
    </row>
    <row r="18" spans="1:29">
      <c r="A18" s="892">
        <v>1</v>
      </c>
      <c r="B18" s="1420" t="s">
        <v>22</v>
      </c>
      <c r="C18" s="465">
        <f t="shared" ref="C18:C23" si="16">+D18+E18+F18</f>
        <v>0</v>
      </c>
      <c r="D18" s="465">
        <v>0</v>
      </c>
      <c r="E18" s="465">
        <v>0</v>
      </c>
      <c r="F18" s="465">
        <v>0</v>
      </c>
      <c r="G18" s="465">
        <f t="shared" ref="G18:G23" si="17">3-C18</f>
        <v>3</v>
      </c>
      <c r="H18" s="1426" t="e">
        <f t="shared" ref="H18:H23" si="18">+D18/(C18-F18)*1000</f>
        <v>#DIV/0!</v>
      </c>
      <c r="I18" s="1420">
        <v>0</v>
      </c>
      <c r="J18" s="465">
        <v>0</v>
      </c>
      <c r="K18" s="1420">
        <v>0</v>
      </c>
      <c r="L18" s="465">
        <v>0</v>
      </c>
      <c r="M18" s="1421" t="e">
        <f t="shared" ref="M18:M25" si="19">+I18/C18</f>
        <v>#DIV/0!</v>
      </c>
      <c r="N18" s="1421" t="e">
        <f t="shared" ref="N18:N25" si="20">+J18/C18</f>
        <v>#DIV/0!</v>
      </c>
      <c r="O18" s="1422" t="e">
        <f t="shared" ref="O18:O25" si="21">+K18/C18</f>
        <v>#DIV/0!</v>
      </c>
      <c r="P18" s="1422" t="e">
        <f t="shared" ref="P18:P25" si="22">+L18/C18</f>
        <v>#DIV/0!</v>
      </c>
      <c r="Q18" s="1427">
        <f t="shared" ref="Q18:Q25" si="23">+D18-E18</f>
        <v>0</v>
      </c>
      <c r="R18"/>
      <c r="S18" s="4"/>
      <c r="T18"/>
      <c r="U18"/>
      <c r="V18"/>
      <c r="W18"/>
      <c r="X18"/>
      <c r="AA18"/>
    </row>
    <row r="19" spans="1:29" ht="13.5" customHeight="1">
      <c r="A19" s="892">
        <v>2</v>
      </c>
      <c r="B19" s="893" t="s">
        <v>2065</v>
      </c>
      <c r="C19" s="6">
        <f t="shared" si="16"/>
        <v>0</v>
      </c>
      <c r="D19" s="6">
        <v>0</v>
      </c>
      <c r="E19" s="6">
        <v>0</v>
      </c>
      <c r="F19" s="6">
        <v>0</v>
      </c>
      <c r="G19" s="6">
        <f t="shared" si="17"/>
        <v>3</v>
      </c>
      <c r="H19" s="104" t="e">
        <f t="shared" si="18"/>
        <v>#DIV/0!</v>
      </c>
      <c r="I19" s="12">
        <v>0</v>
      </c>
      <c r="J19" s="6">
        <v>0</v>
      </c>
      <c r="K19" s="12">
        <v>0</v>
      </c>
      <c r="L19" s="6">
        <v>0</v>
      </c>
      <c r="M19" s="98" t="e">
        <f t="shared" si="19"/>
        <v>#DIV/0!</v>
      </c>
      <c r="N19" s="98" t="e">
        <f t="shared" si="20"/>
        <v>#DIV/0!</v>
      </c>
      <c r="O19" s="99" t="e">
        <f t="shared" si="21"/>
        <v>#DIV/0!</v>
      </c>
      <c r="P19" s="99" t="e">
        <f t="shared" si="22"/>
        <v>#DIV/0!</v>
      </c>
      <c r="Q19" s="13">
        <f t="shared" si="23"/>
        <v>0</v>
      </c>
      <c r="R19"/>
      <c r="S19" s="4"/>
      <c r="T19"/>
      <c r="U19"/>
      <c r="V19"/>
      <c r="W19"/>
      <c r="X19"/>
      <c r="AA19"/>
    </row>
    <row r="20" spans="1:29">
      <c r="A20" s="891">
        <v>3</v>
      </c>
      <c r="B20" s="12" t="s">
        <v>2066</v>
      </c>
      <c r="C20" s="6">
        <f t="shared" si="16"/>
        <v>0</v>
      </c>
      <c r="D20" s="6">
        <v>0</v>
      </c>
      <c r="E20" s="6">
        <v>0</v>
      </c>
      <c r="F20" s="6">
        <v>0</v>
      </c>
      <c r="G20" s="6">
        <f t="shared" si="17"/>
        <v>3</v>
      </c>
      <c r="H20" s="839" t="e">
        <f t="shared" si="18"/>
        <v>#DIV/0!</v>
      </c>
      <c r="I20" s="12">
        <v>0</v>
      </c>
      <c r="J20" s="6">
        <v>0</v>
      </c>
      <c r="K20" s="12">
        <v>0</v>
      </c>
      <c r="L20" s="6">
        <v>0</v>
      </c>
      <c r="M20" s="98" t="e">
        <f t="shared" si="19"/>
        <v>#DIV/0!</v>
      </c>
      <c r="N20" s="98" t="e">
        <f t="shared" si="20"/>
        <v>#DIV/0!</v>
      </c>
      <c r="O20" s="99" t="e">
        <f t="shared" si="21"/>
        <v>#DIV/0!</v>
      </c>
      <c r="P20" s="99" t="e">
        <f t="shared" si="22"/>
        <v>#DIV/0!</v>
      </c>
      <c r="Q20" s="13">
        <f t="shared" si="23"/>
        <v>0</v>
      </c>
      <c r="R20"/>
      <c r="S20"/>
      <c r="T20"/>
      <c r="U20"/>
      <c r="V20"/>
      <c r="W20"/>
      <c r="X20"/>
      <c r="AA20"/>
    </row>
    <row r="21" spans="1:29" ht="13.5" customHeight="1">
      <c r="A21" s="891">
        <v>4</v>
      </c>
      <c r="B21" s="12" t="s">
        <v>2067</v>
      </c>
      <c r="C21" s="6">
        <f t="shared" si="16"/>
        <v>0</v>
      </c>
      <c r="D21" s="6">
        <v>0</v>
      </c>
      <c r="E21" s="6">
        <v>0</v>
      </c>
      <c r="F21" s="6">
        <v>0</v>
      </c>
      <c r="G21" s="6">
        <f t="shared" si="17"/>
        <v>3</v>
      </c>
      <c r="H21" s="702" t="e">
        <f t="shared" si="18"/>
        <v>#DIV/0!</v>
      </c>
      <c r="I21" s="12">
        <v>0</v>
      </c>
      <c r="J21" s="6">
        <v>0</v>
      </c>
      <c r="K21" s="12">
        <v>0</v>
      </c>
      <c r="L21" s="6">
        <v>0</v>
      </c>
      <c r="M21" s="899" t="e">
        <f t="shared" si="19"/>
        <v>#DIV/0!</v>
      </c>
      <c r="N21" s="899" t="e">
        <f t="shared" si="20"/>
        <v>#DIV/0!</v>
      </c>
      <c r="O21" s="613" t="e">
        <f t="shared" si="21"/>
        <v>#DIV/0!</v>
      </c>
      <c r="P21" s="613" t="e">
        <f t="shared" si="22"/>
        <v>#DIV/0!</v>
      </c>
      <c r="Q21" s="900">
        <f t="shared" si="23"/>
        <v>0</v>
      </c>
      <c r="R21" s="22"/>
      <c r="S21" s="22"/>
      <c r="T21" s="618"/>
      <c r="U21" s="22"/>
      <c r="V21" s="22"/>
      <c r="W21" s="22"/>
      <c r="X21" s="22"/>
      <c r="Y21" s="22"/>
      <c r="AA21"/>
    </row>
    <row r="22" spans="1:29" ht="14.25" customHeight="1">
      <c r="A22" s="891">
        <v>5</v>
      </c>
      <c r="B22" s="569" t="s">
        <v>2069</v>
      </c>
      <c r="C22" s="6">
        <f t="shared" si="16"/>
        <v>0</v>
      </c>
      <c r="D22" s="6">
        <v>0</v>
      </c>
      <c r="E22" s="6">
        <v>0</v>
      </c>
      <c r="F22" s="6">
        <v>0</v>
      </c>
      <c r="G22" s="6">
        <f t="shared" si="17"/>
        <v>3</v>
      </c>
      <c r="H22" s="930" t="e">
        <f t="shared" si="18"/>
        <v>#DIV/0!</v>
      </c>
      <c r="I22" s="12">
        <v>0</v>
      </c>
      <c r="J22" s="6">
        <v>0</v>
      </c>
      <c r="K22" s="12">
        <v>0</v>
      </c>
      <c r="L22" s="6">
        <v>0</v>
      </c>
      <c r="M22" s="904" t="e">
        <f t="shared" si="19"/>
        <v>#DIV/0!</v>
      </c>
      <c r="N22" s="904" t="e">
        <f t="shared" si="20"/>
        <v>#DIV/0!</v>
      </c>
      <c r="O22" s="905" t="e">
        <f t="shared" si="21"/>
        <v>#DIV/0!</v>
      </c>
      <c r="P22" s="905" t="e">
        <f t="shared" si="22"/>
        <v>#DIV/0!</v>
      </c>
      <c r="Q22" s="906">
        <f t="shared" si="23"/>
        <v>0</v>
      </c>
      <c r="R22"/>
      <c r="S22" s="4"/>
      <c r="T22"/>
      <c r="U22"/>
      <c r="V22"/>
      <c r="W22"/>
      <c r="X22"/>
      <c r="AA22"/>
    </row>
    <row r="23" spans="1:29">
      <c r="A23" s="894">
        <v>6</v>
      </c>
      <c r="B23" s="895" t="s">
        <v>2068</v>
      </c>
      <c r="C23" s="6">
        <f t="shared" si="16"/>
        <v>0</v>
      </c>
      <c r="D23" s="6">
        <v>0</v>
      </c>
      <c r="E23" s="6">
        <v>0</v>
      </c>
      <c r="F23" s="6">
        <v>0</v>
      </c>
      <c r="G23" s="6">
        <f t="shared" si="17"/>
        <v>3</v>
      </c>
      <c r="H23" s="929" t="e">
        <f t="shared" si="18"/>
        <v>#DIV/0!</v>
      </c>
      <c r="I23" s="12">
        <v>0</v>
      </c>
      <c r="J23" s="6">
        <v>0</v>
      </c>
      <c r="K23" s="12">
        <v>0</v>
      </c>
      <c r="L23" s="6">
        <v>0</v>
      </c>
      <c r="M23" s="901" t="e">
        <f t="shared" si="19"/>
        <v>#DIV/0!</v>
      </c>
      <c r="N23" s="901" t="e">
        <f t="shared" si="20"/>
        <v>#DIV/0!</v>
      </c>
      <c r="O23" s="902" t="e">
        <f t="shared" si="21"/>
        <v>#DIV/0!</v>
      </c>
      <c r="P23" s="902" t="e">
        <f t="shared" si="22"/>
        <v>#DIV/0!</v>
      </c>
      <c r="Q23" s="903">
        <f t="shared" si="23"/>
        <v>0</v>
      </c>
      <c r="R23"/>
      <c r="S23" s="4"/>
      <c r="T23"/>
      <c r="U23"/>
      <c r="V23"/>
      <c r="W23"/>
      <c r="X23"/>
      <c r="AA23"/>
    </row>
    <row r="24" spans="1:29" ht="15.75" customHeight="1">
      <c r="A24" s="896" t="s">
        <v>2063</v>
      </c>
      <c r="B24" s="907"/>
      <c r="C24" s="907">
        <f>SUM(C18:C23)</f>
        <v>0</v>
      </c>
      <c r="D24" s="907">
        <f>SUM(D18:D23)</f>
        <v>0</v>
      </c>
      <c r="E24" s="907">
        <f>SUM(E18:E23)</f>
        <v>0</v>
      </c>
      <c r="F24" s="907">
        <f>SUM(F18:F23)</f>
        <v>0</v>
      </c>
      <c r="G24" s="907">
        <f>SUM(G18:G23)</f>
        <v>18</v>
      </c>
      <c r="H24" s="908" t="e">
        <f>+D24/(C24-F24)*1000</f>
        <v>#DIV/0!</v>
      </c>
      <c r="I24" s="907">
        <f>SUM(I18:I23)</f>
        <v>0</v>
      </c>
      <c r="J24" s="907">
        <f>SUM(J18:J23)</f>
        <v>0</v>
      </c>
      <c r="K24" s="907">
        <f>SUM(K18:K23)</f>
        <v>0</v>
      </c>
      <c r="L24" s="907">
        <f>SUM(L18:L23)</f>
        <v>0</v>
      </c>
      <c r="M24" s="692" t="e">
        <f t="shared" si="19"/>
        <v>#DIV/0!</v>
      </c>
      <c r="N24" s="692" t="e">
        <f t="shared" si="20"/>
        <v>#DIV/0!</v>
      </c>
      <c r="O24" s="693" t="e">
        <f t="shared" si="21"/>
        <v>#DIV/0!</v>
      </c>
      <c r="P24" s="693" t="e">
        <f t="shared" si="22"/>
        <v>#DIV/0!</v>
      </c>
      <c r="Q24" s="694">
        <f t="shared" si="23"/>
        <v>0</v>
      </c>
      <c r="R24"/>
      <c r="S24" s="4"/>
      <c r="T24"/>
      <c r="U24"/>
      <c r="V24"/>
      <c r="W24"/>
      <c r="X24"/>
      <c r="AA24"/>
    </row>
    <row r="25" spans="1:29" ht="18" customHeight="1">
      <c r="A25" s="909" t="s">
        <v>2064</v>
      </c>
      <c r="B25" s="910"/>
      <c r="C25" s="910">
        <f>+C16+C24</f>
        <v>0</v>
      </c>
      <c r="D25" s="910">
        <f>+D16+D24</f>
        <v>0</v>
      </c>
      <c r="E25" s="910">
        <f>+E16+E24</f>
        <v>0</v>
      </c>
      <c r="F25" s="910">
        <f>+F16+F24</f>
        <v>0</v>
      </c>
      <c r="G25" s="910">
        <f>143-C25</f>
        <v>143</v>
      </c>
      <c r="H25" s="911" t="e">
        <f>+D25/(C25-F25)*1000</f>
        <v>#DIV/0!</v>
      </c>
      <c r="I25" s="910">
        <f>+I16+I24</f>
        <v>0</v>
      </c>
      <c r="J25" s="910">
        <f>+J16+J24</f>
        <v>0</v>
      </c>
      <c r="K25" s="910">
        <f>+K16+K24</f>
        <v>0</v>
      </c>
      <c r="L25" s="910">
        <f>+L16+L24</f>
        <v>0</v>
      </c>
      <c r="M25" s="912" t="e">
        <f t="shared" si="19"/>
        <v>#DIV/0!</v>
      </c>
      <c r="N25" s="912" t="e">
        <f t="shared" si="20"/>
        <v>#DIV/0!</v>
      </c>
      <c r="O25" s="913" t="e">
        <f t="shared" si="21"/>
        <v>#DIV/0!</v>
      </c>
      <c r="P25" s="913" t="e">
        <f t="shared" si="22"/>
        <v>#DIV/0!</v>
      </c>
      <c r="Q25" s="914">
        <f t="shared" si="23"/>
        <v>0</v>
      </c>
      <c r="R25" s="25">
        <f>+C25/143</f>
        <v>0</v>
      </c>
      <c r="S25" s="4" t="s">
        <v>2072</v>
      </c>
      <c r="T25"/>
      <c r="U25"/>
      <c r="V25"/>
      <c r="W25"/>
      <c r="X25"/>
      <c r="AA25"/>
    </row>
    <row r="26" spans="1:29" s="113" customFormat="1" ht="14.25">
      <c r="AA26" s="273"/>
      <c r="AC26"/>
    </row>
    <row r="27" spans="1:29" ht="16.5" customHeight="1">
      <c r="A27" s="57" t="s">
        <v>2451</v>
      </c>
      <c r="B27"/>
      <c r="C27"/>
      <c r="D27"/>
      <c r="E27"/>
      <c r="F27"/>
      <c r="G27"/>
      <c r="H27"/>
      <c r="I27"/>
      <c r="J27"/>
      <c r="K27"/>
      <c r="L27"/>
      <c r="M27"/>
      <c r="N27"/>
      <c r="O27" s="54"/>
      <c r="P27"/>
      <c r="Q27" s="113"/>
      <c r="R27" s="113"/>
      <c r="S27" s="113"/>
      <c r="T27" s="113"/>
      <c r="U27" s="113"/>
      <c r="V27" s="113"/>
      <c r="W27" s="113"/>
      <c r="X27" s="113"/>
    </row>
    <row r="28" spans="1:29" ht="15.6" customHeight="1">
      <c r="A28" s="128" t="s">
        <v>705</v>
      </c>
      <c r="B28" s="129" t="s">
        <v>78</v>
      </c>
      <c r="C28" s="129" t="s">
        <v>90</v>
      </c>
      <c r="D28" s="129" t="s">
        <v>101</v>
      </c>
      <c r="E28" s="129" t="s">
        <v>18</v>
      </c>
      <c r="F28" s="129" t="s">
        <v>19</v>
      </c>
      <c r="G28" s="129" t="s">
        <v>102</v>
      </c>
      <c r="H28" s="129" t="s">
        <v>33</v>
      </c>
      <c r="I28" s="129" t="s">
        <v>35</v>
      </c>
      <c r="J28" s="1346" t="s">
        <v>32</v>
      </c>
      <c r="K28" s="1346" t="s">
        <v>80</v>
      </c>
      <c r="L28" s="1346" t="s">
        <v>98</v>
      </c>
      <c r="M28" s="1346" t="s">
        <v>9</v>
      </c>
      <c r="N28" s="1347" t="s">
        <v>1</v>
      </c>
      <c r="O28" s="146"/>
      <c r="R28" s="618"/>
      <c r="S28" s="618"/>
      <c r="T28" s="618"/>
      <c r="U28" s="618"/>
      <c r="V28" s="618"/>
    </row>
    <row r="29" spans="1:29" ht="15.6" customHeight="1">
      <c r="A29" s="491" t="s">
        <v>809</v>
      </c>
      <c r="B29" s="492" t="e">
        <f t="shared" ref="B29:B37" si="24">+E29/(D29-G29)</f>
        <v>#DIV/0!</v>
      </c>
      <c r="C29" s="493"/>
      <c r="D29" s="494"/>
      <c r="E29" s="494"/>
      <c r="F29" s="494"/>
      <c r="G29" s="494"/>
      <c r="H29" s="636"/>
      <c r="I29" s="636"/>
      <c r="J29" s="1344" t="e">
        <f t="shared" ref="J29:J36" si="25">+I29/H29*1000</f>
        <v>#DIV/0!</v>
      </c>
      <c r="K29" s="1345"/>
      <c r="L29" s="1345"/>
      <c r="M29" s="1345"/>
      <c r="N29" s="1343" t="e">
        <f t="shared" ref="N29:N39" si="26">+M29/(L29/27)</f>
        <v>#DIV/0!</v>
      </c>
      <c r="O29" s="146"/>
      <c r="S29" s="618"/>
      <c r="T29" s="618"/>
      <c r="U29" s="618"/>
      <c r="V29" s="111"/>
    </row>
    <row r="30" spans="1:29" ht="15.6" customHeight="1">
      <c r="A30" s="486" t="s">
        <v>1953</v>
      </c>
      <c r="B30" s="487" t="e">
        <f t="shared" si="24"/>
        <v>#DIV/0!</v>
      </c>
      <c r="C30" s="488"/>
      <c r="D30" s="489">
        <f>+D39</f>
        <v>0</v>
      </c>
      <c r="E30" s="489">
        <f t="shared" ref="E30:H30" si="27">+E39</f>
        <v>0</v>
      </c>
      <c r="F30" s="489">
        <f t="shared" si="27"/>
        <v>0</v>
      </c>
      <c r="G30" s="489">
        <f t="shared" si="27"/>
        <v>0</v>
      </c>
      <c r="H30" s="489">
        <f t="shared" si="27"/>
        <v>0</v>
      </c>
      <c r="I30" s="489">
        <f>+I39</f>
        <v>0</v>
      </c>
      <c r="J30" s="1342" t="e">
        <f>+I30/H30*1000</f>
        <v>#DIV/0!</v>
      </c>
      <c r="K30" s="489">
        <f t="shared" ref="K30:L30" si="28">+K39</f>
        <v>0</v>
      </c>
      <c r="L30" s="489">
        <f t="shared" si="28"/>
        <v>0</v>
      </c>
      <c r="M30" s="489">
        <f>+M39</f>
        <v>0</v>
      </c>
      <c r="N30" s="490" t="e">
        <f t="shared" si="26"/>
        <v>#DIV/0!</v>
      </c>
      <c r="O30" s="146"/>
      <c r="P30" s="618"/>
      <c r="Q30" s="618"/>
      <c r="R30" s="618"/>
      <c r="S30" s="618"/>
      <c r="T30" s="618"/>
      <c r="U30" s="618"/>
      <c r="V30" s="618"/>
      <c r="W30" s="618"/>
      <c r="X30" s="618"/>
    </row>
    <row r="31" spans="1:29" ht="15.6" customHeight="1">
      <c r="A31" s="486" t="s">
        <v>1987</v>
      </c>
      <c r="B31" s="487" t="e">
        <f t="shared" si="24"/>
        <v>#DIV/0!</v>
      </c>
      <c r="C31" s="488"/>
      <c r="D31" s="489">
        <f>+D39-D30</f>
        <v>0</v>
      </c>
      <c r="E31" s="489">
        <f t="shared" ref="E31:H31" si="29">+E39-E30</f>
        <v>0</v>
      </c>
      <c r="F31" s="489">
        <f t="shared" si="29"/>
        <v>0</v>
      </c>
      <c r="G31" s="489">
        <f t="shared" si="29"/>
        <v>0</v>
      </c>
      <c r="H31" s="489">
        <f t="shared" si="29"/>
        <v>0</v>
      </c>
      <c r="I31" s="489">
        <f>+I39-I30</f>
        <v>0</v>
      </c>
      <c r="J31" s="229" t="e">
        <f t="shared" si="25"/>
        <v>#DIV/0!</v>
      </c>
      <c r="K31" s="489">
        <f t="shared" ref="K31" si="30">+K39-K30</f>
        <v>0</v>
      </c>
      <c r="L31" s="489">
        <f t="shared" ref="L31" si="31">+L39-L30</f>
        <v>0</v>
      </c>
      <c r="M31" s="489">
        <f>+M39-M30</f>
        <v>0</v>
      </c>
      <c r="N31" s="490" t="e">
        <f t="shared" si="26"/>
        <v>#DIV/0!</v>
      </c>
      <c r="O31" s="147"/>
    </row>
    <row r="32" spans="1:29" ht="15.6" customHeight="1">
      <c r="A32" s="486" t="s">
        <v>1955</v>
      </c>
      <c r="B32" s="257" t="e">
        <f t="shared" si="24"/>
        <v>#DIV/0!</v>
      </c>
      <c r="C32" s="488"/>
      <c r="D32" s="489">
        <f>+D39-D30-D31</f>
        <v>0</v>
      </c>
      <c r="E32" s="489">
        <f t="shared" ref="E32:H32" si="32">+E39-E30-E31</f>
        <v>0</v>
      </c>
      <c r="F32" s="489">
        <f t="shared" si="32"/>
        <v>0</v>
      </c>
      <c r="G32" s="489">
        <f t="shared" si="32"/>
        <v>0</v>
      </c>
      <c r="H32" s="489">
        <f t="shared" si="32"/>
        <v>0</v>
      </c>
      <c r="I32" s="489">
        <f>+I39-I30-I31</f>
        <v>0</v>
      </c>
      <c r="J32" s="229" t="e">
        <f t="shared" si="25"/>
        <v>#DIV/0!</v>
      </c>
      <c r="K32" s="489">
        <f t="shared" ref="K32" si="33">+K39-K30-K31</f>
        <v>0</v>
      </c>
      <c r="L32" s="489">
        <f t="shared" ref="L32" si="34">+L39-L30-L31</f>
        <v>0</v>
      </c>
      <c r="M32" s="489">
        <f>+M39-M30-M31</f>
        <v>0</v>
      </c>
      <c r="N32" s="230" t="e">
        <f t="shared" si="26"/>
        <v>#DIV/0!</v>
      </c>
      <c r="O32" s="148"/>
      <c r="Q32" s="618"/>
      <c r="R32" s="618"/>
      <c r="S32" s="618"/>
      <c r="T32" s="618"/>
      <c r="U32" s="618"/>
      <c r="V32" s="618"/>
    </row>
    <row r="33" spans="1:24" ht="15.6" customHeight="1">
      <c r="A33" s="486" t="s">
        <v>92</v>
      </c>
      <c r="B33" s="487" t="e">
        <f>+E33/(D33-G33)</f>
        <v>#DIV/0!</v>
      </c>
      <c r="C33" s="488"/>
      <c r="D33" s="489">
        <f>+D39-D30-D31-D32</f>
        <v>0</v>
      </c>
      <c r="E33" s="489">
        <f t="shared" ref="E33:H33" si="35">+E39-E30-E31-E32</f>
        <v>0</v>
      </c>
      <c r="F33" s="489">
        <f t="shared" si="35"/>
        <v>0</v>
      </c>
      <c r="G33" s="489">
        <f t="shared" si="35"/>
        <v>0</v>
      </c>
      <c r="H33" s="489">
        <f t="shared" si="35"/>
        <v>0</v>
      </c>
      <c r="I33" s="489">
        <f>+I39-I30-I31-I32</f>
        <v>0</v>
      </c>
      <c r="J33" s="229" t="e">
        <f t="shared" si="25"/>
        <v>#DIV/0!</v>
      </c>
      <c r="K33" s="489">
        <f t="shared" ref="K33" si="36">+K39-K30-K31-K32</f>
        <v>0</v>
      </c>
      <c r="L33" s="489">
        <f t="shared" ref="L33" si="37">+L39-L30-L31-L32</f>
        <v>0</v>
      </c>
      <c r="M33" s="489">
        <f>+M39-M30-M31-M32</f>
        <v>0</v>
      </c>
      <c r="N33" s="490" t="e">
        <f>+M33/(L33/27)</f>
        <v>#DIV/0!</v>
      </c>
      <c r="O33" s="147"/>
      <c r="P33" s="618"/>
      <c r="Q33" s="618"/>
      <c r="R33" s="618"/>
      <c r="S33" s="618"/>
      <c r="T33" s="618"/>
      <c r="U33" s="618"/>
      <c r="V33" s="111"/>
      <c r="W33" s="618"/>
      <c r="X33" s="618"/>
    </row>
    <row r="34" spans="1:24" ht="15.6" customHeight="1">
      <c r="A34" s="486" t="s">
        <v>93</v>
      </c>
      <c r="B34" s="257" t="e">
        <f>+E34/(D34-G34)</f>
        <v>#DIV/0!</v>
      </c>
      <c r="C34" s="488"/>
      <c r="D34" s="489">
        <f>+D39-D30-D31-D32-D33</f>
        <v>0</v>
      </c>
      <c r="E34" s="489">
        <f t="shared" ref="E34:H34" si="38">+E39-E30-E31-E32-E33</f>
        <v>0</v>
      </c>
      <c r="F34" s="489">
        <f t="shared" si="38"/>
        <v>0</v>
      </c>
      <c r="G34" s="489">
        <f t="shared" si="38"/>
        <v>0</v>
      </c>
      <c r="H34" s="489">
        <f t="shared" si="38"/>
        <v>0</v>
      </c>
      <c r="I34" s="489">
        <f>+I39-I30-I31-I32-I33</f>
        <v>0</v>
      </c>
      <c r="J34" s="229">
        <v>265.82278481012656</v>
      </c>
      <c r="K34" s="489">
        <f t="shared" ref="K34" si="39">+K39-K30-K31-K32-K33</f>
        <v>0</v>
      </c>
      <c r="L34" s="489">
        <f t="shared" ref="L34" si="40">+L39-L30-L31-L32-L33</f>
        <v>0</v>
      </c>
      <c r="M34" s="489">
        <f>+M39-M30-M31-M32-M33</f>
        <v>0</v>
      </c>
      <c r="N34" s="230" t="e">
        <f>+M34/(L34/27)</f>
        <v>#DIV/0!</v>
      </c>
      <c r="O34" s="148"/>
      <c r="P34" s="618"/>
      <c r="Q34" s="618"/>
      <c r="R34" s="618"/>
      <c r="S34" s="618"/>
      <c r="T34" s="618"/>
      <c r="U34" s="618"/>
      <c r="V34" s="618"/>
      <c r="W34" s="618"/>
      <c r="X34" s="618"/>
    </row>
    <row r="35" spans="1:24" ht="15.6" customHeight="1">
      <c r="A35" s="486" t="s">
        <v>94</v>
      </c>
      <c r="B35" s="257" t="e">
        <f t="shared" si="24"/>
        <v>#DIV/0!</v>
      </c>
      <c r="C35" s="488"/>
      <c r="D35" s="489">
        <f>+D39-D30-D31-D32-D33-D34</f>
        <v>0</v>
      </c>
      <c r="E35" s="489">
        <f t="shared" ref="E35:H35" si="41">+E39-E30-E31-E32-E33-E34</f>
        <v>0</v>
      </c>
      <c r="F35" s="489">
        <f t="shared" si="41"/>
        <v>0</v>
      </c>
      <c r="G35" s="489">
        <f t="shared" si="41"/>
        <v>0</v>
      </c>
      <c r="H35" s="489">
        <f t="shared" si="41"/>
        <v>0</v>
      </c>
      <c r="I35" s="489">
        <f>+I39-I30-I31-I32-I33-I34</f>
        <v>0</v>
      </c>
      <c r="J35" s="229" t="e">
        <f t="shared" si="25"/>
        <v>#DIV/0!</v>
      </c>
      <c r="K35" s="489">
        <f t="shared" ref="K35" si="42">+K39-K30-K31-K32-K33-K34</f>
        <v>0</v>
      </c>
      <c r="L35" s="489">
        <f t="shared" ref="L35" si="43">+L39-L30-L31-L32-L33-L34</f>
        <v>0</v>
      </c>
      <c r="M35" s="489">
        <f>+M39-M30-M31-M32-M33-M34</f>
        <v>0</v>
      </c>
      <c r="N35" s="230" t="e">
        <f t="shared" si="26"/>
        <v>#DIV/0!</v>
      </c>
      <c r="O35" s="149"/>
    </row>
    <row r="36" spans="1:24" ht="15.6" customHeight="1">
      <c r="A36" s="486" t="s">
        <v>95</v>
      </c>
      <c r="B36" s="257" t="e">
        <f t="shared" si="24"/>
        <v>#DIV/0!</v>
      </c>
      <c r="C36" s="488"/>
      <c r="D36" s="489">
        <f>+D39-D30-D31-D32-D33-D34-D35</f>
        <v>0</v>
      </c>
      <c r="E36" s="489">
        <f t="shared" ref="E36:H36" si="44">+E39-E30-E31-E32-E33-E34-E35</f>
        <v>0</v>
      </c>
      <c r="F36" s="489">
        <f t="shared" si="44"/>
        <v>0</v>
      </c>
      <c r="G36" s="489">
        <f t="shared" si="44"/>
        <v>0</v>
      </c>
      <c r="H36" s="489">
        <f t="shared" si="44"/>
        <v>0</v>
      </c>
      <c r="I36" s="489">
        <f>+I39-I30-I31-I32-I33-I34-I35</f>
        <v>0</v>
      </c>
      <c r="J36" s="229" t="e">
        <f t="shared" si="25"/>
        <v>#DIV/0!</v>
      </c>
      <c r="K36" s="489">
        <f t="shared" ref="K36" si="45">+K39-K30-K31-K32-K33-K34-K35</f>
        <v>0</v>
      </c>
      <c r="L36" s="489">
        <f t="shared" ref="L36" si="46">+L39-L30-L31-L32-L33-L34-L35</f>
        <v>0</v>
      </c>
      <c r="M36" s="489">
        <f>+M39-M30-M31-M32-M33-M34-M35</f>
        <v>0</v>
      </c>
      <c r="N36" s="230" t="e">
        <f t="shared" si="26"/>
        <v>#DIV/0!</v>
      </c>
      <c r="O36" s="148"/>
      <c r="R36" s="618"/>
      <c r="S36" s="618"/>
      <c r="T36" s="618"/>
      <c r="U36" s="618"/>
      <c r="V36" s="618"/>
    </row>
    <row r="37" spans="1:24" ht="15.6" customHeight="1">
      <c r="A37" s="486"/>
      <c r="B37" s="257" t="e">
        <f t="shared" si="24"/>
        <v>#DIV/0!</v>
      </c>
      <c r="C37" s="488"/>
      <c r="D37" s="489"/>
      <c r="E37" s="489"/>
      <c r="F37" s="489"/>
      <c r="G37" s="489"/>
      <c r="H37" s="489"/>
      <c r="I37" s="489"/>
      <c r="J37" s="229"/>
      <c r="K37" s="489"/>
      <c r="L37" s="489"/>
      <c r="M37" s="489"/>
      <c r="N37" s="230"/>
      <c r="O37" s="148"/>
      <c r="Q37" s="618"/>
      <c r="S37" s="618"/>
      <c r="T37" s="618"/>
      <c r="U37" s="618"/>
      <c r="V37" s="111"/>
    </row>
    <row r="38" spans="1:24" ht="15.6" customHeight="1">
      <c r="A38" s="445"/>
      <c r="B38" s="231"/>
      <c r="C38" s="446"/>
      <c r="D38" s="447"/>
      <c r="E38" s="447"/>
      <c r="F38" s="447"/>
      <c r="G38" s="447"/>
      <c r="H38" s="447"/>
      <c r="I38" s="447"/>
      <c r="J38" s="253"/>
      <c r="K38" s="447"/>
      <c r="L38" s="447"/>
      <c r="M38" s="447"/>
      <c r="N38" s="460" t="e">
        <f t="shared" si="26"/>
        <v>#DIV/0!</v>
      </c>
      <c r="O38" s="150"/>
      <c r="S38" s="618"/>
      <c r="T38" s="618"/>
      <c r="U38" s="618"/>
      <c r="V38" s="618"/>
    </row>
    <row r="39" spans="1:24" ht="15.6" customHeight="1">
      <c r="A39" s="118" t="s">
        <v>1112</v>
      </c>
      <c r="B39" s="134" t="e">
        <f>+E39/(D39-G39)</f>
        <v>#DIV/0!</v>
      </c>
      <c r="C39" s="106"/>
      <c r="D39" s="536">
        <f>+投手通算!C42</f>
        <v>0</v>
      </c>
      <c r="E39" s="536">
        <f>+投手通算!D42</f>
        <v>0</v>
      </c>
      <c r="F39" s="536">
        <f>+投手通算!E42</f>
        <v>0</v>
      </c>
      <c r="G39" s="536">
        <f>+投手通算!A42</f>
        <v>0</v>
      </c>
      <c r="H39" s="536">
        <f>+打者通算!E78</f>
        <v>0</v>
      </c>
      <c r="I39" s="536">
        <f>+打者通算!G78</f>
        <v>0</v>
      </c>
      <c r="J39" s="537" t="e">
        <f>+I39/H39*1000</f>
        <v>#DIV/0!</v>
      </c>
      <c r="K39" s="536">
        <f>+打者通算!O78</f>
        <v>0</v>
      </c>
      <c r="L39" s="536">
        <f>+投手通算!I42</f>
        <v>0</v>
      </c>
      <c r="M39" s="536">
        <f>+投手通算!S42</f>
        <v>0</v>
      </c>
      <c r="N39" s="538" t="e">
        <f t="shared" si="26"/>
        <v>#DIV/0!</v>
      </c>
      <c r="O39" s="151"/>
    </row>
    <row r="40" spans="1:24" ht="15.6" customHeight="1">
      <c r="B40"/>
      <c r="C40" t="s">
        <v>615</v>
      </c>
      <c r="D40" s="1">
        <f>143-D39</f>
        <v>143</v>
      </c>
      <c r="E40"/>
      <c r="F40"/>
      <c r="G40"/>
      <c r="H40"/>
      <c r="I40"/>
      <c r="J40"/>
      <c r="K40"/>
      <c r="L40"/>
      <c r="M40"/>
      <c r="N40"/>
      <c r="O40"/>
    </row>
    <row r="41" spans="1:24" ht="15.6" customHeight="1">
      <c r="B41"/>
      <c r="C41"/>
      <c r="D41"/>
      <c r="E41"/>
      <c r="F41"/>
      <c r="G41"/>
      <c r="H41"/>
      <c r="I41"/>
      <c r="J41" s="791" t="s">
        <v>2453</v>
      </c>
      <c r="K41" s="787"/>
      <c r="L41" s="787"/>
      <c r="M41" s="787"/>
      <c r="N41" s="787"/>
      <c r="O41" s="787"/>
      <c r="P41" s="787"/>
      <c r="Q41" s="787"/>
    </row>
    <row r="42" spans="1:24" s="22" customFormat="1" ht="18" customHeight="1">
      <c r="A42" s="1817" t="s">
        <v>2452</v>
      </c>
      <c r="B42" s="1818"/>
      <c r="C42" s="1818"/>
      <c r="D42" s="1818"/>
      <c r="E42" s="1818"/>
      <c r="F42" s="1818"/>
      <c r="G42" s="1818"/>
      <c r="H42" s="457" t="s">
        <v>1378</v>
      </c>
      <c r="I42" s="227"/>
      <c r="J42" s="1409" t="s">
        <v>1052</v>
      </c>
      <c r="K42" s="1410" t="s">
        <v>1048</v>
      </c>
      <c r="L42" s="1410" t="s">
        <v>1336</v>
      </c>
      <c r="M42" s="1410" t="s">
        <v>1050</v>
      </c>
      <c r="N42" s="1411" t="s">
        <v>1051</v>
      </c>
      <c r="O42" s="1410" t="s">
        <v>683</v>
      </c>
      <c r="P42" s="1411" t="s">
        <v>1049</v>
      </c>
      <c r="Q42" s="1412"/>
      <c r="S42"/>
    </row>
    <row r="43" spans="1:24" s="22" customFormat="1" ht="24.75" customHeight="1">
      <c r="A43" s="415" t="s">
        <v>753</v>
      </c>
      <c r="B43" s="416" t="s">
        <v>73</v>
      </c>
      <c r="C43" s="416" t="s">
        <v>105</v>
      </c>
      <c r="D43" s="416" t="s">
        <v>1335</v>
      </c>
      <c r="E43" s="416" t="s">
        <v>76</v>
      </c>
      <c r="F43" s="416" t="s">
        <v>78</v>
      </c>
      <c r="G43" s="416" t="s">
        <v>597</v>
      </c>
      <c r="H43" s="688" t="s">
        <v>1864</v>
      </c>
      <c r="I43" s="381"/>
      <c r="J43" s="239" t="s">
        <v>1988</v>
      </c>
      <c r="K43" s="239"/>
      <c r="L43" s="240">
        <f>+L51</f>
        <v>0</v>
      </c>
      <c r="M43" s="240">
        <f t="shared" ref="M43:O43" si="47">+M51</f>
        <v>0</v>
      </c>
      <c r="N43" s="240">
        <f t="shared" si="47"/>
        <v>0</v>
      </c>
      <c r="O43" s="240">
        <f t="shared" si="47"/>
        <v>0</v>
      </c>
      <c r="P43" s="417" t="e">
        <f>+M43/(L43-O43)</f>
        <v>#DIV/0!</v>
      </c>
      <c r="Q43" s="238"/>
      <c r="R43" s="109"/>
      <c r="S43" s="865"/>
      <c r="T43" s="865"/>
      <c r="U43" s="20"/>
      <c r="V43" s="540"/>
    </row>
    <row r="44" spans="1:24" s="22" customFormat="1" ht="24.75" customHeight="1">
      <c r="A44"/>
      <c r="B44" s="532"/>
      <c r="C44" s="427"/>
      <c r="D44" s="427"/>
      <c r="E44" s="427"/>
      <c r="F44" s="427"/>
      <c r="G44" s="458"/>
      <c r="H44" s="427"/>
      <c r="I44" s="198"/>
      <c r="J44" s="239" t="s">
        <v>1989</v>
      </c>
      <c r="K44" s="239"/>
      <c r="L44" s="240">
        <f>+L51-L43</f>
        <v>0</v>
      </c>
      <c r="M44" s="240">
        <f t="shared" ref="M44:O44" si="48">+M51-M43</f>
        <v>0</v>
      </c>
      <c r="N44" s="240">
        <f t="shared" si="48"/>
        <v>0</v>
      </c>
      <c r="O44" s="240">
        <f t="shared" si="48"/>
        <v>0</v>
      </c>
      <c r="P44" s="417" t="e">
        <f t="shared" ref="P44:P49" si="49">+M44/(L44-O44)</f>
        <v>#DIV/0!</v>
      </c>
      <c r="Q44" s="238"/>
      <c r="S44" s="865"/>
      <c r="T44" s="865"/>
      <c r="U44" s="20"/>
      <c r="V44" s="540"/>
    </row>
    <row r="45" spans="1:24" s="22" customFormat="1" ht="24.75" customHeight="1">
      <c r="A45" s="425"/>
      <c r="B45" s="426"/>
      <c r="C45" s="427"/>
      <c r="D45" s="427"/>
      <c r="E45" s="427"/>
      <c r="F45" s="427"/>
      <c r="G45" s="458"/>
      <c r="H45" s="427"/>
      <c r="I45" s="198"/>
      <c r="J45" s="239" t="s">
        <v>1955</v>
      </c>
      <c r="K45" s="239"/>
      <c r="L45" s="240">
        <f>+L51-L43-L44</f>
        <v>0</v>
      </c>
      <c r="M45" s="240">
        <f t="shared" ref="M45:O45" si="50">+M51-M43-M44</f>
        <v>0</v>
      </c>
      <c r="N45" s="240">
        <f t="shared" si="50"/>
        <v>0</v>
      </c>
      <c r="O45" s="240">
        <f t="shared" si="50"/>
        <v>0</v>
      </c>
      <c r="P45" s="417" t="e">
        <f t="shared" si="49"/>
        <v>#DIV/0!</v>
      </c>
      <c r="Q45" s="238"/>
      <c r="S45" s="865"/>
      <c r="T45" s="865"/>
      <c r="U45" s="20"/>
      <c r="V45" s="540"/>
    </row>
    <row r="46" spans="1:24" s="22" customFormat="1" ht="24.75" customHeight="1">
      <c r="A46" s="425"/>
      <c r="B46" s="426"/>
      <c r="C46" s="427"/>
      <c r="D46" s="427"/>
      <c r="E46" s="427"/>
      <c r="F46" s="427"/>
      <c r="G46" s="458"/>
      <c r="H46" s="458"/>
      <c r="I46" s="198"/>
      <c r="J46" s="239" t="s">
        <v>92</v>
      </c>
      <c r="K46" s="239"/>
      <c r="L46" s="240">
        <f>+L51-L43-L44-L45</f>
        <v>0</v>
      </c>
      <c r="M46" s="240">
        <f t="shared" ref="M46:O46" si="51">+M51-M43-M44-M45</f>
        <v>0</v>
      </c>
      <c r="N46" s="240">
        <f t="shared" si="51"/>
        <v>0</v>
      </c>
      <c r="O46" s="240">
        <f t="shared" si="51"/>
        <v>0</v>
      </c>
      <c r="P46" s="417" t="e">
        <f t="shared" si="49"/>
        <v>#DIV/0!</v>
      </c>
      <c r="Q46" s="238"/>
      <c r="S46" s="865"/>
      <c r="T46" s="865"/>
      <c r="U46" s="20"/>
      <c r="V46" s="540"/>
    </row>
    <row r="47" spans="1:24" s="22" customFormat="1" ht="24.75" customHeight="1">
      <c r="A47" s="425"/>
      <c r="B47" s="426"/>
      <c r="C47" s="427"/>
      <c r="D47" s="427"/>
      <c r="E47" s="427"/>
      <c r="F47" s="427"/>
      <c r="G47" s="458"/>
      <c r="H47" s="458"/>
      <c r="I47" s="198"/>
      <c r="J47" s="239" t="s">
        <v>93</v>
      </c>
      <c r="K47" s="239"/>
      <c r="L47" s="240">
        <f>+L51-L43-L44-L45-L46</f>
        <v>0</v>
      </c>
      <c r="M47" s="240">
        <f t="shared" ref="M47:O47" si="52">+M51-M43-M44-M45-M46</f>
        <v>0</v>
      </c>
      <c r="N47" s="240">
        <f t="shared" si="52"/>
        <v>0</v>
      </c>
      <c r="O47" s="240">
        <f t="shared" si="52"/>
        <v>0</v>
      </c>
      <c r="P47" s="417" t="e">
        <f t="shared" si="49"/>
        <v>#DIV/0!</v>
      </c>
      <c r="Q47" s="238"/>
      <c r="S47" s="865"/>
      <c r="T47" s="865"/>
      <c r="U47" s="20"/>
      <c r="V47" s="540"/>
    </row>
    <row r="48" spans="1:24" s="22" customFormat="1" ht="24.75" customHeight="1">
      <c r="A48" s="425"/>
      <c r="B48" s="426"/>
      <c r="C48" s="427"/>
      <c r="D48" s="427"/>
      <c r="E48" s="427"/>
      <c r="F48" s="427"/>
      <c r="G48" s="458"/>
      <c r="H48" s="427"/>
      <c r="I48" s="198"/>
      <c r="J48" s="239" t="s">
        <v>94</v>
      </c>
      <c r="K48" s="239"/>
      <c r="L48" s="240">
        <f>+L51-L43-L44-L45-L46-L47</f>
        <v>0</v>
      </c>
      <c r="M48" s="240">
        <f t="shared" ref="M48:O48" si="53">+M51-M43-M44-M45-M46-M47</f>
        <v>0</v>
      </c>
      <c r="N48" s="240">
        <f t="shared" si="53"/>
        <v>0</v>
      </c>
      <c r="O48" s="240">
        <f t="shared" si="53"/>
        <v>0</v>
      </c>
      <c r="P48" s="417" t="e">
        <f t="shared" si="49"/>
        <v>#DIV/0!</v>
      </c>
      <c r="Q48" s="238"/>
    </row>
    <row r="49" spans="1:30" s="22" customFormat="1" ht="24.75" customHeight="1">
      <c r="A49" s="687" t="s">
        <v>2023</v>
      </c>
      <c r="I49" s="198"/>
      <c r="J49" s="239" t="s">
        <v>95</v>
      </c>
      <c r="K49" s="239"/>
      <c r="L49" s="240">
        <f>+L51-L43-L44-L45-L46-L47-L48</f>
        <v>0</v>
      </c>
      <c r="M49" s="240">
        <f t="shared" ref="M49:O49" si="54">+M51-M43-M44-M45-M46-M47-M48</f>
        <v>0</v>
      </c>
      <c r="N49" s="240">
        <f t="shared" si="54"/>
        <v>0</v>
      </c>
      <c r="O49" s="240">
        <f t="shared" si="54"/>
        <v>0</v>
      </c>
      <c r="P49" s="417" t="e">
        <f t="shared" si="49"/>
        <v>#DIV/0!</v>
      </c>
      <c r="Q49" s="238"/>
    </row>
    <row r="50" spans="1:30" s="22" customFormat="1" ht="24.75" customHeight="1">
      <c r="J50" s="239"/>
      <c r="K50" s="239"/>
      <c r="L50" s="240"/>
      <c r="M50" s="240"/>
      <c r="N50" s="240"/>
      <c r="O50" s="240"/>
      <c r="P50" s="417"/>
      <c r="Q50" s="238"/>
    </row>
    <row r="51" spans="1:30" s="22" customFormat="1" ht="24" customHeight="1">
      <c r="I51" s="274"/>
      <c r="J51" s="288" t="s">
        <v>1054</v>
      </c>
      <c r="K51" s="1413"/>
      <c r="L51" s="289">
        <f>+B47</f>
        <v>0</v>
      </c>
      <c r="M51" s="289">
        <f>+C47</f>
        <v>0</v>
      </c>
      <c r="N51" s="289">
        <f>+D47</f>
        <v>0</v>
      </c>
      <c r="O51" s="289">
        <f>+E47</f>
        <v>0</v>
      </c>
      <c r="P51" s="1414" t="e">
        <f>+M51/(L51-O51)</f>
        <v>#DIV/0!</v>
      </c>
      <c r="Q51" s="289"/>
    </row>
    <row r="53" spans="1:30">
      <c r="B53" s="529" t="s">
        <v>1382</v>
      </c>
      <c r="D53" s="18" t="s">
        <v>2568</v>
      </c>
    </row>
    <row r="54" spans="1:30" s="284" customFormat="1" ht="24.75" customHeight="1">
      <c r="A54" s="1807" t="s">
        <v>1123</v>
      </c>
      <c r="B54" s="1808"/>
      <c r="C54" s="1356" t="s">
        <v>73</v>
      </c>
      <c r="D54" s="1356" t="s">
        <v>74</v>
      </c>
      <c r="E54" s="1356" t="s">
        <v>75</v>
      </c>
      <c r="F54" s="1356" t="s">
        <v>76</v>
      </c>
      <c r="G54" s="1356" t="s">
        <v>77</v>
      </c>
      <c r="H54" s="1356" t="s">
        <v>78</v>
      </c>
      <c r="I54" s="1356" t="s">
        <v>79</v>
      </c>
      <c r="J54" s="1356" t="s">
        <v>34</v>
      </c>
      <c r="K54" s="1356" t="s">
        <v>21</v>
      </c>
      <c r="L54" s="1356" t="s">
        <v>80</v>
      </c>
      <c r="M54" s="1356" t="s">
        <v>39</v>
      </c>
      <c r="N54" s="1356" t="s">
        <v>32</v>
      </c>
      <c r="O54" s="1356" t="s">
        <v>1</v>
      </c>
      <c r="P54" s="1357" t="s">
        <v>81</v>
      </c>
      <c r="Q54" s="1357" t="s">
        <v>1118</v>
      </c>
      <c r="R54" s="1357" t="s">
        <v>1119</v>
      </c>
      <c r="S54" s="1357" t="s">
        <v>1120</v>
      </c>
      <c r="T54" s="1356" t="s">
        <v>1121</v>
      </c>
      <c r="U54" s="1357" t="s">
        <v>1122</v>
      </c>
      <c r="V54" s="9"/>
      <c r="W54" s="9"/>
      <c r="X54" s="9"/>
      <c r="Y54"/>
      <c r="Z54"/>
      <c r="AA54" s="4"/>
      <c r="AB54"/>
      <c r="AC54"/>
      <c r="AD54"/>
    </row>
    <row r="55" spans="1:30" ht="19.5" customHeight="1">
      <c r="A55" s="287">
        <v>1</v>
      </c>
      <c r="B55" s="288" t="s">
        <v>82</v>
      </c>
      <c r="C55" s="288">
        <v>131</v>
      </c>
      <c r="D55" s="288">
        <v>82</v>
      </c>
      <c r="E55" s="288">
        <v>47</v>
      </c>
      <c r="F55" s="288">
        <v>2</v>
      </c>
      <c r="G55" s="288">
        <v>12</v>
      </c>
      <c r="H55" s="289">
        <v>635.65891472868213</v>
      </c>
      <c r="I55" s="290" t="s">
        <v>1117</v>
      </c>
      <c r="J55" s="288">
        <v>640</v>
      </c>
      <c r="K55" s="288">
        <v>463</v>
      </c>
      <c r="L55" s="288">
        <v>144</v>
      </c>
      <c r="M55" s="288">
        <v>113</v>
      </c>
      <c r="N55" s="288">
        <v>0.27500000000000002</v>
      </c>
      <c r="O55" s="291">
        <v>3.28</v>
      </c>
      <c r="P55" s="290">
        <v>0</v>
      </c>
      <c r="Q55" s="290">
        <v>4.885496183206107</v>
      </c>
      <c r="R55" s="290">
        <v>3.5343511450381677</v>
      </c>
      <c r="S55" s="291">
        <v>1.0992366412213741</v>
      </c>
      <c r="T55" s="288">
        <v>35</v>
      </c>
      <c r="U55" s="288">
        <v>177</v>
      </c>
    </row>
    <row r="56" spans="1:30" ht="19.5" customHeight="1">
      <c r="A56" s="280">
        <v>2</v>
      </c>
      <c r="B56" s="281" t="s">
        <v>24</v>
      </c>
      <c r="C56" s="281">
        <v>128</v>
      </c>
      <c r="D56" s="281">
        <v>65</v>
      </c>
      <c r="E56" s="281">
        <v>60</v>
      </c>
      <c r="F56" s="281">
        <v>3</v>
      </c>
      <c r="G56" s="281">
        <v>15</v>
      </c>
      <c r="H56" s="240">
        <v>520</v>
      </c>
      <c r="I56" s="282">
        <v>15</v>
      </c>
      <c r="J56" s="281">
        <v>468</v>
      </c>
      <c r="K56" s="281">
        <v>481</v>
      </c>
      <c r="L56" s="281">
        <v>117</v>
      </c>
      <c r="M56" s="281">
        <v>57</v>
      </c>
      <c r="N56" s="281">
        <v>0.25</v>
      </c>
      <c r="O56" s="281">
        <v>3.41</v>
      </c>
      <c r="P56" s="282">
        <v>15</v>
      </c>
      <c r="Q56" s="282">
        <v>3.65625</v>
      </c>
      <c r="R56" s="282">
        <v>3.7578125</v>
      </c>
      <c r="S56" s="283">
        <v>0.9140625</v>
      </c>
      <c r="T56" s="281">
        <v>5</v>
      </c>
      <c r="U56" s="281">
        <v>-13</v>
      </c>
    </row>
    <row r="57" spans="1:30" ht="19.5" customHeight="1">
      <c r="A57" s="280">
        <v>3</v>
      </c>
      <c r="B57" s="281" t="s">
        <v>785</v>
      </c>
      <c r="C57" s="281">
        <v>131</v>
      </c>
      <c r="D57" s="281">
        <v>62</v>
      </c>
      <c r="E57" s="281">
        <v>66</v>
      </c>
      <c r="F57" s="281">
        <v>3</v>
      </c>
      <c r="G57" s="281">
        <v>12</v>
      </c>
      <c r="H57" s="240">
        <v>484.375</v>
      </c>
      <c r="I57" s="282">
        <v>4.5</v>
      </c>
      <c r="J57" s="281">
        <v>504</v>
      </c>
      <c r="K57" s="281">
        <v>537</v>
      </c>
      <c r="L57" s="281">
        <v>116</v>
      </c>
      <c r="M57" s="281">
        <v>62</v>
      </c>
      <c r="N57" s="281">
        <v>0.248</v>
      </c>
      <c r="O57" s="281">
        <v>3.72</v>
      </c>
      <c r="P57" s="282">
        <v>19.5</v>
      </c>
      <c r="Q57" s="282">
        <v>3.8473282442748094</v>
      </c>
      <c r="R57" s="282">
        <v>4.0992366412213741</v>
      </c>
      <c r="S57" s="283">
        <v>0.8854961832061069</v>
      </c>
      <c r="T57" s="281">
        <v>-4</v>
      </c>
      <c r="U57" s="281">
        <v>-33</v>
      </c>
    </row>
    <row r="58" spans="1:30" ht="19.5" customHeight="1">
      <c r="A58" s="280">
        <v>4</v>
      </c>
      <c r="B58" s="281" t="s">
        <v>26</v>
      </c>
      <c r="C58" s="281">
        <v>132</v>
      </c>
      <c r="D58" s="281">
        <v>60</v>
      </c>
      <c r="E58" s="281">
        <v>71</v>
      </c>
      <c r="F58" s="281">
        <v>1</v>
      </c>
      <c r="G58" s="281">
        <v>11</v>
      </c>
      <c r="H58" s="240">
        <v>458.01526717557249</v>
      </c>
      <c r="I58" s="282">
        <v>3.5</v>
      </c>
      <c r="J58" s="281">
        <v>557</v>
      </c>
      <c r="K58" s="281">
        <v>637</v>
      </c>
      <c r="L58" s="281">
        <v>106</v>
      </c>
      <c r="M58" s="281">
        <v>75</v>
      </c>
      <c r="N58" s="281">
        <v>0.25600000000000001</v>
      </c>
      <c r="O58" s="281">
        <v>4.71</v>
      </c>
      <c r="P58" s="282">
        <v>23</v>
      </c>
      <c r="Q58" s="282">
        <v>4.2196969696969697</v>
      </c>
      <c r="R58" s="282">
        <v>4.8257575757575761</v>
      </c>
      <c r="S58" s="283">
        <v>0.80303030303030298</v>
      </c>
      <c r="T58" s="281">
        <v>-11</v>
      </c>
      <c r="U58" s="281">
        <v>-80</v>
      </c>
    </row>
    <row r="59" spans="1:30" ht="19.5" customHeight="1">
      <c r="A59" s="280">
        <v>5</v>
      </c>
      <c r="B59" s="281" t="s">
        <v>25</v>
      </c>
      <c r="C59" s="281">
        <v>131</v>
      </c>
      <c r="D59" s="281">
        <v>55</v>
      </c>
      <c r="E59" s="281">
        <v>73</v>
      </c>
      <c r="F59" s="281">
        <v>3</v>
      </c>
      <c r="G59" s="281">
        <v>12</v>
      </c>
      <c r="H59" s="240">
        <v>429.6875</v>
      </c>
      <c r="I59" s="282">
        <v>3.5</v>
      </c>
      <c r="J59" s="281">
        <v>460</v>
      </c>
      <c r="K59" s="281">
        <v>518</v>
      </c>
      <c r="L59" s="281">
        <v>78</v>
      </c>
      <c r="M59" s="281">
        <v>56</v>
      </c>
      <c r="N59" s="281">
        <v>0.24299999999999999</v>
      </c>
      <c r="O59" s="281">
        <v>3.54</v>
      </c>
      <c r="P59" s="282">
        <v>26.5</v>
      </c>
      <c r="Q59" s="282">
        <v>3.5114503816793894</v>
      </c>
      <c r="R59" s="282">
        <v>3.9541984732824429</v>
      </c>
      <c r="S59" s="283">
        <v>0.59541984732824427</v>
      </c>
      <c r="T59" s="281">
        <v>-18</v>
      </c>
      <c r="U59" s="281">
        <v>-58</v>
      </c>
    </row>
    <row r="60" spans="1:30" ht="19.5" customHeight="1">
      <c r="A60" s="280">
        <v>6</v>
      </c>
      <c r="B60" s="281" t="s">
        <v>27</v>
      </c>
      <c r="C60" s="281">
        <v>131</v>
      </c>
      <c r="D60" s="281">
        <v>54</v>
      </c>
      <c r="E60" s="281">
        <v>74</v>
      </c>
      <c r="F60" s="281">
        <v>3</v>
      </c>
      <c r="G60" s="281">
        <v>12</v>
      </c>
      <c r="H60" s="240">
        <v>421.875</v>
      </c>
      <c r="I60" s="282">
        <v>1</v>
      </c>
      <c r="J60" s="281">
        <v>469</v>
      </c>
      <c r="K60" s="281">
        <v>528</v>
      </c>
      <c r="L60" s="281">
        <v>82</v>
      </c>
      <c r="M60" s="281">
        <v>55</v>
      </c>
      <c r="N60" s="281">
        <v>0.246</v>
      </c>
      <c r="O60" s="281">
        <v>3.7</v>
      </c>
      <c r="P60" s="282">
        <v>27.5</v>
      </c>
      <c r="Q60" s="282">
        <v>3.5801526717557253</v>
      </c>
      <c r="R60" s="282">
        <v>4.0305343511450378</v>
      </c>
      <c r="S60" s="283">
        <v>0.62595419847328249</v>
      </c>
      <c r="T60" s="281">
        <v>-20</v>
      </c>
      <c r="U60" s="281">
        <v>-59</v>
      </c>
    </row>
    <row r="61" spans="1:30">
      <c r="B61" s="529" t="s">
        <v>1312</v>
      </c>
      <c r="D61" s="18" t="s">
        <v>2569</v>
      </c>
    </row>
    <row r="62" spans="1:30" s="284" customFormat="1" ht="24.75" customHeight="1">
      <c r="A62" s="1807" t="s">
        <v>1415</v>
      </c>
      <c r="B62" s="1808"/>
      <c r="C62" s="1356" t="s">
        <v>73</v>
      </c>
      <c r="D62" s="1356" t="s">
        <v>74</v>
      </c>
      <c r="E62" s="1356" t="s">
        <v>75</v>
      </c>
      <c r="F62" s="1356" t="s">
        <v>76</v>
      </c>
      <c r="G62" s="1356" t="s">
        <v>77</v>
      </c>
      <c r="H62" s="1356" t="s">
        <v>78</v>
      </c>
      <c r="I62" s="1356" t="s">
        <v>79</v>
      </c>
      <c r="J62" s="1356" t="s">
        <v>34</v>
      </c>
      <c r="K62" s="1356" t="s">
        <v>21</v>
      </c>
      <c r="L62" s="1356" t="s">
        <v>80</v>
      </c>
      <c r="M62" s="1356" t="s">
        <v>39</v>
      </c>
      <c r="N62" s="1356" t="s">
        <v>32</v>
      </c>
      <c r="O62" s="1356" t="s">
        <v>1</v>
      </c>
      <c r="P62" s="1356" t="s">
        <v>81</v>
      </c>
      <c r="Q62" s="1356" t="s">
        <v>1118</v>
      </c>
      <c r="R62" s="1356" t="s">
        <v>1119</v>
      </c>
      <c r="S62" s="1356" t="s">
        <v>1120</v>
      </c>
      <c r="T62" s="1356" t="s">
        <v>1121</v>
      </c>
      <c r="U62" s="1356" t="s">
        <v>1122</v>
      </c>
      <c r="V62" s="9"/>
      <c r="W62" s="9"/>
      <c r="X62" s="9"/>
      <c r="Y62"/>
      <c r="Z62"/>
      <c r="AA62" s="4"/>
      <c r="AB62"/>
      <c r="AC62"/>
      <c r="AD62"/>
    </row>
    <row r="63" spans="1:30" ht="19.5" customHeight="1">
      <c r="A63" s="287">
        <v>1</v>
      </c>
      <c r="B63" s="288" t="s">
        <v>82</v>
      </c>
      <c r="C63" s="288">
        <v>136</v>
      </c>
      <c r="D63" s="288">
        <v>84</v>
      </c>
      <c r="E63" s="288">
        <v>48</v>
      </c>
      <c r="F63" s="288">
        <v>4</v>
      </c>
      <c r="G63" s="288">
        <f>143-C63</f>
        <v>7</v>
      </c>
      <c r="H63" s="288">
        <f>+D63/(C63-4)*1000</f>
        <v>636.36363636363637</v>
      </c>
      <c r="I63" s="288" t="s">
        <v>1117</v>
      </c>
      <c r="J63" s="288">
        <v>706</v>
      </c>
      <c r="K63" s="288">
        <v>513</v>
      </c>
      <c r="L63" s="288">
        <v>147</v>
      </c>
      <c r="M63" s="288">
        <v>108</v>
      </c>
      <c r="N63" s="288">
        <v>0.27400000000000002</v>
      </c>
      <c r="O63" s="288">
        <v>3.37</v>
      </c>
      <c r="P63" s="290">
        <v>0</v>
      </c>
      <c r="Q63" s="290">
        <v>5.2164179104477615</v>
      </c>
      <c r="R63" s="290">
        <v>3.7761194029850746</v>
      </c>
      <c r="S63" s="291">
        <v>1.0895522388059702</v>
      </c>
      <c r="T63" s="288">
        <v>36</v>
      </c>
      <c r="U63" s="288">
        <v>193</v>
      </c>
    </row>
    <row r="64" spans="1:30" ht="19.5" customHeight="1">
      <c r="A64" s="280">
        <v>2</v>
      </c>
      <c r="B64" s="281" t="s">
        <v>25</v>
      </c>
      <c r="C64" s="281">
        <v>131</v>
      </c>
      <c r="D64" s="281">
        <v>71</v>
      </c>
      <c r="E64" s="281">
        <v>57</v>
      </c>
      <c r="F64" s="281">
        <v>3</v>
      </c>
      <c r="G64" s="281">
        <v>12</v>
      </c>
      <c r="H64" s="240">
        <v>554.6875</v>
      </c>
      <c r="I64" s="282">
        <v>11</v>
      </c>
      <c r="J64" s="281">
        <v>539</v>
      </c>
      <c r="K64" s="281">
        <v>492</v>
      </c>
      <c r="L64" s="281">
        <v>103</v>
      </c>
      <c r="M64" s="281">
        <v>65</v>
      </c>
      <c r="N64" s="281">
        <v>0.248</v>
      </c>
      <c r="O64" s="281">
        <v>3.34</v>
      </c>
      <c r="P64" s="282">
        <v>11</v>
      </c>
      <c r="Q64" s="282">
        <v>4.114503816793893</v>
      </c>
      <c r="R64" s="282">
        <v>3.7557251908396947</v>
      </c>
      <c r="S64" s="283">
        <v>0.7862595419847328</v>
      </c>
      <c r="T64" s="281">
        <v>14</v>
      </c>
      <c r="U64" s="281">
        <v>47</v>
      </c>
    </row>
    <row r="65" spans="1:30" ht="19.5" customHeight="1">
      <c r="A65" s="280">
        <v>3</v>
      </c>
      <c r="B65" s="281" t="s">
        <v>24</v>
      </c>
      <c r="C65" s="281">
        <v>132</v>
      </c>
      <c r="D65" s="281">
        <v>66</v>
      </c>
      <c r="E65" s="281">
        <v>63</v>
      </c>
      <c r="F65" s="281">
        <v>3</v>
      </c>
      <c r="G65" s="281">
        <v>11</v>
      </c>
      <c r="H65" s="240">
        <v>511.62790697674421</v>
      </c>
      <c r="I65" s="282">
        <v>5.5</v>
      </c>
      <c r="J65" s="281">
        <v>499</v>
      </c>
      <c r="K65" s="281">
        <v>461</v>
      </c>
      <c r="L65" s="281">
        <v>100</v>
      </c>
      <c r="M65" s="281">
        <v>54</v>
      </c>
      <c r="N65" s="281">
        <v>0.249</v>
      </c>
      <c r="O65" s="281">
        <v>3.27</v>
      </c>
      <c r="P65" s="282">
        <v>16.5</v>
      </c>
      <c r="Q65" s="282">
        <v>3.7803030303030303</v>
      </c>
      <c r="R65" s="282">
        <v>3.4924242424242422</v>
      </c>
      <c r="S65" s="283">
        <v>0.75757575757575757</v>
      </c>
      <c r="T65" s="281">
        <v>3</v>
      </c>
      <c r="U65" s="281">
        <v>38</v>
      </c>
    </row>
    <row r="66" spans="1:30" ht="19.5" customHeight="1">
      <c r="A66" s="280">
        <v>3</v>
      </c>
      <c r="B66" s="281" t="s">
        <v>785</v>
      </c>
      <c r="C66" s="281">
        <v>133</v>
      </c>
      <c r="D66" s="281">
        <v>66</v>
      </c>
      <c r="E66" s="281">
        <v>63</v>
      </c>
      <c r="F66" s="281">
        <v>4</v>
      </c>
      <c r="G66" s="281">
        <v>10</v>
      </c>
      <c r="H66" s="240">
        <v>511.62790697674421</v>
      </c>
      <c r="I66" s="282">
        <v>0</v>
      </c>
      <c r="J66" s="281">
        <v>544</v>
      </c>
      <c r="K66" s="281">
        <v>562</v>
      </c>
      <c r="L66" s="281">
        <v>119</v>
      </c>
      <c r="M66" s="281">
        <v>36</v>
      </c>
      <c r="N66" s="281">
        <v>0.252</v>
      </c>
      <c r="O66" s="281">
        <v>3.85</v>
      </c>
      <c r="P66" s="282">
        <v>16.5</v>
      </c>
      <c r="Q66" s="282">
        <v>4.0902255639097742</v>
      </c>
      <c r="R66" s="282">
        <v>4.2255639097744364</v>
      </c>
      <c r="S66" s="283">
        <v>0.89473684210526316</v>
      </c>
      <c r="T66" s="281">
        <v>3</v>
      </c>
      <c r="U66" s="281">
        <v>-18</v>
      </c>
    </row>
    <row r="67" spans="1:30" ht="19.5" customHeight="1">
      <c r="A67" s="280">
        <v>5</v>
      </c>
      <c r="B67" s="281" t="s">
        <v>27</v>
      </c>
      <c r="C67" s="281">
        <v>132</v>
      </c>
      <c r="D67" s="281">
        <v>55</v>
      </c>
      <c r="E67" s="281">
        <v>72</v>
      </c>
      <c r="F67" s="281">
        <v>5</v>
      </c>
      <c r="G67" s="281">
        <v>11</v>
      </c>
      <c r="H67" s="240">
        <v>433.07086614173227</v>
      </c>
      <c r="I67" s="282">
        <v>10</v>
      </c>
      <c r="J67" s="281">
        <v>447</v>
      </c>
      <c r="K67" s="281">
        <v>579</v>
      </c>
      <c r="L67" s="281">
        <v>99</v>
      </c>
      <c r="M67" s="281">
        <v>73</v>
      </c>
      <c r="N67" s="281">
        <v>0.248</v>
      </c>
      <c r="O67" s="281">
        <v>4.05</v>
      </c>
      <c r="P67" s="282">
        <v>26.5</v>
      </c>
      <c r="Q67" s="282">
        <v>3.3863636363636362</v>
      </c>
      <c r="R67" s="282">
        <v>4.3863636363636367</v>
      </c>
      <c r="S67" s="283">
        <v>0.75</v>
      </c>
      <c r="T67" s="281">
        <v>-17</v>
      </c>
      <c r="U67" s="281">
        <v>-132</v>
      </c>
    </row>
    <row r="68" spans="1:30" ht="19.5" customHeight="1">
      <c r="A68" s="280">
        <v>6</v>
      </c>
      <c r="B68" s="281" t="s">
        <v>26</v>
      </c>
      <c r="C68" s="281">
        <v>134</v>
      </c>
      <c r="D68" s="281">
        <v>44</v>
      </c>
      <c r="E68" s="281">
        <v>88</v>
      </c>
      <c r="F68" s="281">
        <v>2</v>
      </c>
      <c r="G68" s="281">
        <v>9</v>
      </c>
      <c r="H68" s="240">
        <v>333.33333333333331</v>
      </c>
      <c r="I68" s="282">
        <v>13.5</v>
      </c>
      <c r="J68" s="281">
        <v>445</v>
      </c>
      <c r="K68" s="281">
        <v>601</v>
      </c>
      <c r="L68" s="281">
        <v>91</v>
      </c>
      <c r="M68" s="281">
        <v>48</v>
      </c>
      <c r="N68" s="281">
        <v>0.23499999999999999</v>
      </c>
      <c r="O68" s="281">
        <v>4.16</v>
      </c>
      <c r="P68" s="282">
        <v>40</v>
      </c>
      <c r="Q68" s="282">
        <v>3.3208955223880596</v>
      </c>
      <c r="R68" s="282">
        <v>4.4850746268656714</v>
      </c>
      <c r="S68" s="283">
        <v>0.67910447761194026</v>
      </c>
      <c r="T68" s="281">
        <v>-44</v>
      </c>
      <c r="U68" s="281">
        <v>-156</v>
      </c>
    </row>
    <row r="69" spans="1:30">
      <c r="B69" s="529" t="s">
        <v>1500</v>
      </c>
      <c r="D69" s="18" t="s">
        <v>2570</v>
      </c>
    </row>
    <row r="70" spans="1:30" s="284" customFormat="1" ht="24.75" customHeight="1">
      <c r="A70" s="1807" t="s">
        <v>1569</v>
      </c>
      <c r="B70" s="1808"/>
      <c r="C70" s="1356" t="s">
        <v>73</v>
      </c>
      <c r="D70" s="1356" t="s">
        <v>74</v>
      </c>
      <c r="E70" s="1356" t="s">
        <v>75</v>
      </c>
      <c r="F70" s="1356" t="s">
        <v>76</v>
      </c>
      <c r="G70" s="1356" t="s">
        <v>77</v>
      </c>
      <c r="H70" s="1356" t="s">
        <v>78</v>
      </c>
      <c r="I70" s="1356" t="s">
        <v>79</v>
      </c>
      <c r="J70" s="1356" t="s">
        <v>34</v>
      </c>
      <c r="K70" s="1356" t="s">
        <v>21</v>
      </c>
      <c r="L70" s="1356" t="s">
        <v>80</v>
      </c>
      <c r="M70" s="1356" t="s">
        <v>39</v>
      </c>
      <c r="N70" s="1356" t="s">
        <v>32</v>
      </c>
      <c r="O70" s="1356" t="s">
        <v>1</v>
      </c>
      <c r="P70" s="1356" t="s">
        <v>81</v>
      </c>
      <c r="Q70" s="1356" t="s">
        <v>1118</v>
      </c>
      <c r="R70" s="1356" t="s">
        <v>1119</v>
      </c>
      <c r="S70" s="1356" t="s">
        <v>1120</v>
      </c>
      <c r="T70" s="1356" t="s">
        <v>1121</v>
      </c>
      <c r="U70" s="1356" t="s">
        <v>1122</v>
      </c>
      <c r="V70" s="9"/>
      <c r="W70" s="9"/>
      <c r="X70" s="9"/>
      <c r="Y70"/>
      <c r="Z70"/>
      <c r="AA70" s="4"/>
      <c r="AB70"/>
      <c r="AC70"/>
      <c r="AD70"/>
    </row>
    <row r="71" spans="1:30" ht="19.5" customHeight="1">
      <c r="A71" s="287">
        <v>1</v>
      </c>
      <c r="B71" s="288" t="s">
        <v>82</v>
      </c>
      <c r="C71" s="288">
        <v>135</v>
      </c>
      <c r="D71" s="288">
        <v>78</v>
      </c>
      <c r="E71" s="288">
        <v>55</v>
      </c>
      <c r="F71" s="288">
        <v>2</v>
      </c>
      <c r="G71" s="288">
        <v>8</v>
      </c>
      <c r="H71" s="288">
        <v>586.46616541353376</v>
      </c>
      <c r="I71" s="290" t="s">
        <v>1117</v>
      </c>
      <c r="J71" s="288">
        <v>688</v>
      </c>
      <c r="K71" s="288">
        <v>615</v>
      </c>
      <c r="L71" s="288">
        <v>172</v>
      </c>
      <c r="M71" s="288">
        <v>84</v>
      </c>
      <c r="N71" s="288">
        <v>0.2650130548302872</v>
      </c>
      <c r="O71" s="288">
        <v>4.1177606177606174</v>
      </c>
      <c r="P71" s="290">
        <v>0</v>
      </c>
      <c r="Q71" s="290">
        <v>5.0962962962962965</v>
      </c>
      <c r="R71" s="290">
        <v>4.5555555555555554</v>
      </c>
      <c r="S71" s="291">
        <v>1.2740740740740741</v>
      </c>
      <c r="T71" s="288">
        <v>23</v>
      </c>
      <c r="U71" s="288">
        <v>73</v>
      </c>
      <c r="V71" s="5" t="s">
        <v>1570</v>
      </c>
    </row>
    <row r="72" spans="1:30" ht="19.5" customHeight="1">
      <c r="A72" s="280">
        <v>2</v>
      </c>
      <c r="B72" s="281" t="s">
        <v>26</v>
      </c>
      <c r="C72" s="281">
        <v>134</v>
      </c>
      <c r="D72" s="281">
        <v>68</v>
      </c>
      <c r="E72" s="281">
        <v>64</v>
      </c>
      <c r="F72" s="281">
        <v>2</v>
      </c>
      <c r="G72" s="281">
        <v>9</v>
      </c>
      <c r="H72" s="240">
        <v>515.15151515151513</v>
      </c>
      <c r="I72" s="282">
        <v>9.5</v>
      </c>
      <c r="J72" s="281">
        <v>617</v>
      </c>
      <c r="K72" s="281">
        <v>637</v>
      </c>
      <c r="L72" s="281">
        <v>124</v>
      </c>
      <c r="M72" s="281">
        <v>66</v>
      </c>
      <c r="N72" s="281">
        <v>0.26700000000000002</v>
      </c>
      <c r="O72" s="281">
        <v>4.1900000000000004</v>
      </c>
      <c r="P72" s="282">
        <v>9.5</v>
      </c>
      <c r="Q72" s="282">
        <v>4.6044776119402986</v>
      </c>
      <c r="R72" s="282">
        <v>4.7537313432835822</v>
      </c>
      <c r="S72" s="283">
        <v>0.92537313432835822</v>
      </c>
      <c r="T72" s="281">
        <v>4</v>
      </c>
      <c r="U72" s="281">
        <v>-20</v>
      </c>
    </row>
    <row r="73" spans="1:30" ht="19.5" customHeight="1">
      <c r="A73" s="280">
        <v>3</v>
      </c>
      <c r="B73" s="281" t="s">
        <v>785</v>
      </c>
      <c r="C73" s="281">
        <v>134</v>
      </c>
      <c r="D73" s="281">
        <v>63</v>
      </c>
      <c r="E73" s="281">
        <v>69</v>
      </c>
      <c r="F73" s="281">
        <v>2</v>
      </c>
      <c r="G73" s="281">
        <v>9</v>
      </c>
      <c r="H73" s="240">
        <v>477.27272727272731</v>
      </c>
      <c r="I73" s="282">
        <v>5</v>
      </c>
      <c r="J73" s="281">
        <v>543</v>
      </c>
      <c r="K73" s="281">
        <v>623</v>
      </c>
      <c r="L73" s="281">
        <v>172</v>
      </c>
      <c r="M73" s="281">
        <v>71</v>
      </c>
      <c r="N73" s="281">
        <v>0.252</v>
      </c>
      <c r="O73" s="281">
        <v>4.33</v>
      </c>
      <c r="P73" s="282">
        <v>14.5</v>
      </c>
      <c r="Q73" s="282">
        <v>4.0522388059701493</v>
      </c>
      <c r="R73" s="282">
        <v>4.6492537313432836</v>
      </c>
      <c r="S73" s="283">
        <v>1.2835820895522387</v>
      </c>
      <c r="T73" s="281">
        <v>-6</v>
      </c>
      <c r="U73" s="281">
        <v>-80</v>
      </c>
    </row>
    <row r="74" spans="1:30" ht="19.5" customHeight="1">
      <c r="A74" s="280">
        <v>3</v>
      </c>
      <c r="B74" s="281" t="s">
        <v>24</v>
      </c>
      <c r="C74" s="281">
        <v>137</v>
      </c>
      <c r="D74" s="281">
        <v>63</v>
      </c>
      <c r="E74" s="281">
        <v>69</v>
      </c>
      <c r="F74" s="281">
        <v>5</v>
      </c>
      <c r="G74" s="281">
        <v>6</v>
      </c>
      <c r="H74" s="240">
        <v>477.27272727272731</v>
      </c>
      <c r="I74" s="282">
        <v>0</v>
      </c>
      <c r="J74" s="281">
        <v>594</v>
      </c>
      <c r="K74" s="281">
        <v>551</v>
      </c>
      <c r="L74" s="281">
        <v>141</v>
      </c>
      <c r="M74" s="281">
        <v>60</v>
      </c>
      <c r="N74" s="281">
        <v>0.255</v>
      </c>
      <c r="O74" s="281">
        <v>3.79</v>
      </c>
      <c r="P74" s="282">
        <v>14.5</v>
      </c>
      <c r="Q74" s="282">
        <v>4.335766423357664</v>
      </c>
      <c r="R74" s="282">
        <v>4.0218978102189782</v>
      </c>
      <c r="S74" s="283">
        <v>1.0291970802919708</v>
      </c>
      <c r="T74" s="281">
        <v>-6</v>
      </c>
      <c r="U74" s="281">
        <v>43</v>
      </c>
    </row>
    <row r="75" spans="1:30" ht="19.5" customHeight="1">
      <c r="A75" s="280">
        <v>5</v>
      </c>
      <c r="B75" s="281" t="s">
        <v>25</v>
      </c>
      <c r="C75" s="281">
        <v>129</v>
      </c>
      <c r="D75" s="281">
        <v>58</v>
      </c>
      <c r="E75" s="281">
        <v>69</v>
      </c>
      <c r="F75" s="281">
        <v>2</v>
      </c>
      <c r="G75" s="281">
        <v>14</v>
      </c>
      <c r="H75" s="240">
        <v>456.69291338582678</v>
      </c>
      <c r="I75" s="282">
        <v>2.5</v>
      </c>
      <c r="J75" s="281">
        <v>544</v>
      </c>
      <c r="K75" s="281">
        <v>570</v>
      </c>
      <c r="L75" s="281">
        <v>83</v>
      </c>
      <c r="M75" s="281">
        <v>67</v>
      </c>
      <c r="N75" s="281">
        <v>0.25600000000000001</v>
      </c>
      <c r="O75" s="281">
        <v>4.05</v>
      </c>
      <c r="P75" s="282">
        <v>17</v>
      </c>
      <c r="Q75" s="282">
        <v>4.2170542635658919</v>
      </c>
      <c r="R75" s="282">
        <v>4.4186046511627906</v>
      </c>
      <c r="S75" s="283">
        <v>0.64341085271317833</v>
      </c>
      <c r="T75" s="281">
        <v>-11</v>
      </c>
      <c r="U75" s="281">
        <v>-26</v>
      </c>
    </row>
    <row r="76" spans="1:30" ht="19.5" customHeight="1">
      <c r="A76" s="280">
        <v>6</v>
      </c>
      <c r="B76" s="281" t="s">
        <v>27</v>
      </c>
      <c r="C76" s="281">
        <v>139</v>
      </c>
      <c r="D76" s="281">
        <v>61</v>
      </c>
      <c r="E76" s="281">
        <v>76</v>
      </c>
      <c r="F76" s="281">
        <v>2</v>
      </c>
      <c r="G76" s="281">
        <v>4</v>
      </c>
      <c r="H76" s="240">
        <v>445.25547445255478</v>
      </c>
      <c r="I76" s="282">
        <v>2</v>
      </c>
      <c r="J76" s="281">
        <v>586</v>
      </c>
      <c r="K76" s="281">
        <v>643</v>
      </c>
      <c r="L76" s="281">
        <v>95</v>
      </c>
      <c r="M76" s="281">
        <v>59</v>
      </c>
      <c r="N76" s="281">
        <v>0.26500000000000001</v>
      </c>
      <c r="O76" s="281">
        <v>4.41</v>
      </c>
      <c r="P76" s="282">
        <v>19</v>
      </c>
      <c r="Q76" s="282">
        <v>4.2158273381294968</v>
      </c>
      <c r="R76" s="282">
        <v>4.6258992805755392</v>
      </c>
      <c r="S76" s="283">
        <v>0.68345323741007191</v>
      </c>
      <c r="T76" s="281">
        <v>-15</v>
      </c>
      <c r="U76" s="281">
        <v>-57</v>
      </c>
    </row>
    <row r="77" spans="1:30">
      <c r="Y77" s="284"/>
      <c r="Z77" s="284"/>
      <c r="AA77" s="285"/>
      <c r="AB77" s="284"/>
      <c r="AC77" s="284"/>
      <c r="AD77" s="284"/>
    </row>
    <row r="78" spans="1:30" ht="17.25" customHeight="1">
      <c r="B78" s="529" t="s">
        <v>1382</v>
      </c>
      <c r="D78" s="5" t="s">
        <v>2466</v>
      </c>
    </row>
    <row r="79" spans="1:30" s="284" customFormat="1" ht="24.75" customHeight="1">
      <c r="A79" s="1809" t="s">
        <v>1126</v>
      </c>
      <c r="B79" s="1810"/>
      <c r="C79" s="1356" t="s">
        <v>73</v>
      </c>
      <c r="D79" s="1356" t="s">
        <v>74</v>
      </c>
      <c r="E79" s="1356" t="s">
        <v>75</v>
      </c>
      <c r="F79" s="1356" t="s">
        <v>76</v>
      </c>
      <c r="G79" s="1356" t="s">
        <v>77</v>
      </c>
      <c r="H79" s="1356" t="s">
        <v>78</v>
      </c>
      <c r="I79" s="1356" t="s">
        <v>79</v>
      </c>
      <c r="J79" s="1356" t="s">
        <v>34</v>
      </c>
      <c r="K79" s="1356" t="s">
        <v>21</v>
      </c>
      <c r="L79" s="1356" t="s">
        <v>80</v>
      </c>
      <c r="M79" s="1356" t="s">
        <v>39</v>
      </c>
      <c r="N79" s="1356" t="s">
        <v>32</v>
      </c>
      <c r="O79" s="1356" t="s">
        <v>1</v>
      </c>
      <c r="P79" s="1356" t="s">
        <v>81</v>
      </c>
      <c r="Q79" s="1356" t="s">
        <v>1118</v>
      </c>
      <c r="R79" s="1356" t="s">
        <v>1119</v>
      </c>
      <c r="S79" s="1356" t="s">
        <v>1120</v>
      </c>
      <c r="T79" s="1356" t="s">
        <v>1121</v>
      </c>
      <c r="U79" s="1356" t="s">
        <v>1122</v>
      </c>
      <c r="V79" s="9"/>
      <c r="W79" s="9"/>
      <c r="X79" s="9"/>
      <c r="Y79"/>
      <c r="Z79"/>
      <c r="AA79" s="4"/>
      <c r="AB79"/>
      <c r="AC79"/>
      <c r="AD79"/>
    </row>
    <row r="80" spans="1:30" ht="19.5" customHeight="1">
      <c r="A80" s="287">
        <v>1</v>
      </c>
      <c r="B80" s="288" t="s">
        <v>82</v>
      </c>
      <c r="C80" s="288">
        <v>143</v>
      </c>
      <c r="D80" s="288">
        <v>89</v>
      </c>
      <c r="E80" s="288">
        <v>52</v>
      </c>
      <c r="F80" s="288">
        <v>2</v>
      </c>
      <c r="G80" s="288">
        <v>0</v>
      </c>
      <c r="H80" s="289">
        <v>631.20567375886526</v>
      </c>
      <c r="I80" s="290" t="s">
        <v>1117</v>
      </c>
      <c r="J80" s="288">
        <v>684</v>
      </c>
      <c r="K80" s="288">
        <v>497</v>
      </c>
      <c r="L80" s="288">
        <v>153</v>
      </c>
      <c r="M80" s="288">
        <v>118</v>
      </c>
      <c r="N80" s="288">
        <v>0.27200000000000002</v>
      </c>
      <c r="O80" s="291">
        <v>3.2</v>
      </c>
      <c r="P80" s="290">
        <v>0</v>
      </c>
      <c r="Q80" s="290">
        <v>4.7832167832167833</v>
      </c>
      <c r="R80" s="290">
        <v>3.4755244755244754</v>
      </c>
      <c r="S80" s="291">
        <v>1.06993006993007</v>
      </c>
      <c r="T80" s="288">
        <v>37</v>
      </c>
      <c r="U80" s="288">
        <v>187</v>
      </c>
      <c r="V80" s="5" t="s">
        <v>1570</v>
      </c>
    </row>
    <row r="81" spans="1:30" ht="19.5" customHeight="1">
      <c r="A81" s="280">
        <v>2</v>
      </c>
      <c r="B81" s="281" t="s">
        <v>24</v>
      </c>
      <c r="C81" s="281">
        <v>143</v>
      </c>
      <c r="D81" s="281">
        <v>71</v>
      </c>
      <c r="E81" s="281">
        <v>69</v>
      </c>
      <c r="F81" s="281">
        <v>3</v>
      </c>
      <c r="G81" s="281">
        <v>0</v>
      </c>
      <c r="H81" s="240">
        <v>507.14285714285711</v>
      </c>
      <c r="I81" s="282">
        <v>17.5</v>
      </c>
      <c r="J81" s="281">
        <v>519</v>
      </c>
      <c r="K81" s="281">
        <v>543</v>
      </c>
      <c r="L81" s="281">
        <v>128</v>
      </c>
      <c r="M81" s="281">
        <v>62</v>
      </c>
      <c r="N81" s="281">
        <v>0.251</v>
      </c>
      <c r="O81" s="281">
        <v>3.45</v>
      </c>
      <c r="P81" s="282">
        <v>17.5</v>
      </c>
      <c r="Q81" s="282">
        <v>3.6293706293706292</v>
      </c>
      <c r="R81" s="282">
        <v>3.7972027972027971</v>
      </c>
      <c r="S81" s="283">
        <v>0.8951048951048951</v>
      </c>
      <c r="T81" s="281">
        <v>2</v>
      </c>
      <c r="U81" s="281">
        <v>-24</v>
      </c>
    </row>
    <row r="82" spans="1:30" ht="19.5" customHeight="1">
      <c r="A82" s="280">
        <v>3</v>
      </c>
      <c r="B82" s="281" t="s">
        <v>785</v>
      </c>
      <c r="C82" s="281">
        <v>143</v>
      </c>
      <c r="D82" s="281">
        <v>69</v>
      </c>
      <c r="E82" s="281">
        <v>71</v>
      </c>
      <c r="F82" s="281">
        <v>3</v>
      </c>
      <c r="G82" s="281">
        <v>0</v>
      </c>
      <c r="H82" s="240">
        <v>492.85714285714289</v>
      </c>
      <c r="I82" s="282">
        <v>2</v>
      </c>
      <c r="J82" s="281">
        <v>572</v>
      </c>
      <c r="K82" s="281">
        <v>588</v>
      </c>
      <c r="L82" s="281">
        <v>140</v>
      </c>
      <c r="M82" s="281">
        <v>67</v>
      </c>
      <c r="N82" s="281">
        <v>0.249</v>
      </c>
      <c r="O82" s="281">
        <v>3.76</v>
      </c>
      <c r="P82" s="282">
        <v>19.5</v>
      </c>
      <c r="Q82" s="282">
        <v>4</v>
      </c>
      <c r="R82" s="282">
        <v>4.1118881118881117</v>
      </c>
      <c r="S82" s="283">
        <v>0.97902097902097907</v>
      </c>
      <c r="T82" s="281">
        <v>-2</v>
      </c>
      <c r="U82" s="281">
        <v>-16</v>
      </c>
    </row>
    <row r="83" spans="1:30" ht="19.5" customHeight="1">
      <c r="A83" s="280">
        <v>4</v>
      </c>
      <c r="B83" s="281" t="s">
        <v>25</v>
      </c>
      <c r="C83" s="281">
        <v>143</v>
      </c>
      <c r="D83" s="281">
        <v>64</v>
      </c>
      <c r="E83" s="281">
        <v>76</v>
      </c>
      <c r="F83" s="281">
        <v>3</v>
      </c>
      <c r="G83" s="281">
        <v>0</v>
      </c>
      <c r="H83" s="240">
        <v>457.14285714285711</v>
      </c>
      <c r="I83" s="282">
        <v>5</v>
      </c>
      <c r="J83" s="281">
        <v>506</v>
      </c>
      <c r="K83" s="281">
        <v>546</v>
      </c>
      <c r="L83" s="281">
        <v>90</v>
      </c>
      <c r="M83" s="281">
        <v>59</v>
      </c>
      <c r="N83" s="281">
        <v>0.245</v>
      </c>
      <c r="O83" s="281">
        <v>3.38</v>
      </c>
      <c r="P83" s="282">
        <v>24.5</v>
      </c>
      <c r="Q83" s="282">
        <v>3.5384615384615383</v>
      </c>
      <c r="R83" s="282">
        <v>3.8181818181818183</v>
      </c>
      <c r="S83" s="283">
        <v>0.62937062937062938</v>
      </c>
      <c r="T83" s="281">
        <v>-12</v>
      </c>
      <c r="U83" s="281">
        <v>-40</v>
      </c>
    </row>
    <row r="84" spans="1:30" ht="19.5" customHeight="1">
      <c r="A84" s="280">
        <v>5</v>
      </c>
      <c r="B84" s="281" t="s">
        <v>26</v>
      </c>
      <c r="C84" s="281">
        <v>143</v>
      </c>
      <c r="D84" s="281">
        <v>64</v>
      </c>
      <c r="E84" s="281">
        <v>78</v>
      </c>
      <c r="F84" s="281">
        <v>1</v>
      </c>
      <c r="G84" s="281">
        <v>0</v>
      </c>
      <c r="H84" s="240">
        <v>450.7042253521127</v>
      </c>
      <c r="I84" s="282">
        <v>1</v>
      </c>
      <c r="J84" s="281">
        <v>594</v>
      </c>
      <c r="K84" s="281">
        <v>694</v>
      </c>
      <c r="L84" s="281">
        <v>113</v>
      </c>
      <c r="M84" s="281">
        <v>82</v>
      </c>
      <c r="N84" s="281">
        <v>0.25600000000000001</v>
      </c>
      <c r="O84" s="281">
        <v>4.7300000000000004</v>
      </c>
      <c r="P84" s="282">
        <v>25.5</v>
      </c>
      <c r="Q84" s="282">
        <v>4.1538461538461542</v>
      </c>
      <c r="R84" s="282">
        <v>4.8531468531468533</v>
      </c>
      <c r="S84" s="283">
        <v>0.79020979020979021</v>
      </c>
      <c r="T84" s="281">
        <v>-14</v>
      </c>
      <c r="U84" s="281">
        <v>-100</v>
      </c>
    </row>
    <row r="85" spans="1:30" ht="19.5" customHeight="1">
      <c r="A85" s="280">
        <v>6</v>
      </c>
      <c r="B85" s="281" t="s">
        <v>27</v>
      </c>
      <c r="C85" s="281">
        <v>143</v>
      </c>
      <c r="D85" s="281">
        <v>58</v>
      </c>
      <c r="E85" s="281">
        <v>82</v>
      </c>
      <c r="F85" s="281">
        <v>3</v>
      </c>
      <c r="G85" s="281">
        <v>0</v>
      </c>
      <c r="H85" s="240">
        <v>414.28571428571433</v>
      </c>
      <c r="I85" s="282">
        <v>5</v>
      </c>
      <c r="J85" s="281">
        <v>500</v>
      </c>
      <c r="K85" s="281">
        <v>573</v>
      </c>
      <c r="L85" s="281">
        <v>89</v>
      </c>
      <c r="M85" s="281">
        <v>60</v>
      </c>
      <c r="N85" s="281">
        <v>0.245</v>
      </c>
      <c r="O85" s="281">
        <v>3.65</v>
      </c>
      <c r="P85" s="282">
        <v>30.5</v>
      </c>
      <c r="Q85" s="282">
        <v>3.4965034965034967</v>
      </c>
      <c r="R85" s="282">
        <v>4.0069930069930066</v>
      </c>
      <c r="S85" s="283">
        <v>0.6223776223776224</v>
      </c>
      <c r="T85" s="281">
        <v>-24</v>
      </c>
      <c r="U85" s="281">
        <v>-73</v>
      </c>
    </row>
    <row r="87" spans="1:30" ht="17.25" customHeight="1">
      <c r="B87" s="529" t="s">
        <v>1312</v>
      </c>
      <c r="D87" s="5" t="s">
        <v>2466</v>
      </c>
    </row>
    <row r="88" spans="1:30" s="284" customFormat="1" ht="24.75" customHeight="1">
      <c r="A88" s="1809" t="s">
        <v>1419</v>
      </c>
      <c r="B88" s="1810"/>
      <c r="C88" s="1356" t="s">
        <v>73</v>
      </c>
      <c r="D88" s="1356" t="s">
        <v>74</v>
      </c>
      <c r="E88" s="1356" t="s">
        <v>75</v>
      </c>
      <c r="F88" s="1356" t="s">
        <v>76</v>
      </c>
      <c r="G88" s="1356" t="s">
        <v>77</v>
      </c>
      <c r="H88" s="1356" t="s">
        <v>78</v>
      </c>
      <c r="I88" s="1356" t="s">
        <v>79</v>
      </c>
      <c r="J88" s="1356" t="s">
        <v>34</v>
      </c>
      <c r="K88" s="1356" t="s">
        <v>21</v>
      </c>
      <c r="L88" s="1356" t="s">
        <v>80</v>
      </c>
      <c r="M88" s="1356" t="s">
        <v>39</v>
      </c>
      <c r="N88" s="1356" t="s">
        <v>32</v>
      </c>
      <c r="O88" s="1356" t="s">
        <v>1</v>
      </c>
      <c r="P88" s="1356" t="s">
        <v>81</v>
      </c>
      <c r="Q88" s="1356" t="s">
        <v>1118</v>
      </c>
      <c r="R88" s="1356" t="s">
        <v>1119</v>
      </c>
      <c r="S88" s="1356" t="s">
        <v>1120</v>
      </c>
      <c r="T88" s="1356" t="s">
        <v>1121</v>
      </c>
      <c r="U88" s="1356" t="s">
        <v>1122</v>
      </c>
      <c r="V88" s="9"/>
      <c r="W88" s="9"/>
      <c r="X88" s="9"/>
      <c r="Y88"/>
      <c r="Z88"/>
      <c r="AA88" s="4"/>
      <c r="AB88"/>
      <c r="AC88"/>
      <c r="AD88"/>
    </row>
    <row r="89" spans="1:30" ht="19.5" customHeight="1">
      <c r="A89" s="287">
        <v>1</v>
      </c>
      <c r="B89" s="288" t="s">
        <v>82</v>
      </c>
      <c r="C89" s="288">
        <v>143</v>
      </c>
      <c r="D89" s="288">
        <v>88</v>
      </c>
      <c r="E89" s="288">
        <v>51</v>
      </c>
      <c r="F89" s="288">
        <v>4</v>
      </c>
      <c r="G89" s="288">
        <v>0</v>
      </c>
      <c r="H89" s="289">
        <v>633.0935251798561</v>
      </c>
      <c r="I89" s="290" t="s">
        <v>1418</v>
      </c>
      <c r="J89" s="288">
        <v>736</v>
      </c>
      <c r="K89" s="288">
        <v>540</v>
      </c>
      <c r="L89" s="288">
        <v>152</v>
      </c>
      <c r="M89" s="288">
        <v>112</v>
      </c>
      <c r="N89" s="288">
        <v>0.27278325123152708</v>
      </c>
      <c r="O89" s="291">
        <v>3.3889462809917354</v>
      </c>
      <c r="P89" s="290">
        <v>0</v>
      </c>
      <c r="Q89" s="290">
        <v>5.1468531468531467</v>
      </c>
      <c r="R89" s="290">
        <v>3.7762237762237763</v>
      </c>
      <c r="S89" s="291">
        <v>1.0629370629370629</v>
      </c>
      <c r="T89" s="288">
        <v>37</v>
      </c>
      <c r="U89" s="288">
        <v>196</v>
      </c>
    </row>
    <row r="90" spans="1:30" ht="19.5" customHeight="1">
      <c r="A90" s="280">
        <v>2</v>
      </c>
      <c r="B90" s="281" t="s">
        <v>25</v>
      </c>
      <c r="C90" s="281">
        <v>143</v>
      </c>
      <c r="D90" s="281">
        <v>78</v>
      </c>
      <c r="E90" s="281">
        <v>61</v>
      </c>
      <c r="F90" s="281">
        <v>4</v>
      </c>
      <c r="G90" s="281">
        <v>0</v>
      </c>
      <c r="H90" s="240">
        <v>561.15107913669056</v>
      </c>
      <c r="I90" s="282">
        <v>10</v>
      </c>
      <c r="J90" s="281">
        <v>589</v>
      </c>
      <c r="K90" s="281">
        <v>528</v>
      </c>
      <c r="L90" s="281">
        <v>113</v>
      </c>
      <c r="M90" s="281">
        <v>70</v>
      </c>
      <c r="N90" s="281">
        <v>0.249</v>
      </c>
      <c r="O90" s="281">
        <v>3.29</v>
      </c>
      <c r="P90" s="282">
        <v>10</v>
      </c>
      <c r="Q90" s="282">
        <v>4.1188811188811192</v>
      </c>
      <c r="R90" s="282">
        <v>3.6923076923076925</v>
      </c>
      <c r="S90" s="283">
        <v>0.79020979020979021</v>
      </c>
      <c r="T90" s="281">
        <v>17</v>
      </c>
      <c r="U90" s="281">
        <v>61</v>
      </c>
    </row>
    <row r="91" spans="1:30" ht="19.5" customHeight="1">
      <c r="A91" s="280">
        <v>3</v>
      </c>
      <c r="B91" s="281" t="s">
        <v>785</v>
      </c>
      <c r="C91" s="281">
        <v>143</v>
      </c>
      <c r="D91" s="281">
        <v>73</v>
      </c>
      <c r="E91" s="281">
        <v>65</v>
      </c>
      <c r="F91" s="281">
        <v>5</v>
      </c>
      <c r="G91" s="281">
        <v>0</v>
      </c>
      <c r="H91" s="240">
        <v>528.98550724637687</v>
      </c>
      <c r="I91" s="282">
        <v>4.5</v>
      </c>
      <c r="J91" s="281">
        <v>597</v>
      </c>
      <c r="K91" s="281">
        <v>598</v>
      </c>
      <c r="L91" s="281">
        <v>134</v>
      </c>
      <c r="M91" s="281">
        <v>39</v>
      </c>
      <c r="N91" s="281">
        <v>0.252</v>
      </c>
      <c r="O91" s="281">
        <v>3.81</v>
      </c>
      <c r="P91" s="282">
        <v>14.5</v>
      </c>
      <c r="Q91" s="282">
        <v>4.174825174825175</v>
      </c>
      <c r="R91" s="282">
        <v>4.1818181818181817</v>
      </c>
      <c r="S91" s="283">
        <v>0.93706293706293708</v>
      </c>
      <c r="T91" s="281">
        <v>8</v>
      </c>
      <c r="U91" s="281">
        <v>-1</v>
      </c>
      <c r="V91" s="5" t="s">
        <v>1570</v>
      </c>
    </row>
    <row r="92" spans="1:30" ht="19.5" customHeight="1">
      <c r="A92" s="280">
        <v>4</v>
      </c>
      <c r="B92" s="281" t="s">
        <v>24</v>
      </c>
      <c r="C92" s="281">
        <v>143</v>
      </c>
      <c r="D92" s="281">
        <v>72</v>
      </c>
      <c r="E92" s="281">
        <v>68</v>
      </c>
      <c r="F92" s="281">
        <v>3</v>
      </c>
      <c r="G92" s="281">
        <v>0</v>
      </c>
      <c r="H92" s="240">
        <v>514.28571428571422</v>
      </c>
      <c r="I92" s="282">
        <v>2</v>
      </c>
      <c r="J92" s="281">
        <v>536</v>
      </c>
      <c r="K92" s="281">
        <v>504</v>
      </c>
      <c r="L92" s="281">
        <v>113</v>
      </c>
      <c r="M92" s="281">
        <v>56</v>
      </c>
      <c r="N92" s="281">
        <v>0.249</v>
      </c>
      <c r="O92" s="281">
        <v>3.31</v>
      </c>
      <c r="P92" s="282">
        <v>16.5</v>
      </c>
      <c r="Q92" s="282">
        <v>3.7482517482517483</v>
      </c>
      <c r="R92" s="282">
        <v>3.5244755244755246</v>
      </c>
      <c r="S92" s="283">
        <v>0.79020979020979021</v>
      </c>
      <c r="T92" s="281">
        <v>4</v>
      </c>
      <c r="U92" s="281">
        <v>32</v>
      </c>
    </row>
    <row r="93" spans="1:30" ht="19.5" customHeight="1">
      <c r="A93" s="280">
        <v>5</v>
      </c>
      <c r="B93" s="281" t="s">
        <v>27</v>
      </c>
      <c r="C93" s="281">
        <v>143</v>
      </c>
      <c r="D93" s="281">
        <v>59</v>
      </c>
      <c r="E93" s="281">
        <v>79</v>
      </c>
      <c r="F93" s="281">
        <v>5</v>
      </c>
      <c r="G93" s="281">
        <v>0</v>
      </c>
      <c r="H93" s="240">
        <v>427.536231884058</v>
      </c>
      <c r="I93" s="282">
        <v>12</v>
      </c>
      <c r="J93" s="281">
        <v>487</v>
      </c>
      <c r="K93" s="281">
        <v>623</v>
      </c>
      <c r="L93" s="281">
        <v>111</v>
      </c>
      <c r="M93" s="281">
        <v>77</v>
      </c>
      <c r="N93" s="281">
        <v>0.247</v>
      </c>
      <c r="O93" s="281">
        <v>4.05</v>
      </c>
      <c r="P93" s="282">
        <v>28.5</v>
      </c>
      <c r="Q93" s="282">
        <v>3.4055944055944054</v>
      </c>
      <c r="R93" s="282">
        <v>4.3566433566433567</v>
      </c>
      <c r="S93" s="283">
        <v>0.77622377622377625</v>
      </c>
      <c r="T93" s="281">
        <v>-20</v>
      </c>
      <c r="U93" s="281">
        <v>-136</v>
      </c>
    </row>
    <row r="94" spans="1:30" ht="19.5" customHeight="1">
      <c r="A94" s="280">
        <v>6</v>
      </c>
      <c r="B94" s="281" t="s">
        <v>26</v>
      </c>
      <c r="C94" s="281">
        <v>143</v>
      </c>
      <c r="D94" s="281">
        <v>45</v>
      </c>
      <c r="E94" s="281">
        <v>96</v>
      </c>
      <c r="F94" s="281">
        <v>2</v>
      </c>
      <c r="G94" s="281">
        <v>0</v>
      </c>
      <c r="H94" s="240">
        <v>319.14893617021278</v>
      </c>
      <c r="I94" s="282">
        <v>15.5</v>
      </c>
      <c r="J94" s="281">
        <v>473</v>
      </c>
      <c r="K94" s="281">
        <v>653</v>
      </c>
      <c r="L94" s="281">
        <v>95</v>
      </c>
      <c r="M94" s="281">
        <v>50</v>
      </c>
      <c r="N94" s="281">
        <v>0.23400000000000001</v>
      </c>
      <c r="O94" s="281">
        <v>4.21</v>
      </c>
      <c r="P94" s="282">
        <v>44</v>
      </c>
      <c r="Q94" s="282">
        <v>3.3076923076923075</v>
      </c>
      <c r="R94" s="282">
        <v>4.5664335664335667</v>
      </c>
      <c r="S94" s="283">
        <v>0.66433566433566438</v>
      </c>
      <c r="T94" s="281">
        <v>-51</v>
      </c>
      <c r="U94" s="281">
        <v>-180</v>
      </c>
    </row>
    <row r="96" spans="1:30" ht="17.25" customHeight="1">
      <c r="B96" s="529" t="s">
        <v>1500</v>
      </c>
      <c r="D96" s="5" t="s">
        <v>2466</v>
      </c>
    </row>
    <row r="97" spans="1:30" s="284" customFormat="1" ht="24.75" customHeight="1">
      <c r="A97" s="1809" t="s">
        <v>1419</v>
      </c>
      <c r="B97" s="1810"/>
      <c r="C97" s="1356" t="s">
        <v>73</v>
      </c>
      <c r="D97" s="1356" t="s">
        <v>74</v>
      </c>
      <c r="E97" s="1356" t="s">
        <v>75</v>
      </c>
      <c r="F97" s="1356" t="s">
        <v>76</v>
      </c>
      <c r="G97" s="1356" t="s">
        <v>77</v>
      </c>
      <c r="H97" s="1356" t="s">
        <v>78</v>
      </c>
      <c r="I97" s="1356" t="s">
        <v>79</v>
      </c>
      <c r="J97" s="1356" t="s">
        <v>34</v>
      </c>
      <c r="K97" s="1356" t="s">
        <v>21</v>
      </c>
      <c r="L97" s="1356" t="s">
        <v>80</v>
      </c>
      <c r="M97" s="1356" t="s">
        <v>39</v>
      </c>
      <c r="N97" s="1356" t="s">
        <v>32</v>
      </c>
      <c r="O97" s="1356" t="s">
        <v>1</v>
      </c>
      <c r="P97" s="1356" t="s">
        <v>81</v>
      </c>
      <c r="Q97" s="1356" t="s">
        <v>1118</v>
      </c>
      <c r="R97" s="1356" t="s">
        <v>1119</v>
      </c>
      <c r="S97" s="1356" t="s">
        <v>1120</v>
      </c>
      <c r="T97" s="1356" t="s">
        <v>1121</v>
      </c>
      <c r="U97" s="1356" t="s">
        <v>1122</v>
      </c>
      <c r="V97" s="9"/>
      <c r="W97" s="9"/>
      <c r="X97" s="9"/>
      <c r="Y97"/>
      <c r="Z97"/>
      <c r="AA97" s="4"/>
      <c r="AB97"/>
      <c r="AC97"/>
      <c r="AD97"/>
    </row>
    <row r="98" spans="1:30" ht="19.5" customHeight="1">
      <c r="A98" s="287">
        <v>1</v>
      </c>
      <c r="B98" s="288" t="s">
        <v>82</v>
      </c>
      <c r="C98" s="288">
        <v>143</v>
      </c>
      <c r="D98" s="288">
        <v>82</v>
      </c>
      <c r="E98" s="288">
        <v>59</v>
      </c>
      <c r="F98" s="288">
        <v>2</v>
      </c>
      <c r="G98" s="288">
        <v>0</v>
      </c>
      <c r="H98" s="289">
        <v>581.56028368794318</v>
      </c>
      <c r="I98" s="290" t="s">
        <v>1418</v>
      </c>
      <c r="J98" s="288">
        <v>721</v>
      </c>
      <c r="K98" s="288">
        <v>651</v>
      </c>
      <c r="L98" s="288">
        <v>175</v>
      </c>
      <c r="M98" s="288">
        <v>95</v>
      </c>
      <c r="N98" s="288">
        <v>0.26245368464388635</v>
      </c>
      <c r="O98" s="291">
        <v>4.1209048361934473</v>
      </c>
      <c r="P98" s="290">
        <v>0</v>
      </c>
      <c r="Q98" s="290">
        <v>5.0419580419580416</v>
      </c>
      <c r="R98" s="290">
        <v>4.5524475524475525</v>
      </c>
      <c r="S98" s="291">
        <v>1.2237762237762237</v>
      </c>
      <c r="T98" s="288">
        <v>23</v>
      </c>
      <c r="U98" s="288">
        <v>70</v>
      </c>
    </row>
    <row r="99" spans="1:30" ht="19.5" customHeight="1">
      <c r="A99" s="280">
        <v>2</v>
      </c>
      <c r="B99" s="281" t="s">
        <v>26</v>
      </c>
      <c r="C99" s="281">
        <v>143</v>
      </c>
      <c r="D99" s="281">
        <v>75</v>
      </c>
      <c r="E99" s="281">
        <v>66</v>
      </c>
      <c r="F99" s="281">
        <v>2</v>
      </c>
      <c r="G99" s="281">
        <v>0</v>
      </c>
      <c r="H99" s="240">
        <v>531.91489361702122</v>
      </c>
      <c r="I99" s="282">
        <v>7</v>
      </c>
      <c r="J99" s="281">
        <v>658</v>
      </c>
      <c r="K99" s="281">
        <v>665</v>
      </c>
      <c r="L99" s="281">
        <v>135</v>
      </c>
      <c r="M99" s="281">
        <v>68</v>
      </c>
      <c r="N99" s="281">
        <v>0.26600000000000001</v>
      </c>
      <c r="O99" s="281">
        <v>4.13</v>
      </c>
      <c r="P99" s="282">
        <v>7</v>
      </c>
      <c r="Q99" s="282">
        <v>4.6013986013986017</v>
      </c>
      <c r="R99" s="282">
        <v>4.65034965034965</v>
      </c>
      <c r="S99" s="283">
        <v>0.94405594405594406</v>
      </c>
      <c r="T99" s="281">
        <v>9</v>
      </c>
      <c r="U99" s="281">
        <v>-7</v>
      </c>
    </row>
    <row r="100" spans="1:30" ht="19.5" customHeight="1">
      <c r="A100" s="280">
        <v>3</v>
      </c>
      <c r="B100" s="281" t="s">
        <v>24</v>
      </c>
      <c r="C100" s="281">
        <v>143</v>
      </c>
      <c r="D100" s="281">
        <v>67</v>
      </c>
      <c r="E100" s="281">
        <v>71</v>
      </c>
      <c r="F100" s="281">
        <v>5</v>
      </c>
      <c r="G100" s="281">
        <v>0</v>
      </c>
      <c r="H100" s="240">
        <v>485.50724637681157</v>
      </c>
      <c r="I100" s="282">
        <v>6.5</v>
      </c>
      <c r="J100" s="281">
        <v>625</v>
      </c>
      <c r="K100" s="281">
        <v>575</v>
      </c>
      <c r="L100" s="281">
        <v>152</v>
      </c>
      <c r="M100" s="281">
        <v>61</v>
      </c>
      <c r="N100" s="281">
        <v>0.25700000000000001</v>
      </c>
      <c r="O100" s="281">
        <v>3.79</v>
      </c>
      <c r="P100" s="282">
        <v>13.5</v>
      </c>
      <c r="Q100" s="282">
        <v>4.3706293706293708</v>
      </c>
      <c r="R100" s="282">
        <v>4.0209790209790208</v>
      </c>
      <c r="S100" s="283">
        <v>1.0629370629370629</v>
      </c>
      <c r="T100" s="281">
        <v>-4</v>
      </c>
      <c r="U100" s="281">
        <v>50</v>
      </c>
      <c r="V100" s="5" t="s">
        <v>1570</v>
      </c>
    </row>
    <row r="101" spans="1:30" ht="19.5" customHeight="1">
      <c r="A101" s="280">
        <v>4</v>
      </c>
      <c r="B101" s="281" t="s">
        <v>785</v>
      </c>
      <c r="C101" s="281">
        <v>143</v>
      </c>
      <c r="D101" s="281">
        <v>67</v>
      </c>
      <c r="E101" s="281">
        <v>74</v>
      </c>
      <c r="F101" s="281">
        <v>2</v>
      </c>
      <c r="G101" s="281">
        <v>0</v>
      </c>
      <c r="H101" s="240">
        <v>475.17730496453902</v>
      </c>
      <c r="I101" s="282">
        <v>1.5</v>
      </c>
      <c r="J101" s="281">
        <v>572</v>
      </c>
      <c r="K101" s="281">
        <v>642</v>
      </c>
      <c r="L101" s="281">
        <v>181</v>
      </c>
      <c r="M101" s="281">
        <v>71</v>
      </c>
      <c r="N101" s="281">
        <v>0.25</v>
      </c>
      <c r="O101" s="281">
        <v>4.18</v>
      </c>
      <c r="P101" s="282">
        <v>15</v>
      </c>
      <c r="Q101" s="282">
        <v>4</v>
      </c>
      <c r="R101" s="282">
        <v>4.4895104895104891</v>
      </c>
      <c r="S101" s="283">
        <v>1.2657342657342658</v>
      </c>
      <c r="T101" s="281">
        <v>-7</v>
      </c>
      <c r="U101" s="281">
        <v>-70</v>
      </c>
    </row>
    <row r="102" spans="1:30" ht="19.5" customHeight="1">
      <c r="A102" s="280">
        <v>5</v>
      </c>
      <c r="B102" s="281" t="s">
        <v>27</v>
      </c>
      <c r="C102" s="281">
        <v>143</v>
      </c>
      <c r="D102" s="281">
        <v>63</v>
      </c>
      <c r="E102" s="281">
        <v>78</v>
      </c>
      <c r="F102" s="281">
        <v>2</v>
      </c>
      <c r="G102" s="281">
        <v>0</v>
      </c>
      <c r="H102" s="240">
        <v>446.80851063829783</v>
      </c>
      <c r="I102" s="282">
        <v>4</v>
      </c>
      <c r="J102" s="281">
        <v>598</v>
      </c>
      <c r="K102" s="281">
        <v>654</v>
      </c>
      <c r="L102" s="281">
        <v>97</v>
      </c>
      <c r="M102" s="281">
        <v>61</v>
      </c>
      <c r="N102" s="281">
        <v>0.26500000000000001</v>
      </c>
      <c r="O102" s="281">
        <v>4.3600000000000003</v>
      </c>
      <c r="P102" s="282">
        <v>19</v>
      </c>
      <c r="Q102" s="282">
        <v>4.1818181818181817</v>
      </c>
      <c r="R102" s="282">
        <v>4.5734265734265733</v>
      </c>
      <c r="S102" s="283">
        <v>0.67832167832167833</v>
      </c>
      <c r="T102" s="281">
        <v>-15</v>
      </c>
      <c r="U102" s="281">
        <v>-56</v>
      </c>
    </row>
    <row r="103" spans="1:30" ht="19.5" customHeight="1">
      <c r="A103" s="280">
        <v>6</v>
      </c>
      <c r="B103" s="281" t="s">
        <v>25</v>
      </c>
      <c r="C103" s="281">
        <v>143</v>
      </c>
      <c r="D103" s="281">
        <v>62</v>
      </c>
      <c r="E103" s="281">
        <v>79</v>
      </c>
      <c r="F103" s="281">
        <v>2</v>
      </c>
      <c r="G103" s="281">
        <v>0</v>
      </c>
      <c r="H103" s="240">
        <v>439.71631205673759</v>
      </c>
      <c r="I103" s="282">
        <v>1</v>
      </c>
      <c r="J103" s="281">
        <v>577</v>
      </c>
      <c r="K103" s="281">
        <v>628</v>
      </c>
      <c r="L103" s="281">
        <v>85</v>
      </c>
      <c r="M103" s="281">
        <v>77</v>
      </c>
      <c r="N103" s="281">
        <v>0.253</v>
      </c>
      <c r="O103" s="281">
        <v>4.03</v>
      </c>
      <c r="P103" s="282">
        <v>20</v>
      </c>
      <c r="Q103" s="282">
        <v>4.034965034965035</v>
      </c>
      <c r="R103" s="282">
        <v>4.3916083916083917</v>
      </c>
      <c r="S103" s="283">
        <v>0.59440559440559437</v>
      </c>
      <c r="T103" s="281">
        <v>-17</v>
      </c>
      <c r="U103" s="281">
        <v>-51</v>
      </c>
    </row>
    <row r="105" spans="1:30" ht="17.25" customHeight="1">
      <c r="B105" s="529" t="s">
        <v>1662</v>
      </c>
      <c r="C105" s="618"/>
      <c r="D105" s="618" t="s">
        <v>2465</v>
      </c>
      <c r="E105" s="618"/>
      <c r="F105" s="618"/>
      <c r="G105" s="618"/>
      <c r="H105" s="618"/>
      <c r="I105" s="618"/>
      <c r="J105" s="618"/>
      <c r="K105" s="618"/>
      <c r="L105" s="618"/>
      <c r="M105" s="618"/>
      <c r="N105" s="618"/>
      <c r="O105" s="618"/>
      <c r="P105" s="618"/>
      <c r="Q105" s="618"/>
      <c r="R105" s="618"/>
      <c r="S105" s="618"/>
      <c r="T105" s="618"/>
      <c r="U105" s="618"/>
      <c r="V105" s="618"/>
      <c r="W105" s="618"/>
      <c r="X105" s="618"/>
    </row>
    <row r="106" spans="1:30" s="284" customFormat="1" ht="24.75" customHeight="1">
      <c r="A106" s="1800" t="s">
        <v>1419</v>
      </c>
      <c r="B106" s="1801"/>
      <c r="C106" s="1356" t="s">
        <v>73</v>
      </c>
      <c r="D106" s="1356" t="s">
        <v>74</v>
      </c>
      <c r="E106" s="1356" t="s">
        <v>75</v>
      </c>
      <c r="F106" s="1356" t="s">
        <v>76</v>
      </c>
      <c r="G106" s="1356" t="s">
        <v>77</v>
      </c>
      <c r="H106" s="1356" t="s">
        <v>78</v>
      </c>
      <c r="I106" s="1356" t="s">
        <v>79</v>
      </c>
      <c r="J106" s="1356" t="s">
        <v>34</v>
      </c>
      <c r="K106" s="1356" t="s">
        <v>21</v>
      </c>
      <c r="L106" s="1356" t="s">
        <v>80</v>
      </c>
      <c r="M106" s="1356" t="s">
        <v>39</v>
      </c>
      <c r="N106" s="1356" t="s">
        <v>32</v>
      </c>
      <c r="O106" s="1356" t="s">
        <v>1</v>
      </c>
      <c r="P106" s="1356" t="s">
        <v>81</v>
      </c>
      <c r="Q106" s="1356" t="s">
        <v>1118</v>
      </c>
      <c r="R106" s="1356" t="s">
        <v>1119</v>
      </c>
      <c r="S106" s="1356" t="s">
        <v>1120</v>
      </c>
      <c r="T106" s="1356" t="s">
        <v>1121</v>
      </c>
      <c r="U106" s="1356" t="s">
        <v>1122</v>
      </c>
      <c r="V106" s="9"/>
      <c r="W106" s="9"/>
      <c r="X106" s="9"/>
      <c r="Y106"/>
      <c r="Z106"/>
      <c r="AA106" s="4"/>
      <c r="AB106"/>
      <c r="AC106"/>
      <c r="AD106"/>
    </row>
    <row r="107" spans="1:30" ht="19.5" customHeight="1">
      <c r="A107" s="629">
        <v>1</v>
      </c>
      <c r="B107" s="630" t="s">
        <v>24</v>
      </c>
      <c r="C107" s="630">
        <v>143</v>
      </c>
      <c r="D107" s="630">
        <v>77</v>
      </c>
      <c r="E107" s="630">
        <v>64</v>
      </c>
      <c r="F107" s="630">
        <v>2</v>
      </c>
      <c r="G107" s="630">
        <v>0</v>
      </c>
      <c r="H107" s="631">
        <v>546.09929078014181</v>
      </c>
      <c r="I107" s="634" t="s">
        <v>1418</v>
      </c>
      <c r="J107" s="630">
        <v>663</v>
      </c>
      <c r="K107" s="630">
        <v>573</v>
      </c>
      <c r="L107" s="630">
        <v>183</v>
      </c>
      <c r="M107" s="630">
        <v>83</v>
      </c>
      <c r="N107" s="630">
        <v>0.25700000000000001</v>
      </c>
      <c r="O107" s="633">
        <v>3.77</v>
      </c>
      <c r="P107" s="632">
        <v>0</v>
      </c>
      <c r="Q107" s="632">
        <v>4.6363636363636367</v>
      </c>
      <c r="R107" s="632">
        <v>4.0069930069930066</v>
      </c>
      <c r="S107" s="633">
        <v>1.2797202797202798</v>
      </c>
      <c r="T107" s="630">
        <v>13</v>
      </c>
      <c r="U107" s="630">
        <f t="shared" ref="U107:U112" si="55">+J107-K107</f>
        <v>90</v>
      </c>
      <c r="V107" s="618" t="s">
        <v>1834</v>
      </c>
      <c r="W107" s="618"/>
      <c r="X107" s="618"/>
    </row>
    <row r="108" spans="1:30" ht="19.5" customHeight="1">
      <c r="A108" s="629">
        <v>2</v>
      </c>
      <c r="B108" s="630" t="s">
        <v>785</v>
      </c>
      <c r="C108" s="630">
        <v>143</v>
      </c>
      <c r="D108" s="630">
        <v>71</v>
      </c>
      <c r="E108" s="630">
        <v>69</v>
      </c>
      <c r="F108" s="630">
        <v>3</v>
      </c>
      <c r="G108" s="630">
        <v>0</v>
      </c>
      <c r="H108" s="631">
        <v>507.14285714285711</v>
      </c>
      <c r="I108" s="632">
        <v>5.5</v>
      </c>
      <c r="J108" s="630">
        <v>596</v>
      </c>
      <c r="K108" s="630">
        <v>611</v>
      </c>
      <c r="L108" s="630">
        <v>163</v>
      </c>
      <c r="M108" s="630">
        <v>40</v>
      </c>
      <c r="N108" s="630">
        <v>0.246</v>
      </c>
      <c r="O108" s="630">
        <v>3.93</v>
      </c>
      <c r="P108" s="632">
        <v>5.5</v>
      </c>
      <c r="Q108" s="632">
        <v>4.1678321678321675</v>
      </c>
      <c r="R108" s="632">
        <v>4.2727272727272725</v>
      </c>
      <c r="S108" s="633">
        <v>1.1398601398601398</v>
      </c>
      <c r="T108" s="630">
        <v>2</v>
      </c>
      <c r="U108" s="630">
        <f t="shared" si="55"/>
        <v>-15</v>
      </c>
      <c r="V108" s="618"/>
      <c r="W108" s="618"/>
      <c r="X108" s="618"/>
    </row>
    <row r="109" spans="1:30" ht="19.5" customHeight="1">
      <c r="A109" s="629">
        <v>3</v>
      </c>
      <c r="B109" s="630" t="s">
        <v>25</v>
      </c>
      <c r="C109" s="630">
        <v>143</v>
      </c>
      <c r="D109" s="630">
        <v>69</v>
      </c>
      <c r="E109" s="630">
        <v>68</v>
      </c>
      <c r="F109" s="630">
        <v>6</v>
      </c>
      <c r="G109" s="630">
        <v>0</v>
      </c>
      <c r="H109" s="631">
        <v>503.64963503649642</v>
      </c>
      <c r="I109" s="632">
        <v>0.5</v>
      </c>
      <c r="J109" s="630">
        <v>538</v>
      </c>
      <c r="K109" s="630">
        <v>566</v>
      </c>
      <c r="L109" s="630">
        <v>94</v>
      </c>
      <c r="M109" s="630">
        <v>100</v>
      </c>
      <c r="N109" s="630">
        <v>0.251</v>
      </c>
      <c r="O109" s="630">
        <v>3.46</v>
      </c>
      <c r="P109" s="632">
        <v>6</v>
      </c>
      <c r="Q109" s="632">
        <v>3.7622377622377621</v>
      </c>
      <c r="R109" s="632">
        <v>3.9580419580419579</v>
      </c>
      <c r="S109" s="633">
        <v>0.65734265734265729</v>
      </c>
      <c r="T109" s="630">
        <v>1</v>
      </c>
      <c r="U109" s="630">
        <f t="shared" si="55"/>
        <v>-28</v>
      </c>
      <c r="V109" s="618"/>
      <c r="W109" s="618"/>
      <c r="X109" s="618"/>
    </row>
    <row r="110" spans="1:30" ht="19.5" customHeight="1">
      <c r="A110" s="287">
        <v>4</v>
      </c>
      <c r="B110" s="288" t="s">
        <v>82</v>
      </c>
      <c r="C110" s="288">
        <v>143</v>
      </c>
      <c r="D110" s="288">
        <v>70</v>
      </c>
      <c r="E110" s="288">
        <v>70</v>
      </c>
      <c r="F110" s="288">
        <v>3</v>
      </c>
      <c r="G110" s="288">
        <v>0</v>
      </c>
      <c r="H110" s="289">
        <v>500</v>
      </c>
      <c r="I110" s="290">
        <v>0.5</v>
      </c>
      <c r="J110" s="288">
        <v>591</v>
      </c>
      <c r="K110" s="288">
        <v>601</v>
      </c>
      <c r="L110" s="288">
        <v>140</v>
      </c>
      <c r="M110" s="288">
        <v>81</v>
      </c>
      <c r="N110" s="288">
        <v>0.25391591096455068</v>
      </c>
      <c r="O110" s="288">
        <v>3.7093326381647551</v>
      </c>
      <c r="P110" s="290">
        <v>6.5</v>
      </c>
      <c r="Q110" s="290">
        <v>4.1328671328671325</v>
      </c>
      <c r="R110" s="290">
        <v>4.2027972027972025</v>
      </c>
      <c r="S110" s="291">
        <v>0.97902097902097907</v>
      </c>
      <c r="T110" s="288">
        <v>0</v>
      </c>
      <c r="U110" s="288">
        <f t="shared" si="55"/>
        <v>-10</v>
      </c>
      <c r="V110" s="618"/>
      <c r="W110" s="618"/>
      <c r="X110" s="618"/>
    </row>
    <row r="111" spans="1:30" ht="19.5" customHeight="1">
      <c r="A111" s="629">
        <v>5</v>
      </c>
      <c r="B111" s="630" t="s">
        <v>27</v>
      </c>
      <c r="C111" s="630">
        <v>143</v>
      </c>
      <c r="D111" s="630">
        <v>68</v>
      </c>
      <c r="E111" s="630">
        <v>73</v>
      </c>
      <c r="F111" s="630">
        <v>2</v>
      </c>
      <c r="G111" s="630">
        <v>0</v>
      </c>
      <c r="H111" s="631">
        <v>482.26950354609926</v>
      </c>
      <c r="I111" s="632">
        <v>2.5</v>
      </c>
      <c r="J111" s="630">
        <v>563</v>
      </c>
      <c r="K111" s="630">
        <v>544</v>
      </c>
      <c r="L111" s="630">
        <v>90</v>
      </c>
      <c r="M111" s="630">
        <v>63</v>
      </c>
      <c r="N111" s="630">
        <v>0.26300000000000001</v>
      </c>
      <c r="O111" s="630">
        <v>3.72</v>
      </c>
      <c r="P111" s="632">
        <v>9</v>
      </c>
      <c r="Q111" s="632">
        <v>3.9370629370629371</v>
      </c>
      <c r="R111" s="632">
        <v>3.8041958041958042</v>
      </c>
      <c r="S111" s="633">
        <v>0.62937062937062938</v>
      </c>
      <c r="T111" s="630">
        <v>-5</v>
      </c>
      <c r="U111" s="630">
        <f t="shared" si="55"/>
        <v>19</v>
      </c>
      <c r="V111" s="618"/>
      <c r="W111" s="618"/>
      <c r="X111" s="618"/>
    </row>
    <row r="112" spans="1:30" ht="19.5" customHeight="1">
      <c r="A112" s="629">
        <v>6</v>
      </c>
      <c r="B112" s="630" t="s">
        <v>26</v>
      </c>
      <c r="C112" s="630">
        <v>143</v>
      </c>
      <c r="D112" s="630">
        <v>59</v>
      </c>
      <c r="E112" s="630">
        <v>82</v>
      </c>
      <c r="F112" s="630">
        <v>2</v>
      </c>
      <c r="G112" s="630">
        <v>0</v>
      </c>
      <c r="H112" s="631">
        <v>418.4397163120567</v>
      </c>
      <c r="I112" s="632">
        <v>9</v>
      </c>
      <c r="J112" s="630">
        <v>656</v>
      </c>
      <c r="K112" s="630">
        <v>739</v>
      </c>
      <c r="L112" s="630">
        <v>167</v>
      </c>
      <c r="M112" s="630">
        <v>62</v>
      </c>
      <c r="N112" s="630">
        <v>0.24399999999999999</v>
      </c>
      <c r="O112" s="630">
        <v>4.78</v>
      </c>
      <c r="P112" s="632">
        <v>18</v>
      </c>
      <c r="Q112" s="632">
        <v>4.5874125874125875</v>
      </c>
      <c r="R112" s="632">
        <v>5.1678321678321675</v>
      </c>
      <c r="S112" s="633">
        <v>1.1678321678321679</v>
      </c>
      <c r="T112" s="630">
        <v>-23</v>
      </c>
      <c r="U112" s="630">
        <f t="shared" si="55"/>
        <v>-83</v>
      </c>
      <c r="V112" s="618"/>
      <c r="W112" s="618"/>
      <c r="X112" s="618"/>
    </row>
    <row r="114" spans="1:30" ht="17.25" customHeight="1">
      <c r="B114" s="529" t="s">
        <v>2418</v>
      </c>
      <c r="C114" s="618"/>
      <c r="D114" s="618" t="s">
        <v>2464</v>
      </c>
      <c r="E114" s="618"/>
      <c r="F114" s="618"/>
      <c r="G114" s="618"/>
      <c r="H114" s="618"/>
      <c r="I114" s="618"/>
      <c r="J114" s="618"/>
      <c r="K114" s="618"/>
      <c r="L114" s="618"/>
      <c r="M114" s="618"/>
      <c r="N114" s="618"/>
      <c r="O114" s="618"/>
      <c r="P114" s="618"/>
      <c r="Q114" s="618"/>
      <c r="R114" s="618"/>
      <c r="S114" s="618"/>
      <c r="T114" s="618"/>
      <c r="U114" s="618"/>
      <c r="V114" s="618"/>
      <c r="W114" s="618"/>
      <c r="X114" s="618"/>
    </row>
    <row r="115" spans="1:30" s="284" customFormat="1" ht="24.75" customHeight="1">
      <c r="A115" s="1800" t="s">
        <v>2419</v>
      </c>
      <c r="B115" s="1801"/>
      <c r="C115" s="1356" t="s">
        <v>73</v>
      </c>
      <c r="D115" s="1356" t="s">
        <v>74</v>
      </c>
      <c r="E115" s="1356" t="s">
        <v>75</v>
      </c>
      <c r="F115" s="1356" t="s">
        <v>76</v>
      </c>
      <c r="G115" s="1356" t="s">
        <v>77</v>
      </c>
      <c r="H115" s="1356" t="s">
        <v>78</v>
      </c>
      <c r="I115" s="1356" t="s">
        <v>79</v>
      </c>
      <c r="J115" s="1356" t="s">
        <v>34</v>
      </c>
      <c r="K115" s="1356" t="s">
        <v>21</v>
      </c>
      <c r="L115" s="1356" t="s">
        <v>80</v>
      </c>
      <c r="M115" s="1356" t="s">
        <v>39</v>
      </c>
      <c r="N115" s="1356" t="s">
        <v>32</v>
      </c>
      <c r="O115" s="1356" t="s">
        <v>1</v>
      </c>
      <c r="P115" s="1356" t="s">
        <v>81</v>
      </c>
      <c r="Q115" s="1356" t="s">
        <v>1118</v>
      </c>
      <c r="R115" s="1356" t="s">
        <v>1119</v>
      </c>
      <c r="S115" s="1356" t="s">
        <v>1120</v>
      </c>
      <c r="T115" s="1356" t="s">
        <v>1121</v>
      </c>
      <c r="U115" s="1356" t="s">
        <v>1122</v>
      </c>
      <c r="V115" s="9"/>
      <c r="W115" s="9"/>
      <c r="X115" s="9"/>
      <c r="Y115"/>
      <c r="Z115"/>
      <c r="AA115" s="4"/>
      <c r="AB115"/>
      <c r="AC115"/>
      <c r="AD115"/>
    </row>
    <row r="116" spans="1:30" ht="15" customHeight="1">
      <c r="A116" s="280">
        <v>1</v>
      </c>
      <c r="B116" s="281" t="s">
        <v>24</v>
      </c>
      <c r="C116" s="281">
        <v>120</v>
      </c>
      <c r="D116" s="281">
        <v>67</v>
      </c>
      <c r="E116" s="281">
        <v>45</v>
      </c>
      <c r="F116" s="281">
        <v>8</v>
      </c>
      <c r="G116" s="281">
        <v>0</v>
      </c>
      <c r="H116" s="281">
        <v>598</v>
      </c>
      <c r="I116" s="281" t="s">
        <v>1117</v>
      </c>
      <c r="J116" s="281">
        <v>532</v>
      </c>
      <c r="K116" s="281">
        <v>421</v>
      </c>
      <c r="L116" s="281">
        <v>135</v>
      </c>
      <c r="M116" s="281">
        <v>80</v>
      </c>
      <c r="N116" s="281">
        <v>0.255</v>
      </c>
      <c r="O116" s="281">
        <v>3.34</v>
      </c>
      <c r="P116" s="281">
        <v>0</v>
      </c>
      <c r="Q116" s="1350">
        <v>4.4333333333333336</v>
      </c>
      <c r="R116" s="1350">
        <v>3.5083333333333333</v>
      </c>
      <c r="S116" s="1349">
        <v>1.125</v>
      </c>
      <c r="T116" s="281">
        <v>22</v>
      </c>
      <c r="U116" s="281">
        <f>+J116-K116</f>
        <v>111</v>
      </c>
      <c r="X116"/>
      <c r="Z116" s="4"/>
      <c r="AA116"/>
    </row>
    <row r="117" spans="1:30" ht="15" customHeight="1">
      <c r="A117" s="280">
        <v>2</v>
      </c>
      <c r="B117" s="281" t="s">
        <v>25</v>
      </c>
      <c r="C117" s="281">
        <v>120</v>
      </c>
      <c r="D117" s="281">
        <v>60</v>
      </c>
      <c r="E117" s="281">
        <v>53</v>
      </c>
      <c r="F117" s="281">
        <v>7</v>
      </c>
      <c r="G117" s="281">
        <v>0</v>
      </c>
      <c r="H117" s="281">
        <v>531</v>
      </c>
      <c r="I117" s="281">
        <v>7.5</v>
      </c>
      <c r="J117" s="281">
        <v>494</v>
      </c>
      <c r="K117" s="281">
        <v>460</v>
      </c>
      <c r="L117" s="281">
        <v>110</v>
      </c>
      <c r="M117" s="281">
        <v>80</v>
      </c>
      <c r="N117" s="281">
        <v>0.246</v>
      </c>
      <c r="O117" s="281">
        <v>3.35</v>
      </c>
      <c r="P117" s="281">
        <v>7.5</v>
      </c>
      <c r="Q117" s="1350">
        <v>4.1166666666666663</v>
      </c>
      <c r="R117" s="1350">
        <v>3.8333333333333335</v>
      </c>
      <c r="S117" s="1349">
        <v>0.91666666666666663</v>
      </c>
      <c r="T117" s="281">
        <v>7</v>
      </c>
      <c r="U117" s="281">
        <f t="shared" ref="U117:U121" si="56">+J117-K117</f>
        <v>34</v>
      </c>
      <c r="X117"/>
      <c r="Z117" s="4"/>
      <c r="AA117"/>
    </row>
    <row r="118" spans="1:30" ht="15" customHeight="1">
      <c r="A118" s="280">
        <v>3</v>
      </c>
      <c r="B118" s="281" t="s">
        <v>27</v>
      </c>
      <c r="C118" s="281">
        <v>120</v>
      </c>
      <c r="D118" s="281">
        <v>60</v>
      </c>
      <c r="E118" s="281">
        <v>55</v>
      </c>
      <c r="F118" s="281">
        <v>5</v>
      </c>
      <c r="G118" s="281">
        <v>0</v>
      </c>
      <c r="H118" s="281">
        <v>522</v>
      </c>
      <c r="I118" s="281">
        <v>1</v>
      </c>
      <c r="J118" s="281">
        <v>429</v>
      </c>
      <c r="K118" s="281">
        <v>489</v>
      </c>
      <c r="L118" s="281">
        <v>70</v>
      </c>
      <c r="M118" s="281">
        <v>33</v>
      </c>
      <c r="N118" s="281">
        <v>0.252</v>
      </c>
      <c r="O118" s="281">
        <v>3.84</v>
      </c>
      <c r="P118" s="281">
        <v>8.5</v>
      </c>
      <c r="Q118" s="1350">
        <v>3.5750000000000002</v>
      </c>
      <c r="R118" s="1350">
        <v>4.0750000000000002</v>
      </c>
      <c r="S118" s="1349">
        <v>0.58333333333333337</v>
      </c>
      <c r="T118" s="281">
        <v>5</v>
      </c>
      <c r="U118" s="281">
        <f t="shared" si="56"/>
        <v>-60</v>
      </c>
      <c r="X118"/>
      <c r="Z118" s="4"/>
      <c r="AA118"/>
    </row>
    <row r="119" spans="1:30" ht="15" customHeight="1">
      <c r="A119" s="280">
        <v>4</v>
      </c>
      <c r="B119" s="281" t="s">
        <v>785</v>
      </c>
      <c r="C119" s="281">
        <v>120</v>
      </c>
      <c r="D119" s="281">
        <v>56</v>
      </c>
      <c r="E119" s="281">
        <v>58</v>
      </c>
      <c r="F119" s="281">
        <v>6</v>
      </c>
      <c r="G119" s="281">
        <v>0</v>
      </c>
      <c r="H119" s="281">
        <v>491</v>
      </c>
      <c r="I119" s="281">
        <v>3.5</v>
      </c>
      <c r="J119" s="281">
        <v>516</v>
      </c>
      <c r="K119" s="281">
        <v>474</v>
      </c>
      <c r="L119" s="281">
        <v>135</v>
      </c>
      <c r="M119" s="281">
        <v>31</v>
      </c>
      <c r="N119" s="281">
        <v>0.26600000000000001</v>
      </c>
      <c r="O119" s="281">
        <v>3.76</v>
      </c>
      <c r="P119" s="281">
        <v>12</v>
      </c>
      <c r="Q119" s="281">
        <v>4.3</v>
      </c>
      <c r="R119" s="1350">
        <v>3.95</v>
      </c>
      <c r="S119" s="1349">
        <v>1.125</v>
      </c>
      <c r="T119" s="281">
        <v>-2</v>
      </c>
      <c r="U119" s="281">
        <f t="shared" si="56"/>
        <v>42</v>
      </c>
      <c r="X119"/>
      <c r="Z119" s="4"/>
      <c r="AA119"/>
    </row>
    <row r="120" spans="1:30" ht="15" customHeight="1">
      <c r="A120" s="287">
        <v>5</v>
      </c>
      <c r="B120" s="288" t="s">
        <v>82</v>
      </c>
      <c r="C120" s="288">
        <v>120</v>
      </c>
      <c r="D120" s="288">
        <v>52</v>
      </c>
      <c r="E120" s="288">
        <v>56</v>
      </c>
      <c r="F120" s="288">
        <v>12</v>
      </c>
      <c r="G120" s="288">
        <v>0</v>
      </c>
      <c r="H120" s="288">
        <v>481</v>
      </c>
      <c r="I120" s="288">
        <v>1</v>
      </c>
      <c r="J120" s="288">
        <v>523</v>
      </c>
      <c r="K120" s="288">
        <v>529</v>
      </c>
      <c r="L120" s="288">
        <v>110</v>
      </c>
      <c r="M120" s="288">
        <v>64</v>
      </c>
      <c r="N120" s="288">
        <v>0.26188143067123959</v>
      </c>
      <c r="O120" s="288">
        <v>4.0567331670822941</v>
      </c>
      <c r="P120" s="288">
        <v>13</v>
      </c>
      <c r="Q120" s="1351">
        <v>4.3583333333333334</v>
      </c>
      <c r="R120" s="1351">
        <v>4.4083333333333332</v>
      </c>
      <c r="S120" s="288">
        <v>0.91666666666666663</v>
      </c>
      <c r="T120" s="288">
        <v>-4</v>
      </c>
      <c r="U120" s="1348">
        <f t="shared" si="56"/>
        <v>-6</v>
      </c>
      <c r="X120"/>
      <c r="Z120" s="4"/>
      <c r="AA120"/>
    </row>
    <row r="121" spans="1:30" ht="15" customHeight="1">
      <c r="A121" s="280">
        <v>6</v>
      </c>
      <c r="B121" s="281" t="s">
        <v>26</v>
      </c>
      <c r="C121" s="281">
        <v>120</v>
      </c>
      <c r="D121" s="281">
        <v>41</v>
      </c>
      <c r="E121" s="281">
        <v>69</v>
      </c>
      <c r="F121" s="281">
        <v>10</v>
      </c>
      <c r="G121" s="281">
        <v>0</v>
      </c>
      <c r="H121" s="281">
        <v>373</v>
      </c>
      <c r="I121" s="281">
        <v>12</v>
      </c>
      <c r="J121" s="281">
        <v>468</v>
      </c>
      <c r="K121" s="281">
        <v>589</v>
      </c>
      <c r="L121" s="281">
        <v>114</v>
      </c>
      <c r="M121" s="281">
        <v>74</v>
      </c>
      <c r="N121" s="281">
        <v>0.24199999999999999</v>
      </c>
      <c r="O121" s="281">
        <v>4.6100000000000003</v>
      </c>
      <c r="P121" s="281">
        <v>25</v>
      </c>
      <c r="Q121" s="281">
        <v>3.9</v>
      </c>
      <c r="R121" s="1350">
        <v>4.9083333333333332</v>
      </c>
      <c r="S121" s="281">
        <v>0.95</v>
      </c>
      <c r="T121" s="281">
        <v>-28</v>
      </c>
      <c r="U121" s="281">
        <f t="shared" si="56"/>
        <v>-121</v>
      </c>
      <c r="X121"/>
      <c r="Z121" s="4"/>
      <c r="AA121"/>
    </row>
    <row r="123" spans="1:30" ht="17.25" customHeight="1">
      <c r="B123" s="529" t="s">
        <v>2420</v>
      </c>
      <c r="C123" s="618"/>
      <c r="D123" s="618" t="s">
        <v>2463</v>
      </c>
      <c r="E123" s="618"/>
      <c r="F123" s="618"/>
      <c r="G123" s="618"/>
      <c r="H123" s="618"/>
      <c r="I123" s="618"/>
      <c r="J123" s="618"/>
      <c r="K123" s="618"/>
      <c r="L123" s="618"/>
      <c r="M123" s="618"/>
      <c r="N123" s="618"/>
      <c r="O123" s="618"/>
      <c r="P123" s="618"/>
      <c r="Q123" s="618"/>
      <c r="R123" s="618"/>
      <c r="S123" s="618"/>
      <c r="T123" s="618"/>
      <c r="U123" s="618"/>
      <c r="V123" s="618"/>
      <c r="W123" s="618"/>
      <c r="X123" s="618"/>
    </row>
    <row r="124" spans="1:30" s="284" customFormat="1" ht="24.75" customHeight="1">
      <c r="A124" s="1800" t="s">
        <v>2419</v>
      </c>
      <c r="B124" s="1801"/>
      <c r="C124" s="1356" t="s">
        <v>73</v>
      </c>
      <c r="D124" s="1356" t="s">
        <v>74</v>
      </c>
      <c r="E124" s="1356" t="s">
        <v>75</v>
      </c>
      <c r="F124" s="1356" t="s">
        <v>76</v>
      </c>
      <c r="G124" s="1356" t="s">
        <v>77</v>
      </c>
      <c r="H124" s="1356" t="s">
        <v>78</v>
      </c>
      <c r="I124" s="1356" t="s">
        <v>79</v>
      </c>
      <c r="J124" s="1356" t="s">
        <v>34</v>
      </c>
      <c r="K124" s="1356" t="s">
        <v>21</v>
      </c>
      <c r="L124" s="1356" t="s">
        <v>80</v>
      </c>
      <c r="M124" s="1356" t="s">
        <v>39</v>
      </c>
      <c r="N124" s="1356" t="s">
        <v>32</v>
      </c>
      <c r="O124" s="1356" t="s">
        <v>1</v>
      </c>
      <c r="P124" s="1356" t="s">
        <v>81</v>
      </c>
      <c r="Q124" s="1356" t="s">
        <v>1118</v>
      </c>
      <c r="R124" s="1356" t="s">
        <v>1119</v>
      </c>
      <c r="S124" s="1356" t="s">
        <v>1120</v>
      </c>
      <c r="T124" s="1356" t="s">
        <v>1121</v>
      </c>
      <c r="U124" s="1356" t="s">
        <v>1122</v>
      </c>
      <c r="V124" s="9"/>
      <c r="W124" s="9"/>
      <c r="X124" s="9"/>
      <c r="Y124"/>
      <c r="Z124"/>
      <c r="AA124" s="4"/>
      <c r="AB124"/>
      <c r="AC124"/>
      <c r="AD124"/>
    </row>
    <row r="125" spans="1:30" ht="15" customHeight="1">
      <c r="A125" s="280">
        <v>1</v>
      </c>
      <c r="B125" s="281" t="s">
        <v>26</v>
      </c>
      <c r="C125" s="281">
        <v>143</v>
      </c>
      <c r="D125" s="281">
        <v>73</v>
      </c>
      <c r="E125" s="281">
        <v>52</v>
      </c>
      <c r="F125" s="281">
        <v>18</v>
      </c>
      <c r="G125" s="281">
        <v>0</v>
      </c>
      <c r="H125" s="281">
        <v>584</v>
      </c>
      <c r="I125" s="281" t="s">
        <v>1117</v>
      </c>
      <c r="J125" s="281">
        <v>625</v>
      </c>
      <c r="K125" s="281">
        <v>531</v>
      </c>
      <c r="L125" s="281">
        <v>142</v>
      </c>
      <c r="M125" s="281">
        <v>70</v>
      </c>
      <c r="N125" s="281">
        <v>0.254</v>
      </c>
      <c r="O125" s="281">
        <v>3.48</v>
      </c>
      <c r="P125" s="281">
        <v>0</v>
      </c>
      <c r="Q125" s="1350">
        <f>+J125/C125</f>
        <v>4.3706293706293708</v>
      </c>
      <c r="R125" s="1350">
        <v>3.5083333333333333</v>
      </c>
      <c r="S125" s="1349">
        <f>+L125/C125</f>
        <v>0.99300699300699302</v>
      </c>
      <c r="T125" s="281">
        <f>+D125-E125</f>
        <v>21</v>
      </c>
      <c r="U125" s="281">
        <f>+J125-K125</f>
        <v>94</v>
      </c>
      <c r="V125" s="618"/>
      <c r="W125" s="618"/>
      <c r="X125"/>
      <c r="Z125" s="4"/>
      <c r="AA125"/>
    </row>
    <row r="126" spans="1:30" ht="15" customHeight="1">
      <c r="A126" s="280">
        <v>2</v>
      </c>
      <c r="B126" s="281" t="s">
        <v>25</v>
      </c>
      <c r="C126" s="281">
        <v>143</v>
      </c>
      <c r="D126" s="281">
        <v>77</v>
      </c>
      <c r="E126" s="281">
        <v>56</v>
      </c>
      <c r="F126" s="281">
        <v>10</v>
      </c>
      <c r="G126" s="281">
        <v>0</v>
      </c>
      <c r="H126" s="281">
        <v>579</v>
      </c>
      <c r="I126" s="1352">
        <v>0</v>
      </c>
      <c r="J126" s="281">
        <v>541</v>
      </c>
      <c r="K126" s="281">
        <v>508</v>
      </c>
      <c r="L126" s="281">
        <v>121</v>
      </c>
      <c r="M126" s="281">
        <v>114</v>
      </c>
      <c r="N126" s="281">
        <v>0.247</v>
      </c>
      <c r="O126" s="281">
        <v>3.3</v>
      </c>
      <c r="P126" s="281">
        <v>0</v>
      </c>
      <c r="Q126" s="1350">
        <f t="shared" ref="Q126:Q130" si="57">+J126/C126</f>
        <v>3.7832167832167833</v>
      </c>
      <c r="R126" s="1350">
        <v>3.8333333333333335</v>
      </c>
      <c r="S126" s="1349">
        <f t="shared" ref="S126:S130" si="58">+L126/C126</f>
        <v>0.84615384615384615</v>
      </c>
      <c r="T126" s="281">
        <f t="shared" ref="T126:T130" si="59">+D126-E126</f>
        <v>21</v>
      </c>
      <c r="U126" s="281">
        <f t="shared" ref="U126:U130" si="60">+J126-K126</f>
        <v>33</v>
      </c>
      <c r="V126" s="618"/>
      <c r="W126" s="618"/>
      <c r="X126"/>
      <c r="Z126" s="4"/>
      <c r="AA126"/>
    </row>
    <row r="127" spans="1:30" ht="15" customHeight="1">
      <c r="A127" s="280">
        <v>3</v>
      </c>
      <c r="B127" s="281" t="s">
        <v>24</v>
      </c>
      <c r="C127" s="281">
        <v>143</v>
      </c>
      <c r="D127" s="281">
        <v>61</v>
      </c>
      <c r="E127" s="281">
        <v>62</v>
      </c>
      <c r="F127" s="281">
        <v>20</v>
      </c>
      <c r="G127" s="281">
        <v>0</v>
      </c>
      <c r="H127" s="281">
        <v>496</v>
      </c>
      <c r="I127" s="1352">
        <v>11</v>
      </c>
      <c r="J127" s="281">
        <v>552</v>
      </c>
      <c r="K127" s="281">
        <v>541</v>
      </c>
      <c r="L127" s="281">
        <v>169</v>
      </c>
      <c r="M127" s="281">
        <v>65</v>
      </c>
      <c r="N127" s="281">
        <v>0.24199999999999999</v>
      </c>
      <c r="O127" s="281">
        <v>3.63</v>
      </c>
      <c r="P127" s="281">
        <v>11</v>
      </c>
      <c r="Q127" s="1350">
        <f t="shared" si="57"/>
        <v>3.86013986013986</v>
      </c>
      <c r="R127" s="1350">
        <v>4.0750000000000002</v>
      </c>
      <c r="S127" s="1349">
        <f t="shared" si="58"/>
        <v>1.1818181818181819</v>
      </c>
      <c r="T127" s="281">
        <f t="shared" si="59"/>
        <v>-1</v>
      </c>
      <c r="U127" s="281">
        <f t="shared" si="60"/>
        <v>11</v>
      </c>
      <c r="V127" s="618"/>
      <c r="W127" s="618"/>
      <c r="X127"/>
      <c r="Z127" s="4"/>
      <c r="AA127"/>
    </row>
    <row r="128" spans="1:30" ht="15" customHeight="1">
      <c r="A128" s="287">
        <v>4</v>
      </c>
      <c r="B128" s="288" t="s">
        <v>82</v>
      </c>
      <c r="C128" s="288">
        <v>143</v>
      </c>
      <c r="D128" s="288">
        <v>63</v>
      </c>
      <c r="E128" s="288">
        <v>68</v>
      </c>
      <c r="F128" s="288">
        <v>12</v>
      </c>
      <c r="G128" s="288">
        <v>0</v>
      </c>
      <c r="H128" s="288">
        <v>481</v>
      </c>
      <c r="I128" s="1353">
        <v>2</v>
      </c>
      <c r="J128" s="288">
        <v>557</v>
      </c>
      <c r="K128" s="288">
        <v>589</v>
      </c>
      <c r="L128" s="288">
        <v>123</v>
      </c>
      <c r="M128" s="288">
        <v>68</v>
      </c>
      <c r="N128" s="1354">
        <v>0.26400000000000001</v>
      </c>
      <c r="O128" s="288">
        <v>3.81</v>
      </c>
      <c r="P128" s="288">
        <v>13</v>
      </c>
      <c r="Q128" s="1351">
        <f t="shared" si="57"/>
        <v>3.895104895104895</v>
      </c>
      <c r="R128" s="1351">
        <v>4.4083333333333332</v>
      </c>
      <c r="S128" s="1355">
        <f t="shared" si="58"/>
        <v>0.8601398601398601</v>
      </c>
      <c r="T128" s="288">
        <f t="shared" si="59"/>
        <v>-5</v>
      </c>
      <c r="U128" s="288">
        <f t="shared" si="60"/>
        <v>-32</v>
      </c>
      <c r="V128" s="618"/>
      <c r="W128" s="618"/>
      <c r="X128"/>
      <c r="Z128" s="4"/>
      <c r="AA128"/>
    </row>
    <row r="129" spans="1:27" ht="15" customHeight="1">
      <c r="A129" s="280">
        <v>5</v>
      </c>
      <c r="B129" s="281" t="s">
        <v>27</v>
      </c>
      <c r="C129" s="281">
        <v>143</v>
      </c>
      <c r="D129" s="281">
        <v>55</v>
      </c>
      <c r="E129" s="281">
        <v>71</v>
      </c>
      <c r="F129" s="281">
        <v>17</v>
      </c>
      <c r="G129" s="281">
        <v>0</v>
      </c>
      <c r="H129" s="281">
        <v>437</v>
      </c>
      <c r="I129" s="281">
        <v>4.5</v>
      </c>
      <c r="J129" s="281">
        <v>405</v>
      </c>
      <c r="K129" s="281">
        <v>478</v>
      </c>
      <c r="L129" s="281">
        <v>69</v>
      </c>
      <c r="M129" s="281">
        <v>60</v>
      </c>
      <c r="N129" s="281">
        <v>0.23699999999999999</v>
      </c>
      <c r="O129" s="281">
        <v>3.22</v>
      </c>
      <c r="P129" s="281">
        <v>18.5</v>
      </c>
      <c r="Q129" s="1350">
        <f t="shared" si="57"/>
        <v>2.8321678321678321</v>
      </c>
      <c r="R129" s="1350">
        <v>3.95</v>
      </c>
      <c r="S129" s="1349">
        <f t="shared" si="58"/>
        <v>0.4825174825174825</v>
      </c>
      <c r="T129" s="281">
        <f t="shared" si="59"/>
        <v>-16</v>
      </c>
      <c r="U129" s="281">
        <f t="shared" si="60"/>
        <v>-73</v>
      </c>
      <c r="V129" s="618"/>
      <c r="W129" s="618"/>
      <c r="X129"/>
      <c r="Z129" s="4"/>
      <c r="AA129"/>
    </row>
    <row r="130" spans="1:27" ht="15" customHeight="1">
      <c r="A130" s="280">
        <v>6</v>
      </c>
      <c r="B130" s="281" t="s">
        <v>785</v>
      </c>
      <c r="C130" s="281">
        <v>143</v>
      </c>
      <c r="D130" s="281">
        <v>54</v>
      </c>
      <c r="E130" s="281">
        <v>73</v>
      </c>
      <c r="F130" s="281">
        <v>16</v>
      </c>
      <c r="G130" s="281">
        <v>0</v>
      </c>
      <c r="H130" s="281">
        <v>425</v>
      </c>
      <c r="I130" s="281">
        <v>1.5</v>
      </c>
      <c r="J130" s="281">
        <v>559</v>
      </c>
      <c r="K130" s="281">
        <v>624</v>
      </c>
      <c r="L130" s="281">
        <v>136</v>
      </c>
      <c r="M130" s="281">
        <v>31</v>
      </c>
      <c r="N130" s="281">
        <v>0.25800000000000001</v>
      </c>
      <c r="O130" s="281">
        <v>4.1500000000000004</v>
      </c>
      <c r="P130" s="281">
        <v>20</v>
      </c>
      <c r="Q130" s="1350">
        <f t="shared" si="57"/>
        <v>3.9090909090909092</v>
      </c>
      <c r="R130" s="1350">
        <v>4.9083333333333332</v>
      </c>
      <c r="S130" s="1349">
        <f t="shared" si="58"/>
        <v>0.95104895104895104</v>
      </c>
      <c r="T130" s="281">
        <f t="shared" si="59"/>
        <v>-19</v>
      </c>
      <c r="U130" s="281">
        <f t="shared" si="60"/>
        <v>-65</v>
      </c>
      <c r="V130" s="618"/>
      <c r="W130" s="618"/>
      <c r="X130"/>
      <c r="Z130" s="4"/>
      <c r="AA130"/>
    </row>
  </sheetData>
  <autoFilter ref="A1:AO41" xr:uid="{00000000-0009-0000-0000-000002000000}">
    <filterColumn colId="0" showButton="0"/>
  </autoFilter>
  <sortState xmlns:xlrd2="http://schemas.microsoft.com/office/spreadsheetml/2017/richdata2" ref="A5:AL6">
    <sortCondition ref="A5:A6"/>
  </sortState>
  <mergeCells count="19">
    <mergeCell ref="A1:B1"/>
    <mergeCell ref="B9:B10"/>
    <mergeCell ref="A9:A10"/>
    <mergeCell ref="A42:G42"/>
    <mergeCell ref="F8:G8"/>
    <mergeCell ref="A17:B17"/>
    <mergeCell ref="A115:B115"/>
    <mergeCell ref="A124:B124"/>
    <mergeCell ref="V8:X8"/>
    <mergeCell ref="T8:U8"/>
    <mergeCell ref="S9:T9"/>
    <mergeCell ref="A8:B8"/>
    <mergeCell ref="A54:B54"/>
    <mergeCell ref="A106:B106"/>
    <mergeCell ref="A97:B97"/>
    <mergeCell ref="A79:B79"/>
    <mergeCell ref="A62:B62"/>
    <mergeCell ref="A70:B70"/>
    <mergeCell ref="A88:B88"/>
  </mergeCells>
  <phoneticPr fontId="2"/>
  <hyperlinks>
    <hyperlink ref="T1" r:id="rId1" display="http://baseball.yahoo.co.jp/npb/schedule/" xr:uid="{00000000-0004-0000-0200-000000000000}"/>
    <hyperlink ref="U1" r:id="rId2" display="ニュース" xr:uid="{00000000-0004-0000-0200-000001000000}"/>
    <hyperlink ref="A9:A10" r:id="rId3" display="Carp" xr:uid="{00000000-0004-0000-0200-000002000000}"/>
    <hyperlink ref="H42" r:id="rId4" xr:uid="{00000000-0004-0000-0200-000003000000}"/>
    <hyperlink ref="A49" r:id="rId5" xr:uid="{9C19C178-ADC0-4AA0-98CF-549DB31E28AE}"/>
    <hyperlink ref="H43" r:id="rId6" xr:uid="{ED6EA332-9DFE-4099-BE3F-0FD74D0EDF72}"/>
  </hyperlinks>
  <pageMargins left="0.31496062992125984" right="0.39370078740157483" top="0.51181102362204722" bottom="0.35433070866141736" header="0.31496062992125984" footer="0.27559055118110237"/>
  <pageSetup paperSize="9" scale="90" orientation="landscape" horizontalDpi="4294967293" r:id="rId7"/>
  <headerFooter alignWithMargins="0">
    <oddHeader>&amp;L2016年&amp;Cチーム成績&amp;R&amp;D</oddHeader>
  </headerFooter>
  <ignoredErrors>
    <ignoredError sqref="H24" formula="1"/>
  </ignoredErrors>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4DC9F-2215-4540-9786-994204691A80}">
  <dimension ref="B1:AY30"/>
  <sheetViews>
    <sheetView workbookViewId="0">
      <selection activeCell="BB9" sqref="BB9"/>
    </sheetView>
    <sheetView workbookViewId="1"/>
  </sheetViews>
  <sheetFormatPr defaultColWidth="5.25" defaultRowHeight="18" customHeight="1"/>
  <cols>
    <col min="1" max="1" width="3.125" style="740" customWidth="1"/>
    <col min="2" max="2" width="8.375" style="740" customWidth="1"/>
    <col min="3" max="4" width="3.75" style="740" customWidth="1"/>
    <col min="5" max="5" width="3.75" style="796" customWidth="1"/>
    <col min="6" max="6" width="0.875" style="740" customWidth="1"/>
    <col min="7" max="8" width="3.75" style="740" customWidth="1"/>
    <col min="9" max="9" width="3.75" style="796" customWidth="1"/>
    <col min="10" max="10" width="0.875" style="740" customWidth="1"/>
    <col min="11" max="12" width="3.75" style="740" customWidth="1"/>
    <col min="13" max="13" width="3.75" style="796" customWidth="1"/>
    <col min="14" max="14" width="0.875" style="740" customWidth="1"/>
    <col min="15" max="16" width="3.75" style="740" customWidth="1"/>
    <col min="17" max="17" width="3.75" style="796" customWidth="1"/>
    <col min="18" max="18" width="0.875" style="740" customWidth="1"/>
    <col min="19" max="20" width="3.75" style="740" customWidth="1"/>
    <col min="21" max="21" width="3.75" style="796" customWidth="1"/>
    <col min="22" max="22" width="0.875" style="740" customWidth="1"/>
    <col min="23" max="24" width="3.75" style="740" customWidth="1"/>
    <col min="25" max="25" width="3.75" style="796" customWidth="1"/>
    <col min="26" max="26" width="0.875" style="740" customWidth="1"/>
    <col min="27" max="28" width="3.75" style="740" customWidth="1"/>
    <col min="29" max="29" width="3.75" style="796" customWidth="1"/>
    <col min="30" max="30" width="0.625" style="740" customWidth="1"/>
    <col min="31" max="32" width="3.75" style="740" customWidth="1"/>
    <col min="33" max="33" width="3.75" style="796" customWidth="1"/>
    <col min="34" max="34" width="0.875" style="740" customWidth="1"/>
    <col min="35" max="36" width="3.75" style="740" customWidth="1"/>
    <col min="37" max="37" width="3.75" style="796" customWidth="1"/>
    <col min="38" max="38" width="0.625" style="740" customWidth="1"/>
    <col min="39" max="40" width="3.75" style="740" customWidth="1"/>
    <col min="41" max="41" width="3.75" style="796" customWidth="1"/>
    <col min="42" max="42" width="0.875" style="740" customWidth="1"/>
    <col min="43" max="43" width="4.375" style="740" customWidth="1"/>
    <col min="44" max="44" width="3" style="740" customWidth="1"/>
    <col min="45" max="45" width="0.875" style="740" customWidth="1"/>
    <col min="46" max="46" width="4.5" style="740" customWidth="1"/>
    <col min="47" max="47" width="3.75" style="740" customWidth="1"/>
    <col min="48" max="48" width="3.75" style="796" customWidth="1"/>
    <col min="49" max="49" width="0.875" style="740" customWidth="1"/>
    <col min="50" max="50" width="5.25" style="740"/>
    <col min="51" max="51" width="5.25" style="797"/>
    <col min="52" max="16384" width="5.25" style="740"/>
  </cols>
  <sheetData>
    <row r="1" spans="2:51" s="741" customFormat="1" ht="14.25" customHeight="1" thickBot="1">
      <c r="B1" s="1430" t="s">
        <v>2455</v>
      </c>
      <c r="C1" s="1822">
        <v>44663</v>
      </c>
      <c r="D1" s="1823"/>
      <c r="E1" s="1824"/>
      <c r="G1" s="1822">
        <v>44677</v>
      </c>
      <c r="H1" s="1823"/>
      <c r="I1" s="1823"/>
      <c r="K1" s="1822">
        <v>44694</v>
      </c>
      <c r="L1" s="1823"/>
      <c r="M1" s="1823"/>
      <c r="O1" s="1822">
        <v>44729</v>
      </c>
      <c r="P1" s="1823"/>
      <c r="Q1" s="1823"/>
      <c r="S1" s="1822">
        <v>44740</v>
      </c>
      <c r="T1" s="1823"/>
      <c r="U1" s="1823"/>
      <c r="W1" s="1822">
        <v>44764</v>
      </c>
      <c r="X1" s="1823"/>
      <c r="Y1" s="1823"/>
      <c r="AA1" s="1822">
        <v>44782</v>
      </c>
      <c r="AB1" s="1823"/>
      <c r="AC1" s="1823"/>
      <c r="AE1" s="1822">
        <v>44796</v>
      </c>
      <c r="AF1" s="1823"/>
      <c r="AG1" s="1823"/>
      <c r="AI1" s="1822">
        <v>44813</v>
      </c>
      <c r="AJ1" s="1823"/>
      <c r="AK1" s="1823"/>
      <c r="AM1" s="1822"/>
      <c r="AN1" s="1823"/>
      <c r="AO1" s="1823"/>
      <c r="AT1" s="741" t="s">
        <v>1905</v>
      </c>
      <c r="AU1" s="741" t="s">
        <v>1906</v>
      </c>
      <c r="AV1" s="742" t="s">
        <v>1907</v>
      </c>
      <c r="AX1" s="741" t="s">
        <v>2076</v>
      </c>
      <c r="AY1" s="795" t="s">
        <v>2077</v>
      </c>
    </row>
    <row r="2" spans="2:51" ht="18" customHeight="1" thickBot="1">
      <c r="B2" s="804" t="s">
        <v>609</v>
      </c>
      <c r="C2" s="77" t="str">
        <f>+日程!G48</f>
        <v/>
      </c>
      <c r="D2" s="77" t="str">
        <f>+日程!G49</f>
        <v/>
      </c>
      <c r="E2" s="279"/>
      <c r="F2" s="799"/>
      <c r="G2" s="77" t="str">
        <f>+日程!G62</f>
        <v/>
      </c>
      <c r="H2" s="77" t="str">
        <f>+日程!G63</f>
        <v/>
      </c>
      <c r="I2" s="77" t="str">
        <f>+日程!G64</f>
        <v/>
      </c>
      <c r="J2" s="533"/>
      <c r="K2" s="77" t="str">
        <f>+日程!G79</f>
        <v/>
      </c>
      <c r="L2" s="77" t="str">
        <f>+日程!G80</f>
        <v/>
      </c>
      <c r="M2" s="1181" t="str">
        <f>+日程!G81</f>
        <v/>
      </c>
      <c r="N2" s="533"/>
      <c r="O2" s="77" t="str">
        <f>+日程!G114</f>
        <v/>
      </c>
      <c r="P2" s="77" t="str">
        <f>+日程!G115</f>
        <v/>
      </c>
      <c r="Q2" s="77" t="str">
        <f>+日程!G116</f>
        <v/>
      </c>
      <c r="R2" s="533"/>
      <c r="S2" s="77" t="str">
        <f>+日程!G125</f>
        <v/>
      </c>
      <c r="T2" s="77" t="str">
        <f>+日程!G126</f>
        <v/>
      </c>
      <c r="U2" s="77" t="str">
        <f>+日程!G127</f>
        <v/>
      </c>
      <c r="V2" s="533"/>
      <c r="W2" s="77" t="str">
        <f>+日程!G149</f>
        <v/>
      </c>
      <c r="X2" s="77" t="str">
        <f>+日程!G150</f>
        <v/>
      </c>
      <c r="Y2" s="77" t="str">
        <f>+日程!G151</f>
        <v/>
      </c>
      <c r="Z2" s="533"/>
      <c r="AA2" s="77" t="str">
        <f>+日程!G167</f>
        <v/>
      </c>
      <c r="AB2" s="77" t="str">
        <f>+日程!G168</f>
        <v/>
      </c>
      <c r="AC2" s="1181" t="str">
        <f>+日程!G169</f>
        <v/>
      </c>
      <c r="AD2" s="533"/>
      <c r="AE2" s="77" t="str">
        <f>+日程!G181</f>
        <v/>
      </c>
      <c r="AF2" s="77" t="str">
        <f>+日程!G182</f>
        <v/>
      </c>
      <c r="AG2" s="77" t="str">
        <f>+日程!G183</f>
        <v/>
      </c>
      <c r="AH2" s="533"/>
      <c r="AI2" s="77" t="str">
        <f>+日程!G198</f>
        <v/>
      </c>
      <c r="AJ2" s="77" t="str">
        <f>+日程!G199</f>
        <v/>
      </c>
      <c r="AK2" s="279"/>
      <c r="AL2" s="533"/>
      <c r="AM2" s="533"/>
      <c r="AN2" s="533"/>
      <c r="AO2" s="534"/>
      <c r="AP2" s="533"/>
      <c r="AQ2" s="996"/>
      <c r="AR2" s="996"/>
      <c r="AS2" s="996"/>
      <c r="AV2" s="740"/>
      <c r="AX2" s="740">
        <f>+AT2-AU2</f>
        <v>0</v>
      </c>
      <c r="AY2" s="740">
        <f>25-AT2-AU2-AV2</f>
        <v>25</v>
      </c>
    </row>
    <row r="3" spans="2:51" ht="14.25" customHeight="1">
      <c r="B3" s="803"/>
      <c r="C3" s="683"/>
      <c r="D3" s="683"/>
      <c r="E3" s="659"/>
      <c r="F3" s="683"/>
      <c r="G3" s="683"/>
      <c r="H3" s="683"/>
      <c r="I3" s="659"/>
      <c r="J3" s="683"/>
      <c r="K3" s="683"/>
      <c r="L3" s="683"/>
      <c r="M3" s="659"/>
      <c r="N3" s="683"/>
      <c r="O3" s="683"/>
      <c r="P3" s="683"/>
      <c r="Q3" s="659"/>
      <c r="R3" s="683"/>
      <c r="S3" s="683"/>
      <c r="T3" s="683"/>
      <c r="U3" s="659"/>
      <c r="V3" s="683"/>
      <c r="W3" s="683"/>
      <c r="X3" s="683"/>
      <c r="Y3" s="659"/>
      <c r="Z3" s="683"/>
      <c r="AA3" s="683"/>
      <c r="AB3" s="683"/>
      <c r="AC3" s="659"/>
      <c r="AD3" s="683"/>
      <c r="AE3" s="683"/>
      <c r="AF3" s="683"/>
      <c r="AG3" s="659"/>
      <c r="AH3" s="683"/>
      <c r="AI3" s="683"/>
      <c r="AJ3" s="683"/>
      <c r="AK3" s="659"/>
      <c r="AL3" s="683"/>
      <c r="AM3" s="683"/>
      <c r="AN3" s="683"/>
      <c r="AO3" s="659"/>
      <c r="AP3" s="683"/>
      <c r="AQ3" s="997"/>
      <c r="AR3" s="997"/>
      <c r="AS3" s="997"/>
      <c r="AT3" s="800"/>
      <c r="AU3" s="800"/>
      <c r="AV3" s="800"/>
      <c r="AW3" s="800"/>
      <c r="AX3" s="800"/>
      <c r="AY3" s="800"/>
    </row>
    <row r="4" spans="2:51" s="741" customFormat="1" ht="14.25" customHeight="1" thickBot="1">
      <c r="C4" s="1822">
        <v>44649</v>
      </c>
      <c r="D4" s="1823"/>
      <c r="E4" s="1823"/>
      <c r="G4" s="1822">
        <v>44659</v>
      </c>
      <c r="H4" s="1823"/>
      <c r="I4" s="1823"/>
      <c r="K4" s="1822">
        <v>44691</v>
      </c>
      <c r="L4" s="1823"/>
      <c r="M4" s="1823"/>
      <c r="O4" s="1822">
        <v>44733</v>
      </c>
      <c r="P4" s="1823"/>
      <c r="Q4" s="1823"/>
      <c r="S4" s="1822">
        <v>44747</v>
      </c>
      <c r="T4" s="1823"/>
      <c r="U4" s="1823"/>
      <c r="W4" s="1822">
        <v>44760</v>
      </c>
      <c r="X4" s="1823"/>
      <c r="Y4" s="1823"/>
      <c r="AA4" s="1822">
        <v>44778</v>
      </c>
      <c r="AB4" s="1823"/>
      <c r="AC4" s="1823"/>
      <c r="AE4" s="1822">
        <v>44803</v>
      </c>
      <c r="AF4" s="1823"/>
      <c r="AG4" s="1823"/>
      <c r="AI4" s="1822">
        <v>44817</v>
      </c>
      <c r="AJ4" s="1823"/>
      <c r="AK4" s="1823"/>
      <c r="AM4" s="1822"/>
      <c r="AN4" s="1823"/>
      <c r="AO4" s="1823"/>
      <c r="AQ4" s="1826"/>
      <c r="AR4" s="1827"/>
      <c r="AV4" s="742"/>
      <c r="AY4" s="795"/>
    </row>
    <row r="5" spans="2:51" ht="18" customHeight="1" thickBot="1">
      <c r="B5" s="804" t="s">
        <v>608</v>
      </c>
      <c r="C5" s="77" t="str">
        <f>+日程!G34</f>
        <v/>
      </c>
      <c r="D5" s="77" t="str">
        <f>+日程!G35</f>
        <v/>
      </c>
      <c r="E5" s="77" t="str">
        <f>+日程!G36</f>
        <v/>
      </c>
      <c r="F5" s="799"/>
      <c r="G5" s="77" t="str">
        <f>+日程!G44</f>
        <v/>
      </c>
      <c r="H5" s="77" t="str">
        <f>+日程!G45</f>
        <v/>
      </c>
      <c r="I5" s="77" t="str">
        <f>+日程!G46</f>
        <v/>
      </c>
      <c r="J5" s="533"/>
      <c r="K5" s="77" t="str">
        <f>+日程!G76</f>
        <v/>
      </c>
      <c r="L5" s="77" t="str">
        <f>+日程!G77</f>
        <v/>
      </c>
      <c r="M5" s="1181" t="str">
        <f>+日程!G78</f>
        <v/>
      </c>
      <c r="N5" s="533"/>
      <c r="O5" s="77" t="str">
        <f>+日程!G118</f>
        <v/>
      </c>
      <c r="P5" s="77" t="str">
        <f>+日程!G119</f>
        <v/>
      </c>
      <c r="Q5" s="77" t="str">
        <f>+日程!G120</f>
        <v/>
      </c>
      <c r="R5" s="533"/>
      <c r="S5" s="77" t="str">
        <f>+日程!G132</f>
        <v/>
      </c>
      <c r="T5" s="77" t="str">
        <f>+日程!G133</f>
        <v/>
      </c>
      <c r="U5" s="77" t="str">
        <f>+日程!G134</f>
        <v/>
      </c>
      <c r="V5" s="533"/>
      <c r="W5" s="77" t="str">
        <f>+日程!G145</f>
        <v/>
      </c>
      <c r="X5" s="77" t="str">
        <f>+日程!G146</f>
        <v/>
      </c>
      <c r="Y5" s="77" t="str">
        <f>+日程!G147</f>
        <v/>
      </c>
      <c r="Z5" s="533"/>
      <c r="AA5" s="77" t="str">
        <f>+日程!G163</f>
        <v/>
      </c>
      <c r="AB5" s="77" t="str">
        <f>+日程!G164</f>
        <v/>
      </c>
      <c r="AC5" s="1181" t="str">
        <f>+日程!G165</f>
        <v/>
      </c>
      <c r="AD5" s="533"/>
      <c r="AE5" s="77" t="str">
        <f>+日程!G188</f>
        <v/>
      </c>
      <c r="AF5" s="77" t="str">
        <f>+日程!G189</f>
        <v/>
      </c>
      <c r="AG5" s="77" t="str">
        <f>+日程!G190</f>
        <v/>
      </c>
      <c r="AH5" s="533"/>
      <c r="AI5" s="77" t="str">
        <f>+日程!G202</f>
        <v/>
      </c>
      <c r="AJ5" s="1182" t="str">
        <f>+日程!G203</f>
        <v/>
      </c>
      <c r="AK5" s="279"/>
      <c r="AL5" s="533"/>
      <c r="AM5" s="533"/>
      <c r="AN5" s="533"/>
      <c r="AO5" s="534"/>
      <c r="AP5" s="533"/>
      <c r="AQ5" s="996"/>
      <c r="AR5" s="996"/>
      <c r="AS5" s="996"/>
      <c r="AV5" s="740"/>
      <c r="AX5" s="740">
        <f>+AT5-AU5</f>
        <v>0</v>
      </c>
      <c r="AY5" s="740">
        <f>25-AT5-AU5-AV5</f>
        <v>25</v>
      </c>
    </row>
    <row r="6" spans="2:51" ht="14.25" customHeight="1">
      <c r="B6" s="803"/>
      <c r="C6" s="943"/>
      <c r="D6" s="943"/>
      <c r="E6" s="659"/>
      <c r="F6" s="683"/>
      <c r="G6" s="943"/>
      <c r="H6" s="943"/>
      <c r="I6" s="659"/>
      <c r="J6" s="683"/>
      <c r="K6" s="683"/>
      <c r="L6" s="943"/>
      <c r="M6" s="659"/>
      <c r="N6" s="683"/>
      <c r="O6" s="683"/>
      <c r="P6" s="683"/>
      <c r="Q6" s="659"/>
      <c r="R6" s="683"/>
      <c r="S6" s="683"/>
      <c r="T6" s="683"/>
      <c r="U6" s="659"/>
      <c r="V6" s="683"/>
      <c r="W6" s="683"/>
      <c r="X6" s="683"/>
      <c r="Y6" s="659"/>
      <c r="Z6" s="683"/>
      <c r="AA6" s="683"/>
      <c r="AB6" s="683"/>
      <c r="AC6" s="659"/>
      <c r="AD6" s="683"/>
      <c r="AE6" s="683"/>
      <c r="AF6" s="683"/>
      <c r="AG6" s="659"/>
      <c r="AH6" s="683"/>
      <c r="AI6" s="683"/>
      <c r="AJ6" s="683"/>
      <c r="AK6" s="659"/>
      <c r="AL6" s="683"/>
      <c r="AM6" s="683"/>
      <c r="AN6" s="683"/>
      <c r="AO6" s="659"/>
      <c r="AP6" s="683"/>
      <c r="AQ6" s="997"/>
      <c r="AR6" s="997"/>
      <c r="AS6" s="997"/>
      <c r="AT6" s="800"/>
      <c r="AU6" s="800"/>
      <c r="AV6" s="800"/>
      <c r="AW6" s="800"/>
      <c r="AX6" s="800"/>
      <c r="AY6" s="800"/>
    </row>
    <row r="7" spans="2:51" s="741" customFormat="1" ht="14.25" customHeight="1" thickBot="1">
      <c r="C7" s="1822">
        <v>44656</v>
      </c>
      <c r="D7" s="1823"/>
      <c r="E7" s="1823"/>
      <c r="G7" s="1822">
        <v>44670</v>
      </c>
      <c r="H7" s="1823"/>
      <c r="I7" s="1823"/>
      <c r="K7" s="1822">
        <v>44684</v>
      </c>
      <c r="L7" s="1823"/>
      <c r="M7" s="1823"/>
      <c r="O7" s="1822">
        <v>44698</v>
      </c>
      <c r="P7" s="1823"/>
      <c r="Q7" s="1823"/>
      <c r="S7" s="1822">
        <v>44743</v>
      </c>
      <c r="T7" s="1823"/>
      <c r="U7" s="1823"/>
      <c r="W7" s="1822">
        <v>44757</v>
      </c>
      <c r="X7" s="1823"/>
      <c r="Y7" s="1823"/>
      <c r="AA7" s="1822">
        <v>44785</v>
      </c>
      <c r="AB7" s="1823"/>
      <c r="AC7" s="1823"/>
      <c r="AE7" s="1822">
        <v>44799</v>
      </c>
      <c r="AF7" s="1823"/>
      <c r="AG7" s="1823"/>
      <c r="AI7" s="1822">
        <v>44815</v>
      </c>
      <c r="AJ7" s="1823"/>
      <c r="AK7" s="1823"/>
      <c r="AM7" s="1822"/>
      <c r="AN7" s="1823"/>
      <c r="AO7" s="1823"/>
      <c r="AV7" s="742"/>
      <c r="AY7" s="795"/>
    </row>
    <row r="8" spans="2:51" ht="18" customHeight="1" thickBot="1">
      <c r="B8" s="804" t="s">
        <v>607</v>
      </c>
      <c r="C8" s="77" t="str">
        <f>+日程!G41</f>
        <v/>
      </c>
      <c r="D8" s="77" t="str">
        <f>+日程!G42</f>
        <v/>
      </c>
      <c r="E8" s="77" t="str">
        <f>+日程!G43</f>
        <v/>
      </c>
      <c r="F8" s="799"/>
      <c r="G8" s="77" t="str">
        <f>+日程!G55</f>
        <v/>
      </c>
      <c r="H8" s="77" t="str">
        <f>+日程!G56</f>
        <v/>
      </c>
      <c r="I8" s="77" t="str">
        <f>+日程!G57</f>
        <v/>
      </c>
      <c r="J8" s="533"/>
      <c r="K8" s="77" t="str">
        <f>+日程!G69</f>
        <v/>
      </c>
      <c r="L8" s="77" t="str">
        <f>+日程!G70</f>
        <v/>
      </c>
      <c r="M8" s="1181" t="str">
        <f>+日程!G71</f>
        <v/>
      </c>
      <c r="N8" s="533"/>
      <c r="O8" s="77" t="str">
        <f>+日程!G83</f>
        <v/>
      </c>
      <c r="P8" s="77" t="str">
        <f>+日程!G84</f>
        <v/>
      </c>
      <c r="Q8" s="77" t="str">
        <f>+日程!G85</f>
        <v/>
      </c>
      <c r="R8" s="533"/>
      <c r="S8" s="77" t="str">
        <f>+日程!G128</f>
        <v/>
      </c>
      <c r="T8" s="77" t="str">
        <f>+日程!G129</f>
        <v/>
      </c>
      <c r="U8" s="77" t="str">
        <f>+日程!G130</f>
        <v/>
      </c>
      <c r="V8" s="533"/>
      <c r="W8" s="77" t="str">
        <f>+日程!G142</f>
        <v/>
      </c>
      <c r="X8" s="77" t="str">
        <f>+日程!G143</f>
        <v/>
      </c>
      <c r="Y8" s="77" t="str">
        <f>+日程!G144</f>
        <v/>
      </c>
      <c r="Z8" s="533"/>
      <c r="AA8" s="77" t="str">
        <f>+日程!G170</f>
        <v/>
      </c>
      <c r="AB8" s="77" t="str">
        <f>+日程!G171</f>
        <v/>
      </c>
      <c r="AC8" s="1181" t="str">
        <f>+日程!G172</f>
        <v/>
      </c>
      <c r="AD8" s="533"/>
      <c r="AE8" s="77" t="str">
        <f>+日程!G184</f>
        <v/>
      </c>
      <c r="AF8" s="77" t="str">
        <f>+日程!G185</f>
        <v/>
      </c>
      <c r="AG8" s="77" t="str">
        <f>+日程!G186</f>
        <v/>
      </c>
      <c r="AH8" s="533"/>
      <c r="AI8" s="77" t="str">
        <f>+日程!G200</f>
        <v/>
      </c>
      <c r="AJ8" s="1182" t="str">
        <f>+日程!G201</f>
        <v/>
      </c>
      <c r="AK8" s="279"/>
      <c r="AL8" s="533"/>
      <c r="AM8" s="533"/>
      <c r="AN8" s="533"/>
      <c r="AO8" s="534"/>
      <c r="AP8" s="533"/>
      <c r="AQ8" s="996"/>
      <c r="AR8" s="996"/>
      <c r="AS8" s="996"/>
      <c r="AV8" s="740"/>
      <c r="AX8" s="740">
        <f>+AT8-AU8</f>
        <v>0</v>
      </c>
      <c r="AY8" s="740">
        <f>25-AT8-AU8-AV8</f>
        <v>25</v>
      </c>
    </row>
    <row r="9" spans="2:51" ht="14.25" customHeight="1">
      <c r="B9" s="803"/>
      <c r="C9" s="683"/>
      <c r="D9" s="683"/>
      <c r="E9" s="659"/>
      <c r="F9" s="683"/>
      <c r="G9" s="683"/>
      <c r="H9" s="683"/>
      <c r="I9" s="659"/>
      <c r="J9" s="683"/>
      <c r="K9" s="683"/>
      <c r="L9" s="683"/>
      <c r="M9" s="659"/>
      <c r="N9" s="683"/>
      <c r="O9" s="683"/>
      <c r="P9" s="683"/>
      <c r="Q9" s="659"/>
      <c r="R9" s="683"/>
      <c r="S9" s="683"/>
      <c r="T9" s="683"/>
      <c r="U9" s="659"/>
      <c r="V9" s="683"/>
      <c r="W9" s="683"/>
      <c r="X9" s="683"/>
      <c r="Y9" s="659"/>
      <c r="Z9" s="683"/>
      <c r="AA9" s="683"/>
      <c r="AB9" s="683"/>
      <c r="AC9" s="659"/>
      <c r="AD9" s="683"/>
      <c r="AE9" s="683"/>
      <c r="AF9" s="683"/>
      <c r="AG9" s="659"/>
      <c r="AH9" s="683"/>
      <c r="AI9" s="683"/>
      <c r="AJ9" s="683"/>
      <c r="AK9" s="659"/>
      <c r="AL9" s="683"/>
      <c r="AM9" s="683"/>
      <c r="AN9" s="683"/>
      <c r="AO9" s="659"/>
      <c r="AP9" s="683"/>
      <c r="AQ9" s="997"/>
      <c r="AR9" s="997"/>
      <c r="AS9" s="997"/>
      <c r="AT9" s="800"/>
      <c r="AU9" s="800"/>
      <c r="AV9" s="800"/>
      <c r="AW9" s="800"/>
      <c r="AX9" s="800"/>
      <c r="AY9" s="800"/>
    </row>
    <row r="10" spans="2:51" s="741" customFormat="1" ht="14.25" customHeight="1" thickBot="1">
      <c r="C10" s="1822">
        <v>44652</v>
      </c>
      <c r="D10" s="1823"/>
      <c r="E10" s="1823"/>
      <c r="G10" s="1822">
        <v>44667</v>
      </c>
      <c r="H10" s="1823"/>
      <c r="I10" s="1823"/>
      <c r="K10" s="1822">
        <v>44680</v>
      </c>
      <c r="L10" s="1823"/>
      <c r="M10" s="1823"/>
      <c r="O10" s="1822">
        <v>44701</v>
      </c>
      <c r="P10" s="1823"/>
      <c r="Q10" s="1823"/>
      <c r="S10" s="1822">
        <v>44750</v>
      </c>
      <c r="T10" s="1823"/>
      <c r="U10" s="1823"/>
      <c r="W10" s="1822">
        <v>44771</v>
      </c>
      <c r="X10" s="1823"/>
      <c r="Y10" s="1823"/>
      <c r="AA10" s="1822">
        <v>44789</v>
      </c>
      <c r="AB10" s="1823"/>
      <c r="AC10" s="1823"/>
      <c r="AE10" s="1822">
        <v>44810</v>
      </c>
      <c r="AF10" s="1823"/>
      <c r="AG10" s="1823"/>
      <c r="AI10" s="1822">
        <v>44822</v>
      </c>
      <c r="AJ10" s="1823"/>
      <c r="AK10" s="1823"/>
      <c r="AM10" s="976"/>
      <c r="AN10" s="975"/>
      <c r="AO10" s="975"/>
      <c r="AV10" s="742"/>
      <c r="AY10" s="795"/>
    </row>
    <row r="11" spans="2:51" ht="18" customHeight="1" thickBot="1">
      <c r="B11" s="804" t="s">
        <v>606</v>
      </c>
      <c r="C11" s="77" t="str">
        <f>+日程!G37</f>
        <v/>
      </c>
      <c r="D11" s="77" t="str">
        <f>+日程!G38</f>
        <v/>
      </c>
      <c r="E11" s="77" t="str">
        <f>+日程!G39</f>
        <v/>
      </c>
      <c r="F11" s="533"/>
      <c r="G11" s="77" t="str">
        <f>+日程!G52</f>
        <v/>
      </c>
      <c r="H11" s="77" t="str">
        <f>+日程!G53</f>
        <v/>
      </c>
      <c r="I11" s="279"/>
      <c r="J11" s="533"/>
      <c r="K11" s="77" t="str">
        <f>+日程!G65</f>
        <v/>
      </c>
      <c r="L11" s="1181" t="str">
        <f>+日程!G66</f>
        <v/>
      </c>
      <c r="M11" s="77" t="str">
        <f>+日程!G67</f>
        <v/>
      </c>
      <c r="N11" s="533"/>
      <c r="O11" s="77" t="str">
        <f>+日程!G86</f>
        <v/>
      </c>
      <c r="P11" s="77" t="str">
        <f>+日程!G87</f>
        <v/>
      </c>
      <c r="Q11" s="77" t="str">
        <f>+日程!G88</f>
        <v/>
      </c>
      <c r="R11" s="533"/>
      <c r="S11" s="77" t="str">
        <f>+日程!G135</f>
        <v/>
      </c>
      <c r="T11" s="77" t="str">
        <f>+日程!G136</f>
        <v/>
      </c>
      <c r="U11" s="77" t="str">
        <f>+日程!G137</f>
        <v/>
      </c>
      <c r="V11" s="533"/>
      <c r="W11" s="77" t="str">
        <f>+日程!G156</f>
        <v/>
      </c>
      <c r="X11" s="77" t="str">
        <f>+日程!G157</f>
        <v/>
      </c>
      <c r="Y11" s="77" t="str">
        <f>+日程!G158</f>
        <v/>
      </c>
      <c r="Z11" s="533"/>
      <c r="AA11" s="77" t="str">
        <f>+日程!G174</f>
        <v/>
      </c>
      <c r="AB11" s="1181" t="str">
        <f>+日程!G175</f>
        <v/>
      </c>
      <c r="AC11" s="77" t="str">
        <f>+日程!G176</f>
        <v/>
      </c>
      <c r="AD11" s="533"/>
      <c r="AE11" s="77" t="str">
        <f>+日程!G195</f>
        <v/>
      </c>
      <c r="AF11" s="77" t="str">
        <f>+日程!G196</f>
        <v/>
      </c>
      <c r="AG11" s="77" t="str">
        <f>+日程!G197</f>
        <v/>
      </c>
      <c r="AH11" s="533"/>
      <c r="AI11" s="77" t="str">
        <f>+日程!G207</f>
        <v/>
      </c>
      <c r="AJ11" s="77" t="str">
        <f>+日程!G208</f>
        <v/>
      </c>
      <c r="AK11" s="279"/>
      <c r="AL11" s="533"/>
      <c r="AM11" s="533"/>
      <c r="AN11" s="534"/>
      <c r="AO11" s="533"/>
      <c r="AP11" s="996"/>
      <c r="AQ11" s="996"/>
      <c r="AR11" s="996"/>
      <c r="AS11" s="996"/>
      <c r="AV11" s="740"/>
      <c r="AX11" s="740">
        <f>+AT11-AU11</f>
        <v>0</v>
      </c>
      <c r="AY11" s="740">
        <f>25-AT11-AU11-AV11</f>
        <v>25</v>
      </c>
    </row>
    <row r="12" spans="2:51" ht="14.25" customHeight="1">
      <c r="B12" s="803"/>
      <c r="C12" s="683"/>
      <c r="D12" s="683"/>
      <c r="E12" s="659"/>
      <c r="F12" s="683"/>
      <c r="G12" s="683"/>
      <c r="H12" s="683"/>
      <c r="I12" s="659"/>
      <c r="J12" s="683"/>
      <c r="K12" s="683"/>
      <c r="L12" s="683"/>
      <c r="M12" s="659"/>
      <c r="N12" s="683"/>
      <c r="O12" s="683"/>
      <c r="P12" s="683"/>
      <c r="Q12" s="659"/>
      <c r="R12" s="683"/>
      <c r="S12" s="683"/>
      <c r="T12" s="683"/>
      <c r="U12" s="659"/>
      <c r="V12" s="683"/>
      <c r="W12" s="683"/>
      <c r="X12" s="683"/>
      <c r="Y12" s="659"/>
      <c r="Z12" s="683"/>
      <c r="AA12" s="683"/>
      <c r="AB12" s="683"/>
      <c r="AC12" s="659"/>
      <c r="AD12" s="683"/>
      <c r="AE12" s="683"/>
      <c r="AF12" s="683"/>
      <c r="AG12" s="659"/>
      <c r="AH12" s="683"/>
      <c r="AI12" s="683"/>
      <c r="AJ12" s="683"/>
      <c r="AK12" s="659"/>
      <c r="AL12" s="683"/>
      <c r="AM12" s="683"/>
      <c r="AN12" s="683"/>
      <c r="AO12" s="659"/>
      <c r="AP12" s="683"/>
      <c r="AQ12" s="997"/>
      <c r="AR12" s="997"/>
      <c r="AS12" s="997"/>
      <c r="AT12" s="800"/>
      <c r="AU12" s="800"/>
      <c r="AV12" s="800"/>
      <c r="AW12" s="800"/>
      <c r="AX12" s="800"/>
      <c r="AY12" s="800"/>
    </row>
    <row r="13" spans="2:51" s="741" customFormat="1" ht="14.25" customHeight="1" thickBot="1">
      <c r="C13" s="1822">
        <v>44645</v>
      </c>
      <c r="D13" s="1823"/>
      <c r="E13" s="1823"/>
      <c r="G13" s="1822">
        <v>44673</v>
      </c>
      <c r="H13" s="1823"/>
      <c r="I13" s="1823"/>
      <c r="K13" s="1822">
        <v>44687</v>
      </c>
      <c r="L13" s="1823"/>
      <c r="M13" s="1823"/>
      <c r="O13" s="1822">
        <v>44736</v>
      </c>
      <c r="P13" s="1823"/>
      <c r="Q13" s="1823"/>
      <c r="S13" s="1822">
        <v>44754</v>
      </c>
      <c r="T13" s="1823"/>
      <c r="U13" s="1823"/>
      <c r="W13" s="1822">
        <v>44775</v>
      </c>
      <c r="X13" s="1823"/>
      <c r="Y13" s="1823"/>
      <c r="AA13" s="1822">
        <v>44792</v>
      </c>
      <c r="AB13" s="1823"/>
      <c r="AC13" s="1823"/>
      <c r="AE13" s="1822">
        <v>44806</v>
      </c>
      <c r="AF13" s="1823"/>
      <c r="AG13" s="1823"/>
      <c r="AI13" s="1822">
        <v>44821</v>
      </c>
      <c r="AJ13" s="1823"/>
      <c r="AK13" s="1823"/>
      <c r="AM13" s="1828"/>
      <c r="AN13" s="1828"/>
      <c r="AO13" s="976"/>
      <c r="AQ13" s="976"/>
      <c r="AV13" s="742"/>
      <c r="AY13" s="795"/>
    </row>
    <row r="14" spans="2:51" ht="18" customHeight="1" thickBot="1">
      <c r="B14" s="804" t="s">
        <v>799</v>
      </c>
      <c r="C14" s="77" t="str">
        <f>+日程!G30</f>
        <v/>
      </c>
      <c r="D14" s="77" t="str">
        <f>+日程!G31</f>
        <v/>
      </c>
      <c r="E14" s="77" t="str">
        <f>+日程!G32</f>
        <v/>
      </c>
      <c r="F14" s="799"/>
      <c r="G14" s="77" t="str">
        <f>+日程!G58</f>
        <v/>
      </c>
      <c r="H14" s="77" t="str">
        <f>+日程!G59</f>
        <v/>
      </c>
      <c r="I14" s="77" t="str">
        <f>+日程!G60</f>
        <v/>
      </c>
      <c r="J14" s="533"/>
      <c r="K14" s="77" t="str">
        <f>+日程!G72</f>
        <v/>
      </c>
      <c r="L14" s="77" t="str">
        <f>+日程!G73</f>
        <v/>
      </c>
      <c r="M14" s="1181" t="str">
        <f>+日程!G74</f>
        <v/>
      </c>
      <c r="N14" s="533"/>
      <c r="O14" s="77" t="str">
        <f>+日程!G121</f>
        <v/>
      </c>
      <c r="P14" s="77" t="str">
        <f>+日程!G122</f>
        <v/>
      </c>
      <c r="Q14" s="77" t="str">
        <f>+日程!G123</f>
        <v/>
      </c>
      <c r="R14" s="533"/>
      <c r="S14" s="77" t="str">
        <f>+日程!G139</f>
        <v/>
      </c>
      <c r="T14" s="77" t="str">
        <f>+日程!G140</f>
        <v/>
      </c>
      <c r="U14" s="77" t="str">
        <f>+日程!G141</f>
        <v/>
      </c>
      <c r="V14" s="533"/>
      <c r="W14" s="77" t="str">
        <f>+日程!G160</f>
        <v/>
      </c>
      <c r="X14" s="77" t="str">
        <f>+日程!G161</f>
        <v/>
      </c>
      <c r="Y14" s="77" t="str">
        <f>+日程!G162</f>
        <v/>
      </c>
      <c r="Z14" s="533"/>
      <c r="AA14" s="77" t="str">
        <f>+日程!G177</f>
        <v/>
      </c>
      <c r="AB14" s="77" t="str">
        <f>+日程!G178</f>
        <v/>
      </c>
      <c r="AC14" s="1181" t="str">
        <f>+日程!G179</f>
        <v/>
      </c>
      <c r="AD14" s="533"/>
      <c r="AE14" s="77" t="str">
        <f>+日程!G191</f>
        <v/>
      </c>
      <c r="AF14" s="77" t="str">
        <f>+日程!G192</f>
        <v/>
      </c>
      <c r="AG14" s="77" t="str">
        <f>+日程!G193</f>
        <v/>
      </c>
      <c r="AH14" s="533"/>
      <c r="AI14" s="1182" t="str">
        <f>+日程!G205</f>
        <v/>
      </c>
      <c r="AJ14" s="279" t="str">
        <f>+日程!G206</f>
        <v/>
      </c>
      <c r="AK14" s="279"/>
      <c r="AL14" s="533"/>
      <c r="AM14" s="533"/>
      <c r="AN14" s="533"/>
      <c r="AO14" s="534"/>
      <c r="AP14" s="533"/>
      <c r="AQ14" s="996"/>
      <c r="AR14" s="996"/>
      <c r="AS14" s="996"/>
      <c r="AV14" s="740"/>
      <c r="AX14" s="740">
        <f>+AT14-AU14</f>
        <v>0</v>
      </c>
      <c r="AY14" s="740">
        <f>25-AT14-AU14-AV14</f>
        <v>25</v>
      </c>
    </row>
    <row r="15" spans="2:51" ht="14.25" customHeight="1">
      <c r="B15" s="803"/>
      <c r="C15" s="683"/>
      <c r="D15" s="683"/>
      <c r="E15" s="659"/>
      <c r="F15" s="683"/>
      <c r="G15" s="683"/>
      <c r="H15" s="683"/>
      <c r="I15" s="659"/>
      <c r="J15" s="683"/>
      <c r="K15" s="683"/>
      <c r="L15" s="683"/>
      <c r="M15" s="659"/>
      <c r="N15" s="683"/>
      <c r="O15" s="683"/>
      <c r="P15" s="683"/>
      <c r="Q15" s="659"/>
      <c r="R15" s="683"/>
      <c r="S15" s="683"/>
      <c r="T15" s="683"/>
      <c r="U15" s="659"/>
      <c r="V15" s="683"/>
      <c r="W15" s="683"/>
      <c r="X15" s="683"/>
      <c r="Y15" s="659"/>
      <c r="Z15" s="683"/>
      <c r="AA15" s="683"/>
      <c r="AB15" s="683"/>
      <c r="AC15" s="659"/>
      <c r="AD15" s="683"/>
      <c r="AE15" s="683"/>
      <c r="AF15" s="683"/>
      <c r="AG15" s="659"/>
      <c r="AH15" s="683"/>
      <c r="AI15" s="683"/>
      <c r="AJ15" s="683"/>
      <c r="AK15" s="659"/>
      <c r="AL15" s="683"/>
      <c r="AM15" s="683"/>
      <c r="AN15" s="683"/>
      <c r="AO15" s="659"/>
      <c r="AP15" s="683"/>
      <c r="AQ15" s="997"/>
      <c r="AR15" s="997"/>
      <c r="AS15" s="997"/>
      <c r="AT15" s="800"/>
      <c r="AU15" s="800"/>
      <c r="AV15" s="800"/>
      <c r="AW15" s="800"/>
      <c r="AX15" s="800"/>
      <c r="AY15" s="800"/>
    </row>
    <row r="16" spans="2:51" s="741" customFormat="1" ht="14.25" customHeight="1" thickBot="1">
      <c r="C16" s="1822" t="s">
        <v>2191</v>
      </c>
      <c r="D16" s="1823"/>
      <c r="E16" s="1823"/>
      <c r="G16" s="1822" t="s">
        <v>2192</v>
      </c>
      <c r="H16" s="1823"/>
      <c r="I16" s="1823"/>
      <c r="K16" s="1822" t="s">
        <v>2193</v>
      </c>
      <c r="L16" s="1823"/>
      <c r="M16" s="1823"/>
      <c r="O16" s="1822" t="s">
        <v>2194</v>
      </c>
      <c r="P16" s="1823"/>
      <c r="Q16" s="1823"/>
      <c r="S16" s="1829" t="s">
        <v>2195</v>
      </c>
      <c r="T16" s="1830"/>
      <c r="U16" s="1830"/>
      <c r="W16" s="1822" t="s">
        <v>2287</v>
      </c>
      <c r="X16" s="1823"/>
      <c r="Y16" s="1823"/>
      <c r="AA16" s="1822"/>
      <c r="AB16" s="1823"/>
      <c r="AC16" s="1823"/>
      <c r="AE16" s="1822"/>
      <c r="AF16" s="1823"/>
      <c r="AG16" s="1823"/>
      <c r="AI16" s="1822"/>
      <c r="AJ16" s="1823"/>
      <c r="AK16" s="1823"/>
      <c r="AM16" s="1822"/>
      <c r="AN16" s="1823"/>
      <c r="AO16" s="1823"/>
      <c r="AV16" s="742"/>
      <c r="AY16" s="795"/>
    </row>
    <row r="17" spans="2:51" ht="18" customHeight="1" thickBot="1">
      <c r="B17" s="804" t="s">
        <v>2002</v>
      </c>
      <c r="C17" s="77" t="str">
        <f>+日程!G90</f>
        <v/>
      </c>
      <c r="D17" s="77" t="str">
        <f>+日程!G91</f>
        <v/>
      </c>
      <c r="E17" s="77" t="str">
        <f>+日程!G92</f>
        <v/>
      </c>
      <c r="F17" s="533"/>
      <c r="G17" s="77" t="str">
        <f>+日程!G93</f>
        <v/>
      </c>
      <c r="H17" s="77" t="str">
        <f>+日程!G94</f>
        <v/>
      </c>
      <c r="I17" s="77" t="str">
        <f>+日程!G95</f>
        <v/>
      </c>
      <c r="J17" s="533"/>
      <c r="K17" s="77" t="str">
        <f>+日程!G97</f>
        <v/>
      </c>
      <c r="L17" s="1181" t="str">
        <f>+日程!G98</f>
        <v/>
      </c>
      <c r="M17" s="77" t="str">
        <f>+日程!G99</f>
        <v/>
      </c>
      <c r="N17" s="533"/>
      <c r="O17" s="77" t="str">
        <f>+日程!G100</f>
        <v/>
      </c>
      <c r="P17" s="77" t="str">
        <f>+日程!G101</f>
        <v/>
      </c>
      <c r="Q17" s="77" t="str">
        <f>+日程!G102</f>
        <v/>
      </c>
      <c r="R17" s="533"/>
      <c r="S17" s="77" t="str">
        <f>+日程!G104</f>
        <v/>
      </c>
      <c r="T17" s="77" t="str">
        <f>+日程!G105</f>
        <v/>
      </c>
      <c r="U17" s="77" t="str">
        <f>+日程!G106</f>
        <v/>
      </c>
      <c r="V17" s="533"/>
      <c r="W17" s="77" t="str">
        <f>+日程!G107</f>
        <v/>
      </c>
      <c r="X17" s="77" t="str">
        <f>+日程!G108</f>
        <v/>
      </c>
      <c r="Y17" s="77" t="str">
        <f>+日程!G109</f>
        <v/>
      </c>
      <c r="Z17" s="533"/>
      <c r="AA17" s="533"/>
      <c r="AB17" s="534"/>
      <c r="AC17" s="533"/>
      <c r="AD17" s="533"/>
      <c r="AE17" s="533"/>
      <c r="AF17" s="533"/>
      <c r="AG17" s="533"/>
      <c r="AH17" s="533"/>
      <c r="AI17" s="533"/>
      <c r="AJ17" s="533"/>
      <c r="AK17" s="533"/>
      <c r="AL17" s="533"/>
      <c r="AM17" s="533"/>
      <c r="AN17" s="534"/>
      <c r="AO17" s="533"/>
      <c r="AP17" s="996"/>
      <c r="AQ17" s="996"/>
      <c r="AR17" s="996"/>
      <c r="AS17" s="996"/>
      <c r="AV17" s="740"/>
      <c r="AX17" s="740">
        <f>+AT17-AU17</f>
        <v>0</v>
      </c>
      <c r="AY17" s="740">
        <v>18</v>
      </c>
    </row>
    <row r="18" spans="2:51" ht="14.25" customHeight="1">
      <c r="B18" s="803"/>
      <c r="C18" s="928"/>
      <c r="D18" s="928"/>
      <c r="E18" s="659"/>
      <c r="F18" s="683"/>
      <c r="G18" s="683"/>
      <c r="H18" s="683"/>
      <c r="I18" s="659"/>
      <c r="J18" s="683"/>
      <c r="K18" s="683"/>
      <c r="L18" s="683"/>
      <c r="M18" s="928"/>
      <c r="N18" s="683"/>
      <c r="O18" s="683"/>
      <c r="P18" s="683"/>
      <c r="Q18" s="659"/>
      <c r="R18" s="683"/>
      <c r="S18" s="683"/>
      <c r="T18" s="683"/>
      <c r="U18" s="659"/>
      <c r="V18" s="683"/>
      <c r="W18" s="683"/>
      <c r="X18" s="683"/>
      <c r="Y18" s="659"/>
      <c r="Z18" s="683"/>
      <c r="AA18" s="683"/>
      <c r="AB18" s="683"/>
      <c r="AC18" s="659"/>
      <c r="AD18" s="683"/>
      <c r="AE18" s="683"/>
      <c r="AF18" s="683"/>
      <c r="AG18" s="659"/>
      <c r="AH18" s="683"/>
      <c r="AI18" s="683"/>
      <c r="AJ18" s="683"/>
      <c r="AK18" s="659"/>
      <c r="AL18" s="683"/>
      <c r="AM18" s="683"/>
      <c r="AN18" s="683"/>
      <c r="AO18" s="659"/>
      <c r="AP18" s="683"/>
      <c r="AQ18" s="683"/>
      <c r="AR18" s="683"/>
      <c r="AS18" s="683"/>
      <c r="AT18" s="683"/>
      <c r="AU18" s="683"/>
      <c r="AV18" s="801"/>
      <c r="AW18" s="800"/>
      <c r="AX18" s="800"/>
      <c r="AY18" s="802"/>
    </row>
    <row r="20" spans="2:51" ht="18" customHeight="1">
      <c r="B20" s="740" t="s">
        <v>2585</v>
      </c>
    </row>
    <row r="21" spans="2:51" ht="21.75" customHeight="1">
      <c r="B21" s="1825" t="s">
        <v>2584</v>
      </c>
      <c r="C21" s="1825"/>
      <c r="D21" s="1825"/>
      <c r="E21" s="1825"/>
      <c r="F21" s="1825"/>
      <c r="G21" s="1825"/>
      <c r="H21" s="1825"/>
      <c r="I21" s="1825"/>
      <c r="J21" s="1825"/>
      <c r="K21" s="1825"/>
      <c r="L21" s="1825"/>
      <c r="M21" s="1825"/>
      <c r="N21" s="1825"/>
      <c r="O21" s="1825"/>
      <c r="P21" s="1825"/>
      <c r="Q21" s="1825"/>
      <c r="R21" s="1825"/>
      <c r="S21" s="1825"/>
      <c r="T21" s="1825"/>
      <c r="U21" s="1825"/>
      <c r="V21" s="1825"/>
      <c r="W21" s="1825"/>
      <c r="X21" s="1825"/>
      <c r="Y21" s="1825"/>
      <c r="Z21" s="1825"/>
      <c r="AA21" s="1825"/>
      <c r="AB21" s="1825"/>
      <c r="AC21" s="1825"/>
      <c r="AD21" s="1825"/>
      <c r="AE21" s="1825"/>
      <c r="AF21" s="1825"/>
      <c r="AG21" s="1825"/>
      <c r="AH21" s="1825"/>
      <c r="AI21" s="1825"/>
      <c r="AJ21" s="1825"/>
      <c r="AK21" s="1825"/>
      <c r="AL21" s="1825"/>
      <c r="AM21" s="1825"/>
      <c r="AN21" s="1825"/>
      <c r="AO21" s="1825"/>
      <c r="AP21" s="1825"/>
      <c r="AQ21" s="1825"/>
      <c r="AR21" s="1825"/>
      <c r="AS21" s="1825"/>
      <c r="AT21" s="1825"/>
      <c r="AU21" s="1825"/>
      <c r="AV21" s="1825"/>
      <c r="AW21" s="1825"/>
      <c r="AX21" s="1825"/>
      <c r="AY21" s="1825"/>
    </row>
    <row r="22" spans="2:51" ht="21.75" customHeight="1">
      <c r="B22" s="1825"/>
      <c r="C22" s="1825"/>
      <c r="D22" s="1825"/>
      <c r="E22" s="1825"/>
      <c r="F22" s="1825"/>
      <c r="G22" s="1825"/>
      <c r="H22" s="1825"/>
      <c r="I22" s="1825"/>
      <c r="J22" s="1825"/>
      <c r="K22" s="1825"/>
      <c r="L22" s="1825"/>
      <c r="M22" s="1825"/>
      <c r="N22" s="1825"/>
      <c r="O22" s="1825"/>
      <c r="P22" s="1825"/>
      <c r="Q22" s="1825"/>
      <c r="R22" s="1825"/>
      <c r="S22" s="1825"/>
      <c r="T22" s="1825"/>
      <c r="U22" s="1825"/>
      <c r="V22" s="1825"/>
      <c r="W22" s="1825"/>
      <c r="X22" s="1825"/>
      <c r="Y22" s="1825"/>
      <c r="Z22" s="1825"/>
      <c r="AA22" s="1825"/>
      <c r="AB22" s="1825"/>
      <c r="AC22" s="1825"/>
      <c r="AD22" s="1825"/>
      <c r="AE22" s="1825"/>
      <c r="AF22" s="1825"/>
      <c r="AG22" s="1825"/>
      <c r="AH22" s="1825"/>
      <c r="AI22" s="1825"/>
      <c r="AJ22" s="1825"/>
      <c r="AK22" s="1825"/>
      <c r="AL22" s="1825"/>
      <c r="AM22" s="1825"/>
      <c r="AN22" s="1825"/>
      <c r="AO22" s="1825"/>
      <c r="AP22" s="1825"/>
      <c r="AQ22" s="1825"/>
      <c r="AR22" s="1825"/>
      <c r="AS22" s="1825"/>
      <c r="AT22" s="1825"/>
      <c r="AU22" s="1825"/>
      <c r="AV22" s="1825"/>
      <c r="AW22" s="1825"/>
      <c r="AX22" s="1825"/>
      <c r="AY22" s="1825"/>
    </row>
    <row r="23" spans="2:51" ht="21.75" customHeight="1">
      <c r="B23" s="1825"/>
      <c r="C23" s="1825"/>
      <c r="D23" s="1825"/>
      <c r="E23" s="1825"/>
      <c r="F23" s="1825"/>
      <c r="G23" s="1825"/>
      <c r="H23" s="1825"/>
      <c r="I23" s="1825"/>
      <c r="J23" s="1825"/>
      <c r="K23" s="1825"/>
      <c r="L23" s="1825"/>
      <c r="M23" s="1825"/>
      <c r="N23" s="1825"/>
      <c r="O23" s="1825"/>
      <c r="P23" s="1825"/>
      <c r="Q23" s="1825"/>
      <c r="R23" s="1825"/>
      <c r="S23" s="1825"/>
      <c r="T23" s="1825"/>
      <c r="U23" s="1825"/>
      <c r="V23" s="1825"/>
      <c r="W23" s="1825"/>
      <c r="X23" s="1825"/>
      <c r="Y23" s="1825"/>
      <c r="Z23" s="1825"/>
      <c r="AA23" s="1825"/>
      <c r="AB23" s="1825"/>
      <c r="AC23" s="1825"/>
      <c r="AD23" s="1825"/>
      <c r="AE23" s="1825"/>
      <c r="AF23" s="1825"/>
      <c r="AG23" s="1825"/>
      <c r="AH23" s="1825"/>
      <c r="AI23" s="1825"/>
      <c r="AJ23" s="1825"/>
      <c r="AK23" s="1825"/>
      <c r="AL23" s="1825"/>
      <c r="AM23" s="1825"/>
      <c r="AN23" s="1825"/>
      <c r="AO23" s="1825"/>
      <c r="AP23" s="1825"/>
      <c r="AQ23" s="1825"/>
      <c r="AR23" s="1825"/>
      <c r="AS23" s="1825"/>
      <c r="AT23" s="1825"/>
      <c r="AU23" s="1825"/>
      <c r="AV23" s="1825"/>
      <c r="AW23" s="1825"/>
      <c r="AX23" s="1825"/>
      <c r="AY23" s="1825"/>
    </row>
    <row r="24" spans="2:51" ht="21.75" customHeight="1">
      <c r="B24" s="1825"/>
      <c r="C24" s="1825"/>
      <c r="D24" s="1825"/>
      <c r="E24" s="1825"/>
      <c r="F24" s="1825"/>
      <c r="G24" s="1825"/>
      <c r="H24" s="1825"/>
      <c r="I24" s="1825"/>
      <c r="J24" s="1825"/>
      <c r="K24" s="1825"/>
      <c r="L24" s="1825"/>
      <c r="M24" s="1825"/>
      <c r="N24" s="1825"/>
      <c r="O24" s="1825"/>
      <c r="P24" s="1825"/>
      <c r="Q24" s="1825"/>
      <c r="R24" s="1825"/>
      <c r="S24" s="1825"/>
      <c r="T24" s="1825"/>
      <c r="U24" s="1825"/>
      <c r="V24" s="1825"/>
      <c r="W24" s="1825"/>
      <c r="X24" s="1825"/>
      <c r="Y24" s="1825"/>
      <c r="Z24" s="1825"/>
      <c r="AA24" s="1825"/>
      <c r="AB24" s="1825"/>
      <c r="AC24" s="1825"/>
      <c r="AD24" s="1825"/>
      <c r="AE24" s="1825"/>
      <c r="AF24" s="1825"/>
      <c r="AG24" s="1825"/>
      <c r="AH24" s="1825"/>
      <c r="AI24" s="1825"/>
      <c r="AJ24" s="1825"/>
      <c r="AK24" s="1825"/>
      <c r="AL24" s="1825"/>
      <c r="AM24" s="1825"/>
      <c r="AN24" s="1825"/>
      <c r="AO24" s="1825"/>
      <c r="AP24" s="1825"/>
      <c r="AQ24" s="1825"/>
      <c r="AR24" s="1825"/>
      <c r="AS24" s="1825"/>
      <c r="AT24" s="1825"/>
      <c r="AU24" s="1825"/>
      <c r="AV24" s="1825"/>
      <c r="AW24" s="1825"/>
      <c r="AX24" s="1825"/>
      <c r="AY24" s="1825"/>
    </row>
    <row r="25" spans="2:51" ht="21.75" customHeight="1">
      <c r="B25" s="1825"/>
      <c r="C25" s="1825"/>
      <c r="D25" s="1825"/>
      <c r="E25" s="1825"/>
      <c r="F25" s="1825"/>
      <c r="G25" s="1825"/>
      <c r="H25" s="1825"/>
      <c r="I25" s="1825"/>
      <c r="J25" s="1825"/>
      <c r="K25" s="1825"/>
      <c r="L25" s="1825"/>
      <c r="M25" s="1825"/>
      <c r="N25" s="1825"/>
      <c r="O25" s="1825"/>
      <c r="P25" s="1825"/>
      <c r="Q25" s="1825"/>
      <c r="R25" s="1825"/>
      <c r="S25" s="1825"/>
      <c r="T25" s="1825"/>
      <c r="U25" s="1825"/>
      <c r="V25" s="1825"/>
      <c r="W25" s="1825"/>
      <c r="X25" s="1825"/>
      <c r="Y25" s="1825"/>
      <c r="Z25" s="1825"/>
      <c r="AA25" s="1825"/>
      <c r="AB25" s="1825"/>
      <c r="AC25" s="1825"/>
      <c r="AD25" s="1825"/>
      <c r="AE25" s="1825"/>
      <c r="AF25" s="1825"/>
      <c r="AG25" s="1825"/>
      <c r="AH25" s="1825"/>
      <c r="AI25" s="1825"/>
      <c r="AJ25" s="1825"/>
      <c r="AK25" s="1825"/>
      <c r="AL25" s="1825"/>
      <c r="AM25" s="1825"/>
      <c r="AN25" s="1825"/>
      <c r="AO25" s="1825"/>
      <c r="AP25" s="1825"/>
      <c r="AQ25" s="1825"/>
      <c r="AR25" s="1825"/>
      <c r="AS25" s="1825"/>
      <c r="AT25" s="1825"/>
      <c r="AU25" s="1825"/>
      <c r="AV25" s="1825"/>
      <c r="AW25" s="1825"/>
      <c r="AX25" s="1825"/>
      <c r="AY25" s="1825"/>
    </row>
    <row r="26" spans="2:51" ht="21.75" customHeight="1">
      <c r="B26" s="1825"/>
      <c r="C26" s="1825"/>
      <c r="D26" s="1825"/>
      <c r="E26" s="1825"/>
      <c r="F26" s="1825"/>
      <c r="G26" s="1825"/>
      <c r="H26" s="1825"/>
      <c r="I26" s="1825"/>
      <c r="J26" s="1825"/>
      <c r="K26" s="1825"/>
      <c r="L26" s="1825"/>
      <c r="M26" s="1825"/>
      <c r="N26" s="1825"/>
      <c r="O26" s="1825"/>
      <c r="P26" s="1825"/>
      <c r="Q26" s="1825"/>
      <c r="R26" s="1825"/>
      <c r="S26" s="1825"/>
      <c r="T26" s="1825"/>
      <c r="U26" s="1825"/>
      <c r="V26" s="1825"/>
      <c r="W26" s="1825"/>
      <c r="X26" s="1825"/>
      <c r="Y26" s="1825"/>
      <c r="Z26" s="1825"/>
      <c r="AA26" s="1825"/>
      <c r="AB26" s="1825"/>
      <c r="AC26" s="1825"/>
      <c r="AD26" s="1825"/>
      <c r="AE26" s="1825"/>
      <c r="AF26" s="1825"/>
      <c r="AG26" s="1825"/>
      <c r="AH26" s="1825"/>
      <c r="AI26" s="1825"/>
      <c r="AJ26" s="1825"/>
      <c r="AK26" s="1825"/>
      <c r="AL26" s="1825"/>
      <c r="AM26" s="1825"/>
      <c r="AN26" s="1825"/>
      <c r="AO26" s="1825"/>
      <c r="AP26" s="1825"/>
      <c r="AQ26" s="1825"/>
      <c r="AR26" s="1825"/>
      <c r="AS26" s="1825"/>
      <c r="AT26" s="1825"/>
      <c r="AU26" s="1825"/>
      <c r="AV26" s="1825"/>
      <c r="AW26" s="1825"/>
      <c r="AX26" s="1825"/>
      <c r="AY26" s="1825"/>
    </row>
    <row r="27" spans="2:51" ht="21.75" customHeight="1">
      <c r="B27" s="1825"/>
      <c r="C27" s="1825"/>
      <c r="D27" s="1825"/>
      <c r="E27" s="1825"/>
      <c r="F27" s="1825"/>
      <c r="G27" s="1825"/>
      <c r="H27" s="1825"/>
      <c r="I27" s="1825"/>
      <c r="J27" s="1825"/>
      <c r="K27" s="1825"/>
      <c r="L27" s="1825"/>
      <c r="M27" s="1825"/>
      <c r="N27" s="1825"/>
      <c r="O27" s="1825"/>
      <c r="P27" s="1825"/>
      <c r="Q27" s="1825"/>
      <c r="R27" s="1825"/>
      <c r="S27" s="1825"/>
      <c r="T27" s="1825"/>
      <c r="U27" s="1825"/>
      <c r="V27" s="1825"/>
      <c r="W27" s="1825"/>
      <c r="X27" s="1825"/>
      <c r="Y27" s="1825"/>
      <c r="Z27" s="1825"/>
      <c r="AA27" s="1825"/>
      <c r="AB27" s="1825"/>
      <c r="AC27" s="1825"/>
      <c r="AD27" s="1825"/>
      <c r="AE27" s="1825"/>
      <c r="AF27" s="1825"/>
      <c r="AG27" s="1825"/>
      <c r="AH27" s="1825"/>
      <c r="AI27" s="1825"/>
      <c r="AJ27" s="1825"/>
      <c r="AK27" s="1825"/>
      <c r="AL27" s="1825"/>
      <c r="AM27" s="1825"/>
      <c r="AN27" s="1825"/>
      <c r="AO27" s="1825"/>
      <c r="AP27" s="1825"/>
      <c r="AQ27" s="1825"/>
      <c r="AR27" s="1825"/>
      <c r="AS27" s="1825"/>
      <c r="AT27" s="1825"/>
      <c r="AU27" s="1825"/>
      <c r="AV27" s="1825"/>
      <c r="AW27" s="1825"/>
      <c r="AX27" s="1825"/>
      <c r="AY27" s="1825"/>
    </row>
    <row r="28" spans="2:51" ht="21.75" customHeight="1">
      <c r="B28" s="1825"/>
      <c r="C28" s="1825"/>
      <c r="D28" s="1825"/>
      <c r="E28" s="1825"/>
      <c r="F28" s="1825"/>
      <c r="G28" s="1825"/>
      <c r="H28" s="1825"/>
      <c r="I28" s="1825"/>
      <c r="J28" s="1825"/>
      <c r="K28" s="1825"/>
      <c r="L28" s="1825"/>
      <c r="M28" s="1825"/>
      <c r="N28" s="1825"/>
      <c r="O28" s="1825"/>
      <c r="P28" s="1825"/>
      <c r="Q28" s="1825"/>
      <c r="R28" s="1825"/>
      <c r="S28" s="1825"/>
      <c r="T28" s="1825"/>
      <c r="U28" s="1825"/>
      <c r="V28" s="1825"/>
      <c r="W28" s="1825"/>
      <c r="X28" s="1825"/>
      <c r="Y28" s="1825"/>
      <c r="Z28" s="1825"/>
      <c r="AA28" s="1825"/>
      <c r="AB28" s="1825"/>
      <c r="AC28" s="1825"/>
      <c r="AD28" s="1825"/>
      <c r="AE28" s="1825"/>
      <c r="AF28" s="1825"/>
      <c r="AG28" s="1825"/>
      <c r="AH28" s="1825"/>
      <c r="AI28" s="1825"/>
      <c r="AJ28" s="1825"/>
      <c r="AK28" s="1825"/>
      <c r="AL28" s="1825"/>
      <c r="AM28" s="1825"/>
      <c r="AN28" s="1825"/>
      <c r="AO28" s="1825"/>
      <c r="AP28" s="1825"/>
      <c r="AQ28" s="1825"/>
      <c r="AR28" s="1825"/>
      <c r="AS28" s="1825"/>
      <c r="AT28" s="1825"/>
      <c r="AU28" s="1825"/>
      <c r="AV28" s="1825"/>
      <c r="AW28" s="1825"/>
      <c r="AX28" s="1825"/>
      <c r="AY28" s="1825"/>
    </row>
    <row r="29" spans="2:51" ht="21.75" customHeight="1">
      <c r="B29" s="1825"/>
      <c r="C29" s="1825"/>
      <c r="D29" s="1825"/>
      <c r="E29" s="1825"/>
      <c r="F29" s="1825"/>
      <c r="G29" s="1825"/>
      <c r="H29" s="1825"/>
      <c r="I29" s="1825"/>
      <c r="J29" s="1825"/>
      <c r="K29" s="1825"/>
      <c r="L29" s="1825"/>
      <c r="M29" s="1825"/>
      <c r="N29" s="1825"/>
      <c r="O29" s="1825"/>
      <c r="P29" s="1825"/>
      <c r="Q29" s="1825"/>
      <c r="R29" s="1825"/>
      <c r="S29" s="1825"/>
      <c r="T29" s="1825"/>
      <c r="U29" s="1825"/>
      <c r="V29" s="1825"/>
      <c r="W29" s="1825"/>
      <c r="X29" s="1825"/>
      <c r="Y29" s="1825"/>
      <c r="Z29" s="1825"/>
      <c r="AA29" s="1825"/>
      <c r="AB29" s="1825"/>
      <c r="AC29" s="1825"/>
      <c r="AD29" s="1825"/>
      <c r="AE29" s="1825"/>
      <c r="AF29" s="1825"/>
      <c r="AG29" s="1825"/>
      <c r="AH29" s="1825"/>
      <c r="AI29" s="1825"/>
      <c r="AJ29" s="1825"/>
      <c r="AK29" s="1825"/>
      <c r="AL29" s="1825"/>
      <c r="AM29" s="1825"/>
      <c r="AN29" s="1825"/>
      <c r="AO29" s="1825"/>
      <c r="AP29" s="1825"/>
      <c r="AQ29" s="1825"/>
      <c r="AR29" s="1825"/>
      <c r="AS29" s="1825"/>
      <c r="AT29" s="1825"/>
      <c r="AU29" s="1825"/>
      <c r="AV29" s="1825"/>
      <c r="AW29" s="1825"/>
      <c r="AX29" s="1825"/>
      <c r="AY29" s="1825"/>
    </row>
    <row r="30" spans="2:51" ht="21.75" customHeight="1">
      <c r="B30" s="1825"/>
      <c r="C30" s="1825"/>
      <c r="D30" s="1825"/>
      <c r="E30" s="1825"/>
      <c r="F30" s="1825"/>
      <c r="G30" s="1825"/>
      <c r="H30" s="1825"/>
      <c r="I30" s="1825"/>
      <c r="J30" s="1825"/>
      <c r="K30" s="1825"/>
      <c r="L30" s="1825"/>
      <c r="M30" s="1825"/>
      <c r="N30" s="1825"/>
      <c r="O30" s="1825"/>
      <c r="P30" s="1825"/>
      <c r="Q30" s="1825"/>
      <c r="R30" s="1825"/>
      <c r="S30" s="1825"/>
      <c r="T30" s="1825"/>
      <c r="U30" s="1825"/>
      <c r="V30" s="1825"/>
      <c r="W30" s="1825"/>
      <c r="X30" s="1825"/>
      <c r="Y30" s="1825"/>
      <c r="Z30" s="1825"/>
      <c r="AA30" s="1825"/>
      <c r="AB30" s="1825"/>
      <c r="AC30" s="1825"/>
      <c r="AD30" s="1825"/>
      <c r="AE30" s="1825"/>
      <c r="AF30" s="1825"/>
      <c r="AG30" s="1825"/>
      <c r="AH30" s="1825"/>
      <c r="AI30" s="1825"/>
      <c r="AJ30" s="1825"/>
      <c r="AK30" s="1825"/>
      <c r="AL30" s="1825"/>
      <c r="AM30" s="1825"/>
      <c r="AN30" s="1825"/>
      <c r="AO30" s="1825"/>
      <c r="AP30" s="1825"/>
      <c r="AQ30" s="1825"/>
      <c r="AR30" s="1825"/>
      <c r="AS30" s="1825"/>
      <c r="AT30" s="1825"/>
      <c r="AU30" s="1825"/>
      <c r="AV30" s="1825"/>
      <c r="AW30" s="1825"/>
      <c r="AX30" s="1825"/>
      <c r="AY30" s="1825"/>
    </row>
  </sheetData>
  <mergeCells count="61">
    <mergeCell ref="W16:Y16"/>
    <mergeCell ref="AA16:AC16"/>
    <mergeCell ref="AE16:AG16"/>
    <mergeCell ref="AI16:AK16"/>
    <mergeCell ref="AM16:AO16"/>
    <mergeCell ref="C16:E16"/>
    <mergeCell ref="G16:I16"/>
    <mergeCell ref="K16:M16"/>
    <mergeCell ref="O16:Q16"/>
    <mergeCell ref="S16:U16"/>
    <mergeCell ref="AI10:AK10"/>
    <mergeCell ref="AI13:AK13"/>
    <mergeCell ref="C4:E4"/>
    <mergeCell ref="C7:E7"/>
    <mergeCell ref="W10:Y10"/>
    <mergeCell ref="G13:I13"/>
    <mergeCell ref="AA10:AC10"/>
    <mergeCell ref="AE10:AG10"/>
    <mergeCell ref="C13:E13"/>
    <mergeCell ref="K13:M13"/>
    <mergeCell ref="O13:Q13"/>
    <mergeCell ref="S13:U13"/>
    <mergeCell ref="W13:Y13"/>
    <mergeCell ref="AA13:AC13"/>
    <mergeCell ref="AE13:AG13"/>
    <mergeCell ref="C10:E10"/>
    <mergeCell ref="AM1:AO1"/>
    <mergeCell ref="AI4:AK4"/>
    <mergeCell ref="AM4:AO4"/>
    <mergeCell ref="AI7:AK7"/>
    <mergeCell ref="AM7:AO7"/>
    <mergeCell ref="S7:U7"/>
    <mergeCell ref="AE7:AG7"/>
    <mergeCell ref="AA7:AC7"/>
    <mergeCell ref="W7:Y7"/>
    <mergeCell ref="AI1:AK1"/>
    <mergeCell ref="W4:Y4"/>
    <mergeCell ref="AE1:AG1"/>
    <mergeCell ref="W1:Y1"/>
    <mergeCell ref="AA1:AC1"/>
    <mergeCell ref="G4:I4"/>
    <mergeCell ref="K4:M4"/>
    <mergeCell ref="O4:Q4"/>
    <mergeCell ref="S4:U4"/>
    <mergeCell ref="B21:AY30"/>
    <mergeCell ref="AQ4:AR4"/>
    <mergeCell ref="AA4:AC4"/>
    <mergeCell ref="AM13:AN13"/>
    <mergeCell ref="AE4:AG4"/>
    <mergeCell ref="G7:I7"/>
    <mergeCell ref="K7:M7"/>
    <mergeCell ref="O7:Q7"/>
    <mergeCell ref="G10:I10"/>
    <mergeCell ref="K10:M10"/>
    <mergeCell ref="O10:Q10"/>
    <mergeCell ref="S10:U10"/>
    <mergeCell ref="C1:E1"/>
    <mergeCell ref="G1:I1"/>
    <mergeCell ref="K1:M1"/>
    <mergeCell ref="O1:Q1"/>
    <mergeCell ref="S1:U1"/>
  </mergeCells>
  <phoneticPr fontId="2"/>
  <printOptions gridLines="1"/>
  <pageMargins left="0.31496062992125984" right="0.27559055118110237" top="0.55118110236220474" bottom="0.43307086614173229" header="0.35433070866141736" footer="0.27559055118110237"/>
  <pageSetup paperSize="9" scale="69" orientation="landscape" horizontalDpi="4294967293" verticalDpi="0" r:id="rId1"/>
  <headerFooter alignWithMargins="0">
    <oddHeader>&amp;L2016（28）年&amp;C&amp;12全試合スコア&amp;R&amp;D</oddHeader>
    <oddFooter>&amp;L&amp;P/&amp;N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12265-5013-44E5-98C0-7AF582870281}">
  <sheetPr>
    <tabColor theme="9"/>
  </sheetPr>
  <dimension ref="A1:BD328"/>
  <sheetViews>
    <sheetView topLeftCell="A94" workbookViewId="0">
      <selection activeCell="AA45" sqref="AA45"/>
    </sheetView>
    <sheetView workbookViewId="1"/>
  </sheetViews>
  <sheetFormatPr defaultColWidth="5.875" defaultRowHeight="13.5"/>
  <cols>
    <col min="1" max="1" width="6" customWidth="1"/>
    <col min="2" max="7" width="5.875" style="5" customWidth="1"/>
    <col min="8" max="8" width="7.375" style="5" customWidth="1"/>
    <col min="9" max="9" width="6" style="5" customWidth="1"/>
    <col min="10" max="12" width="5.875" style="5" customWidth="1"/>
    <col min="13" max="14" width="6.125" style="5" customWidth="1"/>
    <col min="15" max="15" width="5.875" style="5" customWidth="1"/>
    <col min="16" max="16" width="7.375" style="5" customWidth="1"/>
    <col min="17" max="17" width="6" style="5" customWidth="1"/>
    <col min="18" max="19" width="5.875" style="5" customWidth="1"/>
    <col min="20" max="20" width="5.75" style="5" customWidth="1"/>
    <col min="21" max="21" width="7" style="5" customWidth="1"/>
    <col min="22" max="22" width="6.125" style="5" customWidth="1"/>
    <col min="23" max="23" width="5.125" style="5" customWidth="1"/>
    <col min="24" max="24" width="7.375" style="5" customWidth="1"/>
    <col min="25" max="25" width="5.125" customWidth="1"/>
    <col min="26" max="26" width="5.375" style="4" customWidth="1"/>
    <col min="27" max="28" width="5.375" customWidth="1"/>
    <col min="29" max="29" width="6.25" customWidth="1"/>
    <col min="30" max="30" width="6.875" bestFit="1" customWidth="1"/>
  </cols>
  <sheetData>
    <row r="1" spans="1:33" s="1" customFormat="1" ht="15" customHeight="1">
      <c r="A1" s="57" t="s">
        <v>2456</v>
      </c>
      <c r="R1" s="277"/>
      <c r="S1" s="276"/>
      <c r="T1" s="275"/>
      <c r="U1" s="278"/>
      <c r="V1"/>
      <c r="W1" s="4"/>
      <c r="X1"/>
      <c r="Y1"/>
      <c r="Z1"/>
    </row>
    <row r="2" spans="1:33" s="109" customFormat="1" ht="12.75" customHeight="1">
      <c r="A2" s="472" t="s">
        <v>1736</v>
      </c>
      <c r="B2" s="187"/>
      <c r="C2" s="187"/>
      <c r="D2" s="197"/>
      <c r="E2" s="187"/>
      <c r="F2" s="195"/>
      <c r="G2" s="195"/>
      <c r="H2" s="195"/>
      <c r="I2" s="423" t="s">
        <v>757</v>
      </c>
      <c r="J2" s="187" t="s">
        <v>2467</v>
      </c>
      <c r="K2" s="187" t="s">
        <v>2468</v>
      </c>
      <c r="L2" s="197"/>
      <c r="M2" s="197"/>
      <c r="N2" s="197"/>
      <c r="O2" s="197"/>
      <c r="P2" s="197"/>
      <c r="Q2" s="423" t="s">
        <v>755</v>
      </c>
      <c r="R2" s="187"/>
      <c r="S2" s="187"/>
      <c r="T2" s="197"/>
      <c r="U2" s="187"/>
      <c r="V2" s="187"/>
      <c r="W2" s="187"/>
      <c r="X2" s="187"/>
    </row>
    <row r="3" spans="1:33">
      <c r="A3" s="190" t="s">
        <v>1563</v>
      </c>
      <c r="B3" s="52" t="s">
        <v>73</v>
      </c>
      <c r="C3" s="52" t="s">
        <v>32</v>
      </c>
      <c r="D3" s="52" t="s">
        <v>33</v>
      </c>
      <c r="E3" s="52" t="s">
        <v>35</v>
      </c>
      <c r="F3" s="52" t="s">
        <v>36</v>
      </c>
      <c r="G3" s="52" t="s">
        <v>80</v>
      </c>
      <c r="H3" s="53" t="s">
        <v>90</v>
      </c>
      <c r="I3" s="190" t="s">
        <v>796</v>
      </c>
      <c r="J3" s="52" t="s">
        <v>73</v>
      </c>
      <c r="K3" s="52" t="s">
        <v>32</v>
      </c>
      <c r="L3" s="52" t="s">
        <v>33</v>
      </c>
      <c r="M3" s="52" t="s">
        <v>35</v>
      </c>
      <c r="N3" s="52" t="s">
        <v>36</v>
      </c>
      <c r="O3" s="52" t="s">
        <v>80</v>
      </c>
      <c r="P3" s="53" t="s">
        <v>90</v>
      </c>
      <c r="Q3" s="190" t="s">
        <v>1088</v>
      </c>
      <c r="R3" s="52" t="s">
        <v>73</v>
      </c>
      <c r="S3" s="52" t="s">
        <v>32</v>
      </c>
      <c r="T3" s="52" t="s">
        <v>33</v>
      </c>
      <c r="U3" s="52" t="s">
        <v>35</v>
      </c>
      <c r="V3" s="52" t="s">
        <v>36</v>
      </c>
      <c r="W3" s="52" t="s">
        <v>80</v>
      </c>
      <c r="X3" s="53" t="s">
        <v>90</v>
      </c>
    </row>
    <row r="4" spans="1:33" s="505" customFormat="1">
      <c r="A4" s="497" t="s">
        <v>1953</v>
      </c>
      <c r="B4" s="498">
        <f>+B13</f>
        <v>0</v>
      </c>
      <c r="C4" s="763" t="e">
        <f>+E4/D4*1000</f>
        <v>#DIV/0!</v>
      </c>
      <c r="D4" s="498">
        <f>+D13</f>
        <v>0</v>
      </c>
      <c r="E4" s="498">
        <f>+E13</f>
        <v>0</v>
      </c>
      <c r="F4" s="498">
        <f>+F13</f>
        <v>0</v>
      </c>
      <c r="G4" s="498">
        <f>+G13</f>
        <v>0</v>
      </c>
      <c r="H4" s="499"/>
      <c r="I4" s="497" t="s">
        <v>1953</v>
      </c>
      <c r="J4" s="498">
        <f>+J13</f>
        <v>0</v>
      </c>
      <c r="K4" s="763" t="e">
        <f>+M4/L4*1000</f>
        <v>#DIV/0!</v>
      </c>
      <c r="L4" s="498">
        <f>+L13</f>
        <v>0</v>
      </c>
      <c r="M4" s="498">
        <f>+M13</f>
        <v>0</v>
      </c>
      <c r="N4" s="498">
        <f>+N13</f>
        <v>0</v>
      </c>
      <c r="O4" s="498">
        <f>+O13</f>
        <v>0</v>
      </c>
      <c r="P4" s="499"/>
      <c r="Q4" s="497" t="s">
        <v>1953</v>
      </c>
      <c r="R4" s="498">
        <f>+R13</f>
        <v>0</v>
      </c>
      <c r="S4" s="763" t="e">
        <f>+U4/T4*1000</f>
        <v>#DIV/0!</v>
      </c>
      <c r="T4" s="498">
        <f>+T13</f>
        <v>0</v>
      </c>
      <c r="U4" s="498">
        <f>+U13</f>
        <v>0</v>
      </c>
      <c r="V4" s="498">
        <f>+V13</f>
        <v>0</v>
      </c>
      <c r="W4" s="498">
        <f>+W13</f>
        <v>0</v>
      </c>
      <c r="X4" s="499"/>
    </row>
    <row r="5" spans="1:33" s="505" customFormat="1">
      <c r="A5" s="497" t="s">
        <v>1954</v>
      </c>
      <c r="B5" s="498">
        <f>+B13-B4</f>
        <v>0</v>
      </c>
      <c r="C5" s="763" t="e">
        <f t="shared" ref="C5:C11" si="0">+E5/D5*1000</f>
        <v>#DIV/0!</v>
      </c>
      <c r="D5" s="498">
        <f>+D13-D4</f>
        <v>0</v>
      </c>
      <c r="E5" s="498">
        <f>+E13-E4</f>
        <v>0</v>
      </c>
      <c r="F5" s="498">
        <f>+F13-F4</f>
        <v>0</v>
      </c>
      <c r="G5" s="498">
        <f>+G13-G4</f>
        <v>0</v>
      </c>
      <c r="H5" s="499"/>
      <c r="I5" s="497" t="s">
        <v>1954</v>
      </c>
      <c r="J5" s="498">
        <f>+J13-J4</f>
        <v>0</v>
      </c>
      <c r="K5" s="763" t="e">
        <f t="shared" ref="K5:K11" si="1">+M5/L5*1000</f>
        <v>#DIV/0!</v>
      </c>
      <c r="L5" s="498">
        <f>+L13-L4</f>
        <v>0</v>
      </c>
      <c r="M5" s="498">
        <f>+M13-M4</f>
        <v>0</v>
      </c>
      <c r="N5" s="498">
        <f>+N13-N4</f>
        <v>0</v>
      </c>
      <c r="O5" s="498">
        <f>+O13-O4</f>
        <v>0</v>
      </c>
      <c r="P5" s="499"/>
      <c r="Q5" s="497" t="s">
        <v>1954</v>
      </c>
      <c r="R5" s="498">
        <f>+R13-R4</f>
        <v>0</v>
      </c>
      <c r="S5" s="763" t="e">
        <f t="shared" ref="S5:S11" si="2">+U5/T5*1000</f>
        <v>#DIV/0!</v>
      </c>
      <c r="T5" s="498">
        <f>+T13-T4</f>
        <v>0</v>
      </c>
      <c r="U5" s="498">
        <f>+U13-U4</f>
        <v>0</v>
      </c>
      <c r="V5" s="498">
        <f>+V13-V4</f>
        <v>0</v>
      </c>
      <c r="W5" s="498">
        <f>+W13-W4</f>
        <v>0</v>
      </c>
      <c r="X5" s="499"/>
    </row>
    <row r="6" spans="1:33" s="505" customFormat="1">
      <c r="A6" s="497" t="s">
        <v>1955</v>
      </c>
      <c r="B6" s="498">
        <f>+B13-B4-B5</f>
        <v>0</v>
      </c>
      <c r="C6" s="763" t="e">
        <f t="shared" si="0"/>
        <v>#DIV/0!</v>
      </c>
      <c r="D6" s="498">
        <f>+D13-D4-D5</f>
        <v>0</v>
      </c>
      <c r="E6" s="498">
        <f>+E13-E4-E5</f>
        <v>0</v>
      </c>
      <c r="F6" s="498">
        <f>+F13-F4-F5</f>
        <v>0</v>
      </c>
      <c r="G6" s="498">
        <f>+G13-G4-G5</f>
        <v>0</v>
      </c>
      <c r="H6" s="499"/>
      <c r="I6" s="497" t="s">
        <v>1955</v>
      </c>
      <c r="J6" s="498">
        <f>+J13-J4-J5</f>
        <v>0</v>
      </c>
      <c r="K6" s="763" t="e">
        <f t="shared" si="1"/>
        <v>#DIV/0!</v>
      </c>
      <c r="L6" s="498">
        <f>+L13-L4-L5</f>
        <v>0</v>
      </c>
      <c r="M6" s="498">
        <f>+M13-M4-M5</f>
        <v>0</v>
      </c>
      <c r="N6" s="498">
        <f>+N13-N4-N5</f>
        <v>0</v>
      </c>
      <c r="O6" s="498">
        <f>+O13-O4-O5</f>
        <v>0</v>
      </c>
      <c r="P6" s="499"/>
      <c r="Q6" s="497" t="s">
        <v>1955</v>
      </c>
      <c r="R6" s="498">
        <f>+R13-R4-R5</f>
        <v>0</v>
      </c>
      <c r="S6" s="763" t="e">
        <f t="shared" si="2"/>
        <v>#DIV/0!</v>
      </c>
      <c r="T6" s="498">
        <f>+T13-T4-T5</f>
        <v>0</v>
      </c>
      <c r="U6" s="498">
        <f>+U13-U4-U5</f>
        <v>0</v>
      </c>
      <c r="V6" s="498">
        <f>+V13-V4-V5</f>
        <v>0</v>
      </c>
      <c r="W6" s="498">
        <f>+W13-W4-W5</f>
        <v>0</v>
      </c>
      <c r="X6" s="499"/>
    </row>
    <row r="7" spans="1:33" s="505" customFormat="1">
      <c r="A7" s="497" t="s">
        <v>92</v>
      </c>
      <c r="B7" s="498">
        <f>+B13-B4-B5-B6</f>
        <v>0</v>
      </c>
      <c r="C7" s="763" t="e">
        <f t="shared" si="0"/>
        <v>#DIV/0!</v>
      </c>
      <c r="D7" s="498">
        <f>+D13-D4-D5-D6</f>
        <v>0</v>
      </c>
      <c r="E7" s="498">
        <f>+E13-E4-E5-E6</f>
        <v>0</v>
      </c>
      <c r="F7" s="498">
        <f>+F13-F4-F5-F6</f>
        <v>0</v>
      </c>
      <c r="G7" s="498">
        <f>+G13-G4-G5-G6</f>
        <v>0</v>
      </c>
      <c r="H7" s="499"/>
      <c r="I7" s="497" t="s">
        <v>92</v>
      </c>
      <c r="J7" s="498">
        <f>+J13-J4-J5-J6</f>
        <v>0</v>
      </c>
      <c r="K7" s="763" t="e">
        <f t="shared" si="1"/>
        <v>#DIV/0!</v>
      </c>
      <c r="L7" s="498">
        <f>+L13-L4-L5-L6</f>
        <v>0</v>
      </c>
      <c r="M7" s="498">
        <f>+M13-M4-M5-M6</f>
        <v>0</v>
      </c>
      <c r="N7" s="498">
        <f>+N13-N4-N5-N6</f>
        <v>0</v>
      </c>
      <c r="O7" s="498">
        <f>+O13-O4-O5-O6</f>
        <v>0</v>
      </c>
      <c r="P7" s="499"/>
      <c r="Q7" s="497" t="s">
        <v>92</v>
      </c>
      <c r="R7" s="498">
        <f>+R13-R4-R5-R6</f>
        <v>0</v>
      </c>
      <c r="S7" s="763" t="e">
        <f t="shared" si="2"/>
        <v>#DIV/0!</v>
      </c>
      <c r="T7" s="498">
        <f>+T13-T4-T5-T6</f>
        <v>0</v>
      </c>
      <c r="U7" s="498">
        <f>+U13-U4-U5-U6</f>
        <v>0</v>
      </c>
      <c r="V7" s="498">
        <f>+V13-V4-V5-V6</f>
        <v>0</v>
      </c>
      <c r="W7" s="498">
        <f>+W13-W4-W5-W6</f>
        <v>0</v>
      </c>
      <c r="X7" s="499"/>
    </row>
    <row r="8" spans="1:33" s="505" customFormat="1">
      <c r="A8" s="497" t="s">
        <v>93</v>
      </c>
      <c r="B8" s="498">
        <f>+B13-B4-B5-B6-B7</f>
        <v>0</v>
      </c>
      <c r="C8" s="763" t="e">
        <f t="shared" si="0"/>
        <v>#DIV/0!</v>
      </c>
      <c r="D8" s="498">
        <f>+D13-D4-D5-D6-D7</f>
        <v>0</v>
      </c>
      <c r="E8" s="498">
        <f>+E13-E4-E5-E6-E7</f>
        <v>0</v>
      </c>
      <c r="F8" s="498">
        <f>+F13-F4-F5-F6-F7</f>
        <v>0</v>
      </c>
      <c r="G8" s="498">
        <f>+G13-G4-G5-G6-G7</f>
        <v>0</v>
      </c>
      <c r="H8" s="499"/>
      <c r="I8" s="497" t="s">
        <v>93</v>
      </c>
      <c r="J8" s="498">
        <f>+J13-J4-J5-J6-J7</f>
        <v>0</v>
      </c>
      <c r="K8" s="763" t="e">
        <f t="shared" si="1"/>
        <v>#DIV/0!</v>
      </c>
      <c r="L8" s="498">
        <f>+L13-L4-L5-L6-L7</f>
        <v>0</v>
      </c>
      <c r="M8" s="498">
        <f>+M13-M4-M5-M6-M7</f>
        <v>0</v>
      </c>
      <c r="N8" s="498">
        <f>+N13-N4-N5-N6-N7</f>
        <v>0</v>
      </c>
      <c r="O8" s="498">
        <f>+O13-O4-O5-O6-O7</f>
        <v>0</v>
      </c>
      <c r="P8" s="499"/>
      <c r="Q8" s="497" t="s">
        <v>93</v>
      </c>
      <c r="R8" s="498">
        <f>+R13-R4-R5-R6-R7</f>
        <v>0</v>
      </c>
      <c r="S8" s="763" t="e">
        <f t="shared" si="2"/>
        <v>#DIV/0!</v>
      </c>
      <c r="T8" s="498">
        <f>+T13-T4-T5-T6-T7</f>
        <v>0</v>
      </c>
      <c r="U8" s="498">
        <f>+U13-U4-U5-U6-U7</f>
        <v>0</v>
      </c>
      <c r="V8" s="498">
        <f>+V13-V4-V5-V6-V7</f>
        <v>0</v>
      </c>
      <c r="W8" s="498">
        <f>+W13-W4-W5-W6-W7</f>
        <v>0</v>
      </c>
      <c r="X8" s="499"/>
      <c r="AG8" s="544"/>
    </row>
    <row r="9" spans="1:33" s="505" customFormat="1">
      <c r="A9" s="497" t="s">
        <v>94</v>
      </c>
      <c r="B9" s="498">
        <f>+B13-B4-B5-B6-B7-B8</f>
        <v>0</v>
      </c>
      <c r="C9" s="763" t="e">
        <f t="shared" si="0"/>
        <v>#DIV/0!</v>
      </c>
      <c r="D9" s="498">
        <f>+D13-D4-D5-D6-D7-D8</f>
        <v>0</v>
      </c>
      <c r="E9" s="498">
        <f>+E13-E4-E5-E6-E7-E8</f>
        <v>0</v>
      </c>
      <c r="F9" s="498">
        <f>+F13-F4-F5-F6-F7-F8</f>
        <v>0</v>
      </c>
      <c r="G9" s="498">
        <f>+G13-G4-G5-G6-G7-G8</f>
        <v>0</v>
      </c>
      <c r="H9" s="498"/>
      <c r="I9" s="497" t="s">
        <v>94</v>
      </c>
      <c r="J9" s="498">
        <f>+J13-J4-J5-J6-J7-J8</f>
        <v>0</v>
      </c>
      <c r="K9" s="763" t="e">
        <f t="shared" si="1"/>
        <v>#DIV/0!</v>
      </c>
      <c r="L9" s="498">
        <f>+L13-L4-L5-L6-L7-L8</f>
        <v>0</v>
      </c>
      <c r="M9" s="498">
        <f>+M13-M4-M5-M6-M7-M8</f>
        <v>0</v>
      </c>
      <c r="N9" s="498">
        <f>+N13-N4-N5-N6-N7-N8</f>
        <v>0</v>
      </c>
      <c r="O9" s="498">
        <f>+O13-O4-O5-O6-O7-O8</f>
        <v>0</v>
      </c>
      <c r="P9" s="498"/>
      <c r="Q9" s="497" t="s">
        <v>94</v>
      </c>
      <c r="R9" s="498">
        <f>+R13-R4-R5-R6-R7-R8</f>
        <v>0</v>
      </c>
      <c r="S9" s="763" t="e">
        <f t="shared" si="2"/>
        <v>#DIV/0!</v>
      </c>
      <c r="T9" s="498">
        <f>+T13-T4-T5-T6-T7-T8</f>
        <v>0</v>
      </c>
      <c r="U9" s="498">
        <f>+U13-U4-U5-U6-U7-U8</f>
        <v>0</v>
      </c>
      <c r="V9" s="498">
        <f>+V13-V4-V5-V6-V7-V8</f>
        <v>0</v>
      </c>
      <c r="W9" s="498">
        <f>+W13-W4-W5-W6-W7-W8</f>
        <v>0</v>
      </c>
      <c r="X9" s="499"/>
    </row>
    <row r="10" spans="1:33" s="505" customFormat="1">
      <c r="A10" s="497" t="s">
        <v>95</v>
      </c>
      <c r="B10" s="498">
        <f>+B13-B4-B5-B6-B7-B8-B9</f>
        <v>0</v>
      </c>
      <c r="C10" s="763" t="e">
        <f t="shared" si="0"/>
        <v>#DIV/0!</v>
      </c>
      <c r="D10" s="498">
        <f>+D13-D4-D5-D6-D7-D8-D9</f>
        <v>0</v>
      </c>
      <c r="E10" s="498">
        <f>+E13-E4-E5-E6-E7-E8-E9</f>
        <v>0</v>
      </c>
      <c r="F10" s="498">
        <f>+F13-F4-F5-F6-F7-F8-F9</f>
        <v>0</v>
      </c>
      <c r="G10" s="498">
        <f>+G13-G4-G5-G6-G7-G8-G9</f>
        <v>0</v>
      </c>
      <c r="H10" s="499"/>
      <c r="I10" s="497" t="s">
        <v>95</v>
      </c>
      <c r="J10" s="498">
        <f>+J13-J4-J5-J6-J7-J8-J9</f>
        <v>0</v>
      </c>
      <c r="K10" s="763" t="e">
        <f t="shared" si="1"/>
        <v>#DIV/0!</v>
      </c>
      <c r="L10" s="498">
        <f>+L13-L4-L5-L6-L7-L8-L9</f>
        <v>0</v>
      </c>
      <c r="M10" s="498">
        <f>+M13-M4-M5-M6-M7-M8-M9</f>
        <v>0</v>
      </c>
      <c r="N10" s="498">
        <f>+N13-N4-N5-N6-N7-N8-N9</f>
        <v>0</v>
      </c>
      <c r="O10" s="498">
        <f>+O13-O4-O5-O6-O7-O8-O9</f>
        <v>0</v>
      </c>
      <c r="P10" s="499"/>
      <c r="Q10" s="497" t="s">
        <v>95</v>
      </c>
      <c r="R10" s="498">
        <f>+R13-R4-R5-R6-R7-R8-R9</f>
        <v>0</v>
      </c>
      <c r="S10" s="763" t="e">
        <f t="shared" si="2"/>
        <v>#DIV/0!</v>
      </c>
      <c r="T10" s="498">
        <f>+T13-T4-T5-T6-T7-T8-T9</f>
        <v>0</v>
      </c>
      <c r="U10" s="498">
        <f>+U13-U4-U5-U6-U7-U8-U9</f>
        <v>0</v>
      </c>
      <c r="V10" s="498">
        <f>+V13-V4-V5-V6-V7-V8-V9</f>
        <v>0</v>
      </c>
      <c r="W10" s="498">
        <f>+W13-W4-W5-W6-W7-W8-W9</f>
        <v>0</v>
      </c>
      <c r="X10" s="499"/>
    </row>
    <row r="11" spans="1:33" s="505" customFormat="1">
      <c r="A11" s="497" t="s">
        <v>2247</v>
      </c>
      <c r="B11" s="980">
        <f>+B13-B4-B5-B6-B7-B8-B9-B10</f>
        <v>0</v>
      </c>
      <c r="C11" s="763" t="e">
        <f t="shared" si="0"/>
        <v>#DIV/0!</v>
      </c>
      <c r="D11" s="980">
        <f>+D13-D4-D5-D6-D7-D8-D9-D10</f>
        <v>0</v>
      </c>
      <c r="E11" s="980">
        <f>+E13-E4-E5-E6-E7-E8-E9-E10</f>
        <v>0</v>
      </c>
      <c r="F11" s="980">
        <f>+F13-F4-F5-F6-F7-F8-F9-F10</f>
        <v>0</v>
      </c>
      <c r="G11" s="980">
        <f>+G13-G4-G5-G6-G7-G8-G9-G10</f>
        <v>0</v>
      </c>
      <c r="H11" s="499"/>
      <c r="I11" s="497" t="s">
        <v>2247</v>
      </c>
      <c r="J11" s="980">
        <f>+J13-J4-J5-J6-J7-J8-J9-J10</f>
        <v>0</v>
      </c>
      <c r="K11" s="763" t="e">
        <f t="shared" si="1"/>
        <v>#DIV/0!</v>
      </c>
      <c r="L11" s="980">
        <f>+L13-L4-L5-L6-L7-L8-L9-L10</f>
        <v>0</v>
      </c>
      <c r="M11" s="980">
        <f>+M13-M4-M5-M6-M7-M8-M9-M10</f>
        <v>0</v>
      </c>
      <c r="N11" s="980">
        <f>+N13-N4-N5-N6-N7-N8-N9-N10</f>
        <v>0</v>
      </c>
      <c r="O11" s="980">
        <f>+O13-O4-O5-O6-O7-O8-O9-O10</f>
        <v>0</v>
      </c>
      <c r="P11" s="499"/>
      <c r="Q11" s="497" t="s">
        <v>2247</v>
      </c>
      <c r="R11" s="980">
        <f>+R13-R4-R5-R6-R7-R8-R9-R10</f>
        <v>0</v>
      </c>
      <c r="S11" s="763" t="e">
        <f t="shared" si="2"/>
        <v>#DIV/0!</v>
      </c>
      <c r="T11" s="980">
        <f>+T13-T4-T5-T6-T7-T8-T9-T10</f>
        <v>0</v>
      </c>
      <c r="U11" s="980">
        <f>+U13-U4-U5-U6-U7-U8-U9-U10</f>
        <v>0</v>
      </c>
      <c r="V11" s="980">
        <f>+V13-V4-V5-V6-V7-V8-V9-V10</f>
        <v>0</v>
      </c>
      <c r="W11" s="980">
        <f>+W13-W4-W5-W6-W7-W8-W9-W10</f>
        <v>0</v>
      </c>
      <c r="X11" s="499"/>
    </row>
    <row r="12" spans="1:33" s="505" customFormat="1">
      <c r="A12" s="661"/>
      <c r="B12" s="664"/>
      <c r="C12" s="662"/>
      <c r="D12" s="664"/>
      <c r="E12" s="664"/>
      <c r="F12" s="664"/>
      <c r="G12" s="664"/>
      <c r="H12" s="663"/>
      <c r="I12" s="661"/>
      <c r="J12" s="664"/>
      <c r="K12" s="662"/>
      <c r="L12" s="664"/>
      <c r="M12" s="664"/>
      <c r="N12" s="664"/>
      <c r="O12" s="664"/>
      <c r="P12" s="663"/>
      <c r="Q12" s="661"/>
      <c r="R12" s="664"/>
      <c r="S12" s="662"/>
      <c r="T12" s="664"/>
      <c r="U12" s="664"/>
      <c r="V12" s="664"/>
      <c r="W12" s="664"/>
      <c r="X12" s="663"/>
    </row>
    <row r="13" spans="1:33">
      <c r="A13" s="48" t="s">
        <v>96</v>
      </c>
      <c r="B13" s="37">
        <f>+打者通算!C2</f>
        <v>0</v>
      </c>
      <c r="C13" s="51" t="e">
        <f>+E13/D13*1000</f>
        <v>#DIV/0!</v>
      </c>
      <c r="D13" s="37">
        <f>+打者通算!E2</f>
        <v>0</v>
      </c>
      <c r="E13" s="37">
        <f>+打者通算!G2</f>
        <v>0</v>
      </c>
      <c r="F13" s="37">
        <f>+打者通算!H2</f>
        <v>0</v>
      </c>
      <c r="G13" s="37">
        <f>+打者通算!O2</f>
        <v>0</v>
      </c>
      <c r="H13" s="49"/>
      <c r="I13" s="48" t="s">
        <v>96</v>
      </c>
      <c r="J13" s="37">
        <f>+打者通算!C3</f>
        <v>0</v>
      </c>
      <c r="K13" s="248" t="e">
        <f>+M13/L13*1000</f>
        <v>#DIV/0!</v>
      </c>
      <c r="L13" s="37">
        <f>+打者通算!E3</f>
        <v>0</v>
      </c>
      <c r="M13" s="37">
        <f>+打者通算!G3</f>
        <v>0</v>
      </c>
      <c r="N13" s="37">
        <f>+打者通算!H3</f>
        <v>0</v>
      </c>
      <c r="O13" s="37">
        <f>+打者通算!O3</f>
        <v>0</v>
      </c>
      <c r="P13" s="49"/>
      <c r="Q13" s="48" t="s">
        <v>96</v>
      </c>
      <c r="R13" s="37">
        <f>+打者通算!C4</f>
        <v>0</v>
      </c>
      <c r="S13" s="51" t="e">
        <f>+U13/T13*1000</f>
        <v>#DIV/0!</v>
      </c>
      <c r="T13" s="37">
        <f>+打者通算!E4</f>
        <v>0</v>
      </c>
      <c r="U13" s="37">
        <f>+打者通算!G4</f>
        <v>0</v>
      </c>
      <c r="V13" s="37">
        <f>+打者通算!H4</f>
        <v>0</v>
      </c>
      <c r="W13" s="37">
        <f>+打者通算!O4</f>
        <v>0</v>
      </c>
      <c r="X13" s="49"/>
      <c r="Z13"/>
    </row>
    <row r="14" spans="1:33" s="109" customFormat="1" ht="12.75" customHeight="1">
      <c r="A14" s="423" t="s">
        <v>1516</v>
      </c>
      <c r="B14" s="559"/>
      <c r="I14" s="424" t="s">
        <v>721</v>
      </c>
      <c r="J14" s="187"/>
      <c r="K14" s="187"/>
      <c r="L14" s="197"/>
      <c r="M14" s="187"/>
      <c r="N14" s="187"/>
      <c r="O14" s="187"/>
      <c r="P14" s="187"/>
      <c r="Q14" s="423" t="s">
        <v>797</v>
      </c>
      <c r="R14" s="187" t="s">
        <v>2467</v>
      </c>
      <c r="S14" s="187" t="s">
        <v>2468</v>
      </c>
      <c r="T14" s="197"/>
      <c r="U14" s="187"/>
      <c r="V14" s="197"/>
      <c r="W14" s="195"/>
      <c r="X14" s="195"/>
    </row>
    <row r="15" spans="1:33">
      <c r="A15" s="190" t="s">
        <v>1653</v>
      </c>
      <c r="B15" s="52" t="s">
        <v>73</v>
      </c>
      <c r="C15" s="52" t="s">
        <v>32</v>
      </c>
      <c r="D15" s="52" t="s">
        <v>33</v>
      </c>
      <c r="E15" s="52" t="s">
        <v>35</v>
      </c>
      <c r="F15" s="52" t="s">
        <v>36</v>
      </c>
      <c r="G15" s="52" t="s">
        <v>80</v>
      </c>
      <c r="H15" s="53" t="s">
        <v>90</v>
      </c>
      <c r="I15" s="190" t="s">
        <v>1389</v>
      </c>
      <c r="J15" s="52" t="s">
        <v>73</v>
      </c>
      <c r="K15" s="52" t="s">
        <v>32</v>
      </c>
      <c r="L15" s="52" t="s">
        <v>33</v>
      </c>
      <c r="M15" s="52" t="s">
        <v>35</v>
      </c>
      <c r="N15" s="52" t="s">
        <v>36</v>
      </c>
      <c r="O15" s="52" t="s">
        <v>80</v>
      </c>
      <c r="P15" s="53" t="s">
        <v>90</v>
      </c>
      <c r="Q15" s="190" t="s">
        <v>657</v>
      </c>
      <c r="R15" s="52" t="s">
        <v>73</v>
      </c>
      <c r="S15" s="52" t="s">
        <v>32</v>
      </c>
      <c r="T15" s="52" t="s">
        <v>33</v>
      </c>
      <c r="U15" s="52" t="s">
        <v>35</v>
      </c>
      <c r="V15" s="52" t="s">
        <v>36</v>
      </c>
      <c r="W15" s="52" t="s">
        <v>80</v>
      </c>
      <c r="X15" s="53" t="s">
        <v>90</v>
      </c>
      <c r="Z15"/>
    </row>
    <row r="16" spans="1:33" s="505" customFormat="1">
      <c r="A16" s="497" t="s">
        <v>1953</v>
      </c>
      <c r="B16" s="498">
        <f>+B25</f>
        <v>0</v>
      </c>
      <c r="C16" s="763" t="e">
        <f>+E16/D16*1000</f>
        <v>#DIV/0!</v>
      </c>
      <c r="D16" s="498">
        <f>+D25</f>
        <v>0</v>
      </c>
      <c r="E16" s="498">
        <f>+E25</f>
        <v>0</v>
      </c>
      <c r="F16" s="498">
        <f>+F25</f>
        <v>0</v>
      </c>
      <c r="G16" s="498">
        <f>+G25</f>
        <v>0</v>
      </c>
      <c r="H16" s="499"/>
      <c r="I16" s="497" t="s">
        <v>1953</v>
      </c>
      <c r="J16" s="498">
        <f>+J25</f>
        <v>0</v>
      </c>
      <c r="K16" s="763" t="e">
        <f>+M16/L16*1000</f>
        <v>#DIV/0!</v>
      </c>
      <c r="L16" s="498">
        <f>+L25</f>
        <v>0</v>
      </c>
      <c r="M16" s="498">
        <f>+M25</f>
        <v>0</v>
      </c>
      <c r="N16" s="498">
        <f>+N25</f>
        <v>0</v>
      </c>
      <c r="O16" s="498">
        <f>+O25</f>
        <v>0</v>
      </c>
      <c r="P16" s="499"/>
      <c r="Q16" s="497" t="s">
        <v>1953</v>
      </c>
      <c r="R16" s="498">
        <f>+R25</f>
        <v>0</v>
      </c>
      <c r="S16" s="763" t="e">
        <f>+U16/T16*1000</f>
        <v>#DIV/0!</v>
      </c>
      <c r="T16" s="498">
        <f>+T25</f>
        <v>0</v>
      </c>
      <c r="U16" s="498">
        <f>+U25</f>
        <v>0</v>
      </c>
      <c r="V16" s="498">
        <f>+V25</f>
        <v>0</v>
      </c>
      <c r="W16" s="498">
        <f>+W25</f>
        <v>0</v>
      </c>
      <c r="X16" s="499"/>
    </row>
    <row r="17" spans="1:33" s="505" customFormat="1">
      <c r="A17" s="497" t="s">
        <v>1954</v>
      </c>
      <c r="B17" s="498">
        <f>+B25-B16</f>
        <v>0</v>
      </c>
      <c r="C17" s="763" t="e">
        <f t="shared" ref="C17:C23" si="3">+E17/D17*1000</f>
        <v>#DIV/0!</v>
      </c>
      <c r="D17" s="498">
        <f>+D25-D16</f>
        <v>0</v>
      </c>
      <c r="E17" s="498">
        <f>+E25-E16</f>
        <v>0</v>
      </c>
      <c r="F17" s="498">
        <f>+F25-F16</f>
        <v>0</v>
      </c>
      <c r="G17" s="498">
        <f>+G25-G16</f>
        <v>0</v>
      </c>
      <c r="H17" s="499"/>
      <c r="I17" s="497" t="s">
        <v>1954</v>
      </c>
      <c r="J17" s="498">
        <f>+J25-J16</f>
        <v>0</v>
      </c>
      <c r="K17" s="763" t="e">
        <f t="shared" ref="K17:K23" si="4">+M17/L17*1000</f>
        <v>#DIV/0!</v>
      </c>
      <c r="L17" s="498">
        <f>+L25-L16</f>
        <v>0</v>
      </c>
      <c r="M17" s="498">
        <f>+M25-M16</f>
        <v>0</v>
      </c>
      <c r="N17" s="498">
        <f>+N25-N16</f>
        <v>0</v>
      </c>
      <c r="O17" s="498">
        <f>+O25-O16</f>
        <v>0</v>
      </c>
      <c r="P17" s="499"/>
      <c r="Q17" s="497" t="s">
        <v>1954</v>
      </c>
      <c r="R17" s="498">
        <f>+R25-R16</f>
        <v>0</v>
      </c>
      <c r="S17" s="763" t="e">
        <f t="shared" ref="S17:S23" si="5">+U17/T17*1000</f>
        <v>#DIV/0!</v>
      </c>
      <c r="T17" s="498">
        <f>+T25-T16</f>
        <v>0</v>
      </c>
      <c r="U17" s="498">
        <f>+U25-U16</f>
        <v>0</v>
      </c>
      <c r="V17" s="498">
        <f>+V25-V16</f>
        <v>0</v>
      </c>
      <c r="W17" s="498">
        <f>+W25-W16</f>
        <v>0</v>
      </c>
      <c r="X17" s="499"/>
    </row>
    <row r="18" spans="1:33" s="505" customFormat="1">
      <c r="A18" s="497" t="s">
        <v>1955</v>
      </c>
      <c r="B18" s="498">
        <f>+B25-B16-B17</f>
        <v>0</v>
      </c>
      <c r="C18" s="763" t="e">
        <f t="shared" si="3"/>
        <v>#DIV/0!</v>
      </c>
      <c r="D18" s="498">
        <f>+D25-D16-D17</f>
        <v>0</v>
      </c>
      <c r="E18" s="498">
        <f>+E25-E16-E17</f>
        <v>0</v>
      </c>
      <c r="F18" s="498">
        <f>+F25-F16-F17</f>
        <v>0</v>
      </c>
      <c r="G18" s="498">
        <f>+G25-G16-G17</f>
        <v>0</v>
      </c>
      <c r="H18" s="499"/>
      <c r="I18" s="497" t="s">
        <v>1955</v>
      </c>
      <c r="J18" s="498">
        <f>+J25-J16-J17</f>
        <v>0</v>
      </c>
      <c r="K18" s="763" t="e">
        <f t="shared" si="4"/>
        <v>#DIV/0!</v>
      </c>
      <c r="L18" s="498">
        <f>+L25-L16-L17</f>
        <v>0</v>
      </c>
      <c r="M18" s="498">
        <f>+M25-M16-M17</f>
        <v>0</v>
      </c>
      <c r="N18" s="498">
        <f>+N25-N16-N17</f>
        <v>0</v>
      </c>
      <c r="O18" s="498">
        <f>+O25-O16-O17</f>
        <v>0</v>
      </c>
      <c r="P18" s="499"/>
      <c r="Q18" s="497" t="s">
        <v>1955</v>
      </c>
      <c r="R18" s="498">
        <f>+R25-R16-R17</f>
        <v>0</v>
      </c>
      <c r="S18" s="763" t="e">
        <f t="shared" si="5"/>
        <v>#DIV/0!</v>
      </c>
      <c r="T18" s="498">
        <f>+T25-T16-T17</f>
        <v>0</v>
      </c>
      <c r="U18" s="498">
        <f>+U25-U16-U17</f>
        <v>0</v>
      </c>
      <c r="V18" s="498">
        <f>+V25-V16-V17</f>
        <v>0</v>
      </c>
      <c r="W18" s="498">
        <f>+W25-W16-W17</f>
        <v>0</v>
      </c>
      <c r="X18" s="499"/>
    </row>
    <row r="19" spans="1:33" s="505" customFormat="1">
      <c r="A19" s="497" t="s">
        <v>92</v>
      </c>
      <c r="B19" s="498">
        <f>+B25-B16-B17-B18</f>
        <v>0</v>
      </c>
      <c r="C19" s="763" t="e">
        <f t="shared" si="3"/>
        <v>#DIV/0!</v>
      </c>
      <c r="D19" s="498">
        <f>+D25-D16-D17-D18</f>
        <v>0</v>
      </c>
      <c r="E19" s="498">
        <f>+E25-E16-E17-E18</f>
        <v>0</v>
      </c>
      <c r="F19" s="498">
        <f>+F25-F16-F17-F18</f>
        <v>0</v>
      </c>
      <c r="G19" s="498">
        <f>+G25-G16-G17-G18</f>
        <v>0</v>
      </c>
      <c r="H19" s="499"/>
      <c r="I19" s="497" t="s">
        <v>92</v>
      </c>
      <c r="J19" s="498">
        <f>+J25-J16-J17-J18</f>
        <v>0</v>
      </c>
      <c r="K19" s="763" t="e">
        <f t="shared" si="4"/>
        <v>#DIV/0!</v>
      </c>
      <c r="L19" s="498">
        <f>+L25-L16-L17-L18</f>
        <v>0</v>
      </c>
      <c r="M19" s="498">
        <f>+M25-M16-M17-M18</f>
        <v>0</v>
      </c>
      <c r="N19" s="498">
        <f>+N25-N16-N17-N18</f>
        <v>0</v>
      </c>
      <c r="O19" s="498">
        <f>+O25-O16-O17-O18</f>
        <v>0</v>
      </c>
      <c r="P19" s="499"/>
      <c r="Q19" s="497" t="s">
        <v>92</v>
      </c>
      <c r="R19" s="498">
        <f>+R25-R16-R17-R18</f>
        <v>0</v>
      </c>
      <c r="S19" s="763" t="e">
        <f t="shared" si="5"/>
        <v>#DIV/0!</v>
      </c>
      <c r="T19" s="498">
        <f>+T25-T16-T17-T18</f>
        <v>0</v>
      </c>
      <c r="U19" s="498">
        <f>+U25-U16-U17-U18</f>
        <v>0</v>
      </c>
      <c r="V19" s="498">
        <f>+V25-V16-V17-V18</f>
        <v>0</v>
      </c>
      <c r="W19" s="498">
        <f>+W25-W16-W17-W18</f>
        <v>0</v>
      </c>
      <c r="X19" s="499"/>
    </row>
    <row r="20" spans="1:33" s="505" customFormat="1">
      <c r="A20" s="497" t="s">
        <v>93</v>
      </c>
      <c r="B20" s="498">
        <f>+B25-B16-B17-B18-B19</f>
        <v>0</v>
      </c>
      <c r="C20" s="763" t="e">
        <f t="shared" si="3"/>
        <v>#DIV/0!</v>
      </c>
      <c r="D20" s="498">
        <f>+D25-D16-D17-D18-D19</f>
        <v>0</v>
      </c>
      <c r="E20" s="498">
        <f>+E25-E16-E17-E18-E19</f>
        <v>0</v>
      </c>
      <c r="F20" s="498">
        <f>+F25-F16-F17-F18-F19</f>
        <v>0</v>
      </c>
      <c r="G20" s="498">
        <f>+G25-G16-G17-G18-G19</f>
        <v>0</v>
      </c>
      <c r="H20" s="499"/>
      <c r="I20" s="497" t="s">
        <v>93</v>
      </c>
      <c r="J20" s="498">
        <f>+J25-J16-J17-J18-J19</f>
        <v>0</v>
      </c>
      <c r="K20" s="763" t="e">
        <f t="shared" si="4"/>
        <v>#DIV/0!</v>
      </c>
      <c r="L20" s="498">
        <f>+L25-L16-L17-L18-L19</f>
        <v>0</v>
      </c>
      <c r="M20" s="498">
        <f>+M25-M16-M17-M18-M19</f>
        <v>0</v>
      </c>
      <c r="N20" s="498">
        <f>+N25-N16-N17-N18-N19</f>
        <v>0</v>
      </c>
      <c r="O20" s="498">
        <f>+O25-O16-O17-O18-O19</f>
        <v>0</v>
      </c>
      <c r="P20" s="499"/>
      <c r="Q20" s="497" t="s">
        <v>93</v>
      </c>
      <c r="R20" s="498">
        <f>+R25-R16-R17-R18-R19</f>
        <v>0</v>
      </c>
      <c r="S20" s="763" t="e">
        <f t="shared" si="5"/>
        <v>#DIV/0!</v>
      </c>
      <c r="T20" s="498">
        <f>+T25-T16-T17-T18-T19</f>
        <v>0</v>
      </c>
      <c r="U20" s="498">
        <f>+U25-U16-U17-U18-U19</f>
        <v>0</v>
      </c>
      <c r="V20" s="498">
        <f>+V25-V16-V17-V18-V19</f>
        <v>0</v>
      </c>
      <c r="W20" s="498">
        <f>+W25-W16-W17-W18-W19</f>
        <v>0</v>
      </c>
      <c r="X20" s="499"/>
      <c r="AG20" s="544"/>
    </row>
    <row r="21" spans="1:33" s="505" customFormat="1">
      <c r="A21" s="497" t="s">
        <v>94</v>
      </c>
      <c r="B21" s="498">
        <f>+B25-B16-B17-B18-B19-B20</f>
        <v>0</v>
      </c>
      <c r="C21" s="763" t="e">
        <f t="shared" si="3"/>
        <v>#DIV/0!</v>
      </c>
      <c r="D21" s="498">
        <f>+D25-D16-D17-D18-D19-D20</f>
        <v>0</v>
      </c>
      <c r="E21" s="498">
        <f>+E25-E16-E17-E18-E19-E20</f>
        <v>0</v>
      </c>
      <c r="F21" s="498">
        <f>+F25-F16-F17-F18-F19-F20</f>
        <v>0</v>
      </c>
      <c r="G21" s="498">
        <f>+G25-G16-G17-G18-G19-G20</f>
        <v>0</v>
      </c>
      <c r="H21" s="498"/>
      <c r="I21" s="497" t="s">
        <v>94</v>
      </c>
      <c r="J21" s="498">
        <f>+J25-J16-J17-J18-J19-J20</f>
        <v>0</v>
      </c>
      <c r="K21" s="763" t="e">
        <f t="shared" si="4"/>
        <v>#DIV/0!</v>
      </c>
      <c r="L21" s="498">
        <f>+L25-L16-L17-L18-L19-L20</f>
        <v>0</v>
      </c>
      <c r="M21" s="498">
        <f>+M25-M16-M17-M18-M19-M20</f>
        <v>0</v>
      </c>
      <c r="N21" s="498">
        <f>+N25-N16-N17-N18-N19-N20</f>
        <v>0</v>
      </c>
      <c r="O21" s="498">
        <f>+O25-O16-O17-O18-O19-O20</f>
        <v>0</v>
      </c>
      <c r="P21" s="498"/>
      <c r="Q21" s="497" t="s">
        <v>94</v>
      </c>
      <c r="R21" s="498">
        <f>+R25-R16-R17-R18-R19-R20</f>
        <v>0</v>
      </c>
      <c r="S21" s="763" t="e">
        <f t="shared" si="5"/>
        <v>#DIV/0!</v>
      </c>
      <c r="T21" s="498">
        <f>+T25-T16-T17-T18-T19-T20</f>
        <v>0</v>
      </c>
      <c r="U21" s="498">
        <f>+U25-U16-U17-U18-U19-U20</f>
        <v>0</v>
      </c>
      <c r="V21" s="498">
        <f>+V25-V16-V17-V18-V19-V20</f>
        <v>0</v>
      </c>
      <c r="W21" s="498">
        <f>+W25-W16-W17-W18-W19-W20</f>
        <v>0</v>
      </c>
      <c r="X21" s="499"/>
    </row>
    <row r="22" spans="1:33" s="505" customFormat="1">
      <c r="A22" s="497" t="s">
        <v>95</v>
      </c>
      <c r="B22" s="498">
        <f>+B25-B16-B17-B18-B19-B20-B21</f>
        <v>0</v>
      </c>
      <c r="C22" s="763" t="e">
        <f t="shared" si="3"/>
        <v>#DIV/0!</v>
      </c>
      <c r="D22" s="498">
        <f>+D25-D16-D17-D18-D19-D20-D21</f>
        <v>0</v>
      </c>
      <c r="E22" s="498">
        <f>+E25-E16-E17-E18-E19-E20-E21</f>
        <v>0</v>
      </c>
      <c r="F22" s="498">
        <f>+F25-F16-F17-F18-F19-F20-F21</f>
        <v>0</v>
      </c>
      <c r="G22" s="498">
        <f>+G25-G16-G17-G18-G19-G20-G21</f>
        <v>0</v>
      </c>
      <c r="H22" s="499"/>
      <c r="I22" s="497" t="s">
        <v>95</v>
      </c>
      <c r="J22" s="498">
        <f>+J25-J16-J17-J18-J19-J20-J21</f>
        <v>0</v>
      </c>
      <c r="K22" s="763" t="e">
        <f t="shared" si="4"/>
        <v>#DIV/0!</v>
      </c>
      <c r="L22" s="498">
        <f>+L25-L16-L17-L18-L19-L20-L21</f>
        <v>0</v>
      </c>
      <c r="M22" s="498">
        <f>+M25-M16-M17-M18-M19-M20-M21</f>
        <v>0</v>
      </c>
      <c r="N22" s="498">
        <f>+N25-N16-N17-N18-N19-N20-N21</f>
        <v>0</v>
      </c>
      <c r="O22" s="498">
        <f>+O25-O16-O17-O18-O19-O20-O21</f>
        <v>0</v>
      </c>
      <c r="P22" s="499"/>
      <c r="Q22" s="497" t="s">
        <v>95</v>
      </c>
      <c r="R22" s="498">
        <f>+R25-R16-R17-R18-R19-R20-R21</f>
        <v>0</v>
      </c>
      <c r="S22" s="763" t="e">
        <f t="shared" si="5"/>
        <v>#DIV/0!</v>
      </c>
      <c r="T22" s="498">
        <f>+T25-T16-T17-T18-T19-T20-T21</f>
        <v>0</v>
      </c>
      <c r="U22" s="498">
        <f>+U25-U16-U17-U18-U19-U20-U21</f>
        <v>0</v>
      </c>
      <c r="V22" s="498">
        <f>+V25-V16-V17-V18-V19-V20-V21</f>
        <v>0</v>
      </c>
      <c r="W22" s="498">
        <f>+W25-W16-W17-W18-W19-W20-W21</f>
        <v>0</v>
      </c>
      <c r="X22" s="499"/>
    </row>
    <row r="23" spans="1:33" s="505" customFormat="1">
      <c r="A23" s="497" t="s">
        <v>2247</v>
      </c>
      <c r="B23" s="980">
        <f>+B25-B16-B17-B18-B19-B20-B21-B22</f>
        <v>0</v>
      </c>
      <c r="C23" s="763" t="e">
        <f t="shared" si="3"/>
        <v>#DIV/0!</v>
      </c>
      <c r="D23" s="980">
        <f>+D25-D16-D17-D18-D19-D20-D21-D22</f>
        <v>0</v>
      </c>
      <c r="E23" s="980">
        <f>+E25-E16-E17-E18-E19-E20-E21-E22</f>
        <v>0</v>
      </c>
      <c r="F23" s="980">
        <f>+F25-F16-F17-F18-F19-F20-F21-F22</f>
        <v>0</v>
      </c>
      <c r="G23" s="980">
        <f>+G25-G16-G17-G18-G19-G20-G21-G22</f>
        <v>0</v>
      </c>
      <c r="H23" s="499"/>
      <c r="I23" s="497" t="s">
        <v>2247</v>
      </c>
      <c r="J23" s="980">
        <f>+J25-J16-J17-J18-J19-J20-J21-J22</f>
        <v>0</v>
      </c>
      <c r="K23" s="763" t="e">
        <f t="shared" si="4"/>
        <v>#DIV/0!</v>
      </c>
      <c r="L23" s="980">
        <f>+L25-L16-L17-L18-L19-L20-L21-L22</f>
        <v>0</v>
      </c>
      <c r="M23" s="980">
        <f>+M25-M16-M17-M18-M19-M20-M21-M22</f>
        <v>0</v>
      </c>
      <c r="N23" s="980">
        <f>+N25-N16-N17-N18-N19-N20-N21-N22</f>
        <v>0</v>
      </c>
      <c r="O23" s="980">
        <f>+O25-O16-O17-O18-O19-O20-O21-O22</f>
        <v>0</v>
      </c>
      <c r="P23" s="499"/>
      <c r="Q23" s="497" t="s">
        <v>2247</v>
      </c>
      <c r="R23" s="980">
        <f>+R25-R16-R17-R18-R19-R20-R21-R22</f>
        <v>0</v>
      </c>
      <c r="S23" s="763" t="e">
        <f t="shared" si="5"/>
        <v>#DIV/0!</v>
      </c>
      <c r="T23" s="980">
        <f>+T25-T16-T17-T18-T19-T20-T21-T22</f>
        <v>0</v>
      </c>
      <c r="U23" s="980">
        <f>+U25-U16-U17-U18-U19-U20-U21-U22</f>
        <v>0</v>
      </c>
      <c r="V23" s="980">
        <f>+V25-V16-V17-V18-V19-V20-V21-V22</f>
        <v>0</v>
      </c>
      <c r="W23" s="980">
        <f>+W25-W16-W17-W18-W19-W20-W21-W22</f>
        <v>0</v>
      </c>
      <c r="X23" s="499"/>
    </row>
    <row r="24" spans="1:33" s="505" customFormat="1">
      <c r="A24" s="661"/>
      <c r="B24" s="664"/>
      <c r="C24" s="662"/>
      <c r="D24" s="664"/>
      <c r="E24" s="664"/>
      <c r="F24" s="664"/>
      <c r="G24" s="664"/>
      <c r="H24" s="663"/>
      <c r="I24" s="661"/>
      <c r="J24" s="664"/>
      <c r="K24" s="662"/>
      <c r="L24" s="664"/>
      <c r="M24" s="664"/>
      <c r="N24" s="664"/>
      <c r="O24" s="664"/>
      <c r="P24" s="663"/>
      <c r="Q24" s="661"/>
      <c r="R24" s="664"/>
      <c r="S24" s="662"/>
      <c r="T24" s="664"/>
      <c r="U24" s="664"/>
      <c r="V24" s="664"/>
      <c r="W24" s="664"/>
      <c r="X24" s="663"/>
    </row>
    <row r="25" spans="1:33">
      <c r="A25" s="48" t="s">
        <v>96</v>
      </c>
      <c r="B25" s="50">
        <f>+打者通算!C5</f>
        <v>0</v>
      </c>
      <c r="C25" s="51" t="e">
        <f>+E25/D25*1000</f>
        <v>#DIV/0!</v>
      </c>
      <c r="D25" s="37">
        <f>+打者通算!E5</f>
        <v>0</v>
      </c>
      <c r="E25" s="37">
        <f>+打者通算!G5</f>
        <v>0</v>
      </c>
      <c r="F25" s="37">
        <f>+打者通算!H5</f>
        <v>0</v>
      </c>
      <c r="G25" s="37">
        <f>+打者通算!O5</f>
        <v>0</v>
      </c>
      <c r="H25" s="202"/>
      <c r="I25" s="48" t="s">
        <v>96</v>
      </c>
      <c r="J25" s="37">
        <f>+打者通算!C6</f>
        <v>0</v>
      </c>
      <c r="K25" s="51" t="e">
        <f>+M25/L25*1000</f>
        <v>#DIV/0!</v>
      </c>
      <c r="L25" s="37">
        <f>+打者通算!E6</f>
        <v>0</v>
      </c>
      <c r="M25" s="37">
        <f>+打者通算!G6</f>
        <v>0</v>
      </c>
      <c r="N25" s="37">
        <f>+打者通算!H6</f>
        <v>0</v>
      </c>
      <c r="O25" s="37">
        <f>+打者通算!O6</f>
        <v>0</v>
      </c>
      <c r="P25" s="49"/>
      <c r="Q25" s="48" t="s">
        <v>96</v>
      </c>
      <c r="R25" s="37">
        <f>+打者通算!C7</f>
        <v>0</v>
      </c>
      <c r="S25" s="51" t="e">
        <f>+U25/T25*1000</f>
        <v>#DIV/0!</v>
      </c>
      <c r="T25" s="37">
        <f>+打者通算!E7</f>
        <v>0</v>
      </c>
      <c r="U25" s="37">
        <f>+打者通算!G7</f>
        <v>0</v>
      </c>
      <c r="V25" s="37">
        <f>+打者通算!H7</f>
        <v>0</v>
      </c>
      <c r="W25" s="37">
        <f>+打者通算!O7</f>
        <v>0</v>
      </c>
      <c r="X25" s="49"/>
      <c r="Z25"/>
    </row>
    <row r="26" spans="1:33" s="109" customFormat="1" ht="12.75" customHeight="1">
      <c r="A26" s="423" t="s">
        <v>798</v>
      </c>
      <c r="B26" s="187"/>
      <c r="C26" s="235"/>
      <c r="D26" s="197"/>
      <c r="E26" s="187"/>
      <c r="F26" s="187"/>
      <c r="G26" s="197"/>
      <c r="H26" s="187"/>
      <c r="I26" s="424" t="s">
        <v>1471</v>
      </c>
      <c r="J26" s="187" t="s">
        <v>2467</v>
      </c>
      <c r="K26" s="187" t="s">
        <v>2468</v>
      </c>
      <c r="L26" s="197"/>
      <c r="M26" s="187"/>
      <c r="N26" s="187"/>
      <c r="O26" s="197"/>
      <c r="P26" s="187"/>
      <c r="Q26" s="423" t="s">
        <v>754</v>
      </c>
      <c r="R26" s="187" t="s">
        <v>2467</v>
      </c>
      <c r="S26" s="187" t="s">
        <v>2468</v>
      </c>
      <c r="T26" s="197"/>
      <c r="U26" s="187"/>
      <c r="V26" s="197"/>
      <c r="W26" s="195"/>
      <c r="X26" s="195"/>
    </row>
    <row r="27" spans="1:33">
      <c r="A27" s="1174" t="s">
        <v>2251</v>
      </c>
      <c r="B27" s="52" t="s">
        <v>73</v>
      </c>
      <c r="C27" s="52" t="s">
        <v>32</v>
      </c>
      <c r="D27" s="52" t="s">
        <v>33</v>
      </c>
      <c r="E27" s="52" t="s">
        <v>35</v>
      </c>
      <c r="F27" s="52" t="s">
        <v>36</v>
      </c>
      <c r="G27" s="52" t="s">
        <v>80</v>
      </c>
      <c r="H27" s="53" t="s">
        <v>90</v>
      </c>
      <c r="I27" s="190" t="s">
        <v>1472</v>
      </c>
      <c r="J27" s="52" t="s">
        <v>73</v>
      </c>
      <c r="K27" s="52" t="s">
        <v>32</v>
      </c>
      <c r="L27" s="52" t="s">
        <v>33</v>
      </c>
      <c r="M27" s="52" t="s">
        <v>35</v>
      </c>
      <c r="N27" s="52" t="s">
        <v>36</v>
      </c>
      <c r="O27" s="52" t="s">
        <v>80</v>
      </c>
      <c r="P27" s="53" t="s">
        <v>90</v>
      </c>
      <c r="Q27" s="189" t="s">
        <v>1019</v>
      </c>
      <c r="R27" s="52" t="s">
        <v>73</v>
      </c>
      <c r="S27" s="52" t="s">
        <v>32</v>
      </c>
      <c r="T27" s="52" t="s">
        <v>33</v>
      </c>
      <c r="U27" s="52" t="s">
        <v>35</v>
      </c>
      <c r="V27" s="52" t="s">
        <v>36</v>
      </c>
      <c r="W27" s="52" t="s">
        <v>80</v>
      </c>
      <c r="X27" s="53" t="s">
        <v>90</v>
      </c>
      <c r="Z27"/>
    </row>
    <row r="28" spans="1:33" s="505" customFormat="1">
      <c r="A28" s="497" t="s">
        <v>1953</v>
      </c>
      <c r="B28" s="498">
        <f>+B37</f>
        <v>0</v>
      </c>
      <c r="C28" s="763" t="e">
        <f>+E28/D28*1000</f>
        <v>#DIV/0!</v>
      </c>
      <c r="D28" s="498">
        <f>+D37</f>
        <v>0</v>
      </c>
      <c r="E28" s="498">
        <f>+E37</f>
        <v>0</v>
      </c>
      <c r="F28" s="498">
        <f>+F37</f>
        <v>0</v>
      </c>
      <c r="G28" s="498">
        <f>+G37</f>
        <v>0</v>
      </c>
      <c r="H28" s="499"/>
      <c r="I28" s="497" t="s">
        <v>1953</v>
      </c>
      <c r="J28" s="498">
        <f>+J37</f>
        <v>0</v>
      </c>
      <c r="K28" s="763" t="e">
        <f>+M28/L28*1000</f>
        <v>#DIV/0!</v>
      </c>
      <c r="L28" s="498">
        <f>+L37</f>
        <v>0</v>
      </c>
      <c r="M28" s="498">
        <f>+M37</f>
        <v>0</v>
      </c>
      <c r="N28" s="498">
        <f>+N37</f>
        <v>0</v>
      </c>
      <c r="O28" s="498">
        <f>+O37</f>
        <v>0</v>
      </c>
      <c r="P28" s="499"/>
      <c r="Q28" s="497" t="s">
        <v>1953</v>
      </c>
      <c r="R28" s="498">
        <f>+R37</f>
        <v>0</v>
      </c>
      <c r="S28" s="763" t="e">
        <f>+U28/T28*1000</f>
        <v>#DIV/0!</v>
      </c>
      <c r="T28" s="498">
        <f>+T37</f>
        <v>0</v>
      </c>
      <c r="U28" s="498">
        <f>+U37</f>
        <v>0</v>
      </c>
      <c r="V28" s="498">
        <f>+V37</f>
        <v>0</v>
      </c>
      <c r="W28" s="498">
        <f>+W37</f>
        <v>0</v>
      </c>
      <c r="X28" s="499"/>
    </row>
    <row r="29" spans="1:33" s="505" customFormat="1">
      <c r="A29" s="497" t="s">
        <v>1954</v>
      </c>
      <c r="B29" s="498">
        <f>+B37-B28</f>
        <v>0</v>
      </c>
      <c r="C29" s="763" t="e">
        <f t="shared" ref="C29:C35" si="6">+E29/D29*1000</f>
        <v>#DIV/0!</v>
      </c>
      <c r="D29" s="498">
        <f>+D37-D28</f>
        <v>0</v>
      </c>
      <c r="E29" s="498">
        <f>+E37-E28</f>
        <v>0</v>
      </c>
      <c r="F29" s="498">
        <f>+F37-F28</f>
        <v>0</v>
      </c>
      <c r="G29" s="498">
        <f>+G37-G28</f>
        <v>0</v>
      </c>
      <c r="H29" s="499"/>
      <c r="I29" s="497" t="s">
        <v>1954</v>
      </c>
      <c r="J29" s="498">
        <f>+J37-J28</f>
        <v>0</v>
      </c>
      <c r="K29" s="763" t="e">
        <f t="shared" ref="K29:K35" si="7">+M29/L29*1000</f>
        <v>#DIV/0!</v>
      </c>
      <c r="L29" s="498">
        <f>+L37-L28</f>
        <v>0</v>
      </c>
      <c r="M29" s="498">
        <f>+M37-M28</f>
        <v>0</v>
      </c>
      <c r="N29" s="498">
        <f>+N37-N28</f>
        <v>0</v>
      </c>
      <c r="O29" s="498">
        <f>+O37-O28</f>
        <v>0</v>
      </c>
      <c r="P29" s="499"/>
      <c r="Q29" s="497" t="s">
        <v>1954</v>
      </c>
      <c r="R29" s="498">
        <f>+R37-R28</f>
        <v>0</v>
      </c>
      <c r="S29" s="763" t="e">
        <f t="shared" ref="S29:S35" si="8">+U29/T29*1000</f>
        <v>#DIV/0!</v>
      </c>
      <c r="T29" s="498">
        <f>+T37-T28</f>
        <v>0</v>
      </c>
      <c r="U29" s="498">
        <f>+U37-U28</f>
        <v>0</v>
      </c>
      <c r="V29" s="498">
        <f>+V37-V28</f>
        <v>0</v>
      </c>
      <c r="W29" s="498">
        <f>+W37-W28</f>
        <v>0</v>
      </c>
      <c r="X29" s="499"/>
    </row>
    <row r="30" spans="1:33" s="505" customFormat="1">
      <c r="A30" s="497" t="s">
        <v>1955</v>
      </c>
      <c r="B30" s="498">
        <f>+B37-B28-B29</f>
        <v>0</v>
      </c>
      <c r="C30" s="763" t="e">
        <f t="shared" si="6"/>
        <v>#DIV/0!</v>
      </c>
      <c r="D30" s="498">
        <f>+D37-D28-D29</f>
        <v>0</v>
      </c>
      <c r="E30" s="498">
        <f>+E37-E28-E29</f>
        <v>0</v>
      </c>
      <c r="F30" s="498">
        <f>+F37-F28-F29</f>
        <v>0</v>
      </c>
      <c r="G30" s="498">
        <f>+G37-G28-G29</f>
        <v>0</v>
      </c>
      <c r="H30" s="499"/>
      <c r="I30" s="497" t="s">
        <v>1955</v>
      </c>
      <c r="J30" s="498">
        <f>+J37-J28-J29</f>
        <v>0</v>
      </c>
      <c r="K30" s="763" t="e">
        <f t="shared" si="7"/>
        <v>#DIV/0!</v>
      </c>
      <c r="L30" s="498">
        <f>+L37-L28-L29</f>
        <v>0</v>
      </c>
      <c r="M30" s="498">
        <f>+M37-M28-M29</f>
        <v>0</v>
      </c>
      <c r="N30" s="498">
        <f>+N37-N28-N29</f>
        <v>0</v>
      </c>
      <c r="O30" s="498">
        <f>+O37-O28-O29</f>
        <v>0</v>
      </c>
      <c r="P30" s="499"/>
      <c r="Q30" s="497" t="s">
        <v>1955</v>
      </c>
      <c r="R30" s="498">
        <f>+R37-R28-R29</f>
        <v>0</v>
      </c>
      <c r="S30" s="763" t="e">
        <f t="shared" si="8"/>
        <v>#DIV/0!</v>
      </c>
      <c r="T30" s="498">
        <f>+T37-T28-T29</f>
        <v>0</v>
      </c>
      <c r="U30" s="498">
        <f>+U37-U28-U29</f>
        <v>0</v>
      </c>
      <c r="V30" s="498">
        <f>+V37-V28-V29</f>
        <v>0</v>
      </c>
      <c r="W30" s="498">
        <f>+W37-W28-W29</f>
        <v>0</v>
      </c>
      <c r="X30" s="499"/>
    </row>
    <row r="31" spans="1:33" s="505" customFormat="1">
      <c r="A31" s="497" t="s">
        <v>92</v>
      </c>
      <c r="B31" s="498">
        <f>+B37-B28-B29-B30</f>
        <v>0</v>
      </c>
      <c r="C31" s="763" t="e">
        <f t="shared" si="6"/>
        <v>#DIV/0!</v>
      </c>
      <c r="D31" s="498">
        <f>+D37-D28-D29-D30</f>
        <v>0</v>
      </c>
      <c r="E31" s="498">
        <f>+E37-E28-E29-E30</f>
        <v>0</v>
      </c>
      <c r="F31" s="498">
        <f>+F37-F28-F29-F30</f>
        <v>0</v>
      </c>
      <c r="G31" s="498">
        <f>+G37-G28-G29-G30</f>
        <v>0</v>
      </c>
      <c r="H31" s="499"/>
      <c r="I31" s="497" t="s">
        <v>92</v>
      </c>
      <c r="J31" s="498">
        <f>+J37-J28-J29-J30</f>
        <v>0</v>
      </c>
      <c r="K31" s="763" t="e">
        <f t="shared" si="7"/>
        <v>#DIV/0!</v>
      </c>
      <c r="L31" s="498">
        <f>+L37-L28-L29-L30</f>
        <v>0</v>
      </c>
      <c r="M31" s="498">
        <f>+M37-M28-M29-M30</f>
        <v>0</v>
      </c>
      <c r="N31" s="498">
        <f>+N37-N28-N29-N30</f>
        <v>0</v>
      </c>
      <c r="O31" s="498">
        <f>+O37-O28-O29-O30</f>
        <v>0</v>
      </c>
      <c r="P31" s="499"/>
      <c r="Q31" s="497" t="s">
        <v>92</v>
      </c>
      <c r="R31" s="498">
        <f>+R37-R28-R29-R30</f>
        <v>0</v>
      </c>
      <c r="S31" s="763" t="e">
        <f t="shared" si="8"/>
        <v>#DIV/0!</v>
      </c>
      <c r="T31" s="498">
        <f>+T37-T28-T29-T30</f>
        <v>0</v>
      </c>
      <c r="U31" s="498">
        <f>+U37-U28-U29-U30</f>
        <v>0</v>
      </c>
      <c r="V31" s="498">
        <f>+V37-V28-V29-V30</f>
        <v>0</v>
      </c>
      <c r="W31" s="498">
        <f>+W37-W28-W29-W30</f>
        <v>0</v>
      </c>
      <c r="X31" s="499"/>
    </row>
    <row r="32" spans="1:33" s="505" customFormat="1">
      <c r="A32" s="497" t="s">
        <v>93</v>
      </c>
      <c r="B32" s="498">
        <f>+B37-B28-B29-B30-B31</f>
        <v>0</v>
      </c>
      <c r="C32" s="763" t="e">
        <f t="shared" si="6"/>
        <v>#DIV/0!</v>
      </c>
      <c r="D32" s="498">
        <f>+D37-D28-D29-D30-D31</f>
        <v>0</v>
      </c>
      <c r="E32" s="498">
        <f>+E37-E28-E29-E30-E31</f>
        <v>0</v>
      </c>
      <c r="F32" s="498">
        <f>+F37-F28-F29-F30-F31</f>
        <v>0</v>
      </c>
      <c r="G32" s="498">
        <f>+G37-G28-G29-G30-G31</f>
        <v>0</v>
      </c>
      <c r="H32" s="499"/>
      <c r="I32" s="497" t="s">
        <v>93</v>
      </c>
      <c r="J32" s="498">
        <f>+J37-J28-J29-J30-J31</f>
        <v>0</v>
      </c>
      <c r="K32" s="763" t="e">
        <f t="shared" si="7"/>
        <v>#DIV/0!</v>
      </c>
      <c r="L32" s="498">
        <f>+L37-L28-L29-L30-L31</f>
        <v>0</v>
      </c>
      <c r="M32" s="498">
        <f>+M37-M28-M29-M30-M31</f>
        <v>0</v>
      </c>
      <c r="N32" s="498">
        <f>+N37-N28-N29-N30-N31</f>
        <v>0</v>
      </c>
      <c r="O32" s="498">
        <f>+O37-O28-O29-O30-O31</f>
        <v>0</v>
      </c>
      <c r="P32" s="499"/>
      <c r="Q32" s="497" t="s">
        <v>93</v>
      </c>
      <c r="R32" s="498">
        <f>+R37-R28-R29-R30-R31</f>
        <v>0</v>
      </c>
      <c r="S32" s="763" t="e">
        <f t="shared" si="8"/>
        <v>#DIV/0!</v>
      </c>
      <c r="T32" s="498">
        <f>+T37-T28-T29-T30-T31</f>
        <v>0</v>
      </c>
      <c r="U32" s="498">
        <f>+U37-U28-U29-U30-U31</f>
        <v>0</v>
      </c>
      <c r="V32" s="498">
        <f>+V37-V28-V29-V30-V31</f>
        <v>0</v>
      </c>
      <c r="W32" s="498">
        <f>+W37-W28-W29-W30-W31</f>
        <v>0</v>
      </c>
      <c r="X32" s="499"/>
      <c r="AG32" s="544"/>
    </row>
    <row r="33" spans="1:33" s="505" customFormat="1">
      <c r="A33" s="497" t="s">
        <v>94</v>
      </c>
      <c r="B33" s="498">
        <f>+B37-B28-B29-B30-B31-B32</f>
        <v>0</v>
      </c>
      <c r="C33" s="763" t="e">
        <f t="shared" si="6"/>
        <v>#DIV/0!</v>
      </c>
      <c r="D33" s="498">
        <f>+D37-D28-D29-D30-D31-D32</f>
        <v>0</v>
      </c>
      <c r="E33" s="498">
        <f>+E37-E28-E29-E30-E31-E32</f>
        <v>0</v>
      </c>
      <c r="F33" s="498">
        <f>+F37-F28-F29-F30-F31-F32</f>
        <v>0</v>
      </c>
      <c r="G33" s="498">
        <f>+G37-G28-G29-G30-G31-G32</f>
        <v>0</v>
      </c>
      <c r="H33" s="498"/>
      <c r="I33" s="497" t="s">
        <v>94</v>
      </c>
      <c r="J33" s="498">
        <f>+J37-J28-J29-J30-J31-J32</f>
        <v>0</v>
      </c>
      <c r="K33" s="763" t="e">
        <f t="shared" si="7"/>
        <v>#DIV/0!</v>
      </c>
      <c r="L33" s="498">
        <f>+L37-L28-L29-L30-L31-L32</f>
        <v>0</v>
      </c>
      <c r="M33" s="498">
        <f>+M37-M28-M29-M30-M31-M32</f>
        <v>0</v>
      </c>
      <c r="N33" s="498">
        <f>+N37-N28-N29-N30-N31-N32</f>
        <v>0</v>
      </c>
      <c r="O33" s="498">
        <f>+O37-O28-O29-O30-O31-O32</f>
        <v>0</v>
      </c>
      <c r="P33" s="498"/>
      <c r="Q33" s="497" t="s">
        <v>94</v>
      </c>
      <c r="R33" s="498">
        <f>+R37-R28-R29-R30-R31-R32</f>
        <v>0</v>
      </c>
      <c r="S33" s="763" t="e">
        <f t="shared" si="8"/>
        <v>#DIV/0!</v>
      </c>
      <c r="T33" s="498">
        <f>+T37-T28-T29-T30-T31-T32</f>
        <v>0</v>
      </c>
      <c r="U33" s="498">
        <f>+U37-U28-U29-U30-U31-U32</f>
        <v>0</v>
      </c>
      <c r="V33" s="498">
        <f>+V37-V28-V29-V30-V31-V32</f>
        <v>0</v>
      </c>
      <c r="W33" s="498">
        <f>+W37-W28-W29-W30-W31-W32</f>
        <v>0</v>
      </c>
      <c r="X33" s="499"/>
    </row>
    <row r="34" spans="1:33" s="505" customFormat="1">
      <c r="A34" s="497" t="s">
        <v>95</v>
      </c>
      <c r="B34" s="498">
        <f>+B37-B28-B29-B30-B31-B32-B33</f>
        <v>0</v>
      </c>
      <c r="C34" s="763" t="e">
        <f t="shared" si="6"/>
        <v>#DIV/0!</v>
      </c>
      <c r="D34" s="498">
        <f>+D37-D28-D29-D30-D31-D32-D33</f>
        <v>0</v>
      </c>
      <c r="E34" s="498">
        <f>+E37-E28-E29-E30-E31-E32-E33</f>
        <v>0</v>
      </c>
      <c r="F34" s="498">
        <f>+F37-F28-F29-F30-F31-F32-F33</f>
        <v>0</v>
      </c>
      <c r="G34" s="498">
        <f>+G37-G28-G29-G30-G31-G32-G33</f>
        <v>0</v>
      </c>
      <c r="H34" s="499"/>
      <c r="I34" s="497" t="s">
        <v>95</v>
      </c>
      <c r="J34" s="498">
        <f>+J37-J28-J29-J30-J31-J32-J33</f>
        <v>0</v>
      </c>
      <c r="K34" s="763" t="e">
        <f t="shared" si="7"/>
        <v>#DIV/0!</v>
      </c>
      <c r="L34" s="498">
        <f>+L37-L28-L29-L30-L31-L32-L33</f>
        <v>0</v>
      </c>
      <c r="M34" s="498">
        <f>+M37-M28-M29-M30-M31-M32-M33</f>
        <v>0</v>
      </c>
      <c r="N34" s="498">
        <f>+N37-N28-N29-N30-N31-N32-N33</f>
        <v>0</v>
      </c>
      <c r="O34" s="498">
        <f>+O37-O28-O29-O30-O31-O32-O33</f>
        <v>0</v>
      </c>
      <c r="P34" s="499"/>
      <c r="Q34" s="497" t="s">
        <v>95</v>
      </c>
      <c r="R34" s="498">
        <f>+R37-R28-R29-R30-R31-R32-R33</f>
        <v>0</v>
      </c>
      <c r="S34" s="763" t="e">
        <f t="shared" si="8"/>
        <v>#DIV/0!</v>
      </c>
      <c r="T34" s="498">
        <f>+T37-T28-T29-T30-T31-T32-T33</f>
        <v>0</v>
      </c>
      <c r="U34" s="498">
        <f>+U37-U28-U29-U30-U31-U32-U33</f>
        <v>0</v>
      </c>
      <c r="V34" s="498">
        <f>+V37-V28-V29-V30-V31-V32-V33</f>
        <v>0</v>
      </c>
      <c r="W34" s="498">
        <f>+W37-W28-W29-W30-W31-W32-W33</f>
        <v>0</v>
      </c>
      <c r="X34" s="499"/>
    </row>
    <row r="35" spans="1:33" s="505" customFormat="1">
      <c r="A35" s="497" t="s">
        <v>2247</v>
      </c>
      <c r="B35" s="980">
        <f>+B37-B28-B29-B30-B31-B32-B33-B34</f>
        <v>0</v>
      </c>
      <c r="C35" s="763" t="e">
        <f t="shared" si="6"/>
        <v>#DIV/0!</v>
      </c>
      <c r="D35" s="980">
        <f>+D37-D28-D29-D30-D31-D32-D33-D34</f>
        <v>0</v>
      </c>
      <c r="E35" s="980">
        <f>+E37-E28-E29-E30-E31-E32-E33-E34</f>
        <v>0</v>
      </c>
      <c r="F35" s="980">
        <f>+F37-F28-F29-F30-F31-F32-F33-F34</f>
        <v>0</v>
      </c>
      <c r="G35" s="980">
        <f>+G37-G28-G29-G30-G31-G32-G33-G34</f>
        <v>0</v>
      </c>
      <c r="H35" s="499"/>
      <c r="I35" s="497" t="s">
        <v>2247</v>
      </c>
      <c r="J35" s="980">
        <f>+J37-J28-J29-J30-J31-J32-J33-J34</f>
        <v>0</v>
      </c>
      <c r="K35" s="763" t="e">
        <f t="shared" si="7"/>
        <v>#DIV/0!</v>
      </c>
      <c r="L35" s="980">
        <f>+L37-L28-L29-L30-L31-L32-L33-L34</f>
        <v>0</v>
      </c>
      <c r="M35" s="980">
        <f>+M37-M28-M29-M30-M31-M32-M33-M34</f>
        <v>0</v>
      </c>
      <c r="N35" s="980">
        <f>+N37-N28-N29-N30-N31-N32-N33-N34</f>
        <v>0</v>
      </c>
      <c r="O35" s="980">
        <f>+O37-O28-O29-O30-O31-O32-O33-O34</f>
        <v>0</v>
      </c>
      <c r="P35" s="499"/>
      <c r="Q35" s="497" t="s">
        <v>2247</v>
      </c>
      <c r="R35" s="980">
        <f>+R37-R28-R29-R30-R31-R32-R33-R34</f>
        <v>0</v>
      </c>
      <c r="S35" s="763" t="e">
        <f t="shared" si="8"/>
        <v>#DIV/0!</v>
      </c>
      <c r="T35" s="980">
        <f>+T37-T28-T29-T30-T31-T32-T33-T34</f>
        <v>0</v>
      </c>
      <c r="U35" s="980">
        <f>+U37-U28-U29-U30-U31-U32-U33-U34</f>
        <v>0</v>
      </c>
      <c r="V35" s="980">
        <f>+V37-V28-V29-V30-V31-V32-V33-V34</f>
        <v>0</v>
      </c>
      <c r="W35" s="980">
        <f>+W37-W28-W29-W30-W31-W32-W33-W34</f>
        <v>0</v>
      </c>
      <c r="X35" s="499"/>
    </row>
    <row r="36" spans="1:33">
      <c r="A36" s="661"/>
      <c r="B36" s="664"/>
      <c r="C36" s="662"/>
      <c r="D36" s="664"/>
      <c r="E36" s="664"/>
      <c r="F36" s="664"/>
      <c r="G36" s="664"/>
      <c r="H36" s="663"/>
      <c r="I36" s="661"/>
      <c r="J36" s="664"/>
      <c r="K36" s="662"/>
      <c r="L36" s="664"/>
      <c r="M36" s="664"/>
      <c r="N36" s="664"/>
      <c r="O36" s="664"/>
      <c r="P36" s="663"/>
      <c r="Q36" s="661"/>
      <c r="R36" s="664"/>
      <c r="S36" s="662"/>
      <c r="T36" s="664"/>
      <c r="U36" s="664"/>
      <c r="V36" s="664"/>
      <c r="W36" s="664"/>
      <c r="X36" s="663"/>
      <c r="Z36"/>
    </row>
    <row r="37" spans="1:33">
      <c r="A37" s="48" t="s">
        <v>96</v>
      </c>
      <c r="B37" s="50">
        <f>+打者通算!C8</f>
        <v>0</v>
      </c>
      <c r="C37" s="51" t="e">
        <f>+E37/D37*1000</f>
        <v>#DIV/0!</v>
      </c>
      <c r="D37" s="37">
        <f>+打者通算!E8</f>
        <v>0</v>
      </c>
      <c r="E37" s="37">
        <f>+打者通算!G8</f>
        <v>0</v>
      </c>
      <c r="F37" s="37">
        <f>+打者通算!H8</f>
        <v>0</v>
      </c>
      <c r="G37" s="37">
        <f>+打者通算!O8</f>
        <v>0</v>
      </c>
      <c r="H37" s="558"/>
      <c r="I37" s="48" t="s">
        <v>96</v>
      </c>
      <c r="J37" s="37">
        <f>+打者通算!C9</f>
        <v>0</v>
      </c>
      <c r="K37" s="37" t="e">
        <f>+M37/L37*900</f>
        <v>#DIV/0!</v>
      </c>
      <c r="L37" s="37">
        <f>+打者通算!E9</f>
        <v>0</v>
      </c>
      <c r="M37" s="37">
        <f>+打者通算!G9</f>
        <v>0</v>
      </c>
      <c r="N37" s="37">
        <f>+打者通算!H9</f>
        <v>0</v>
      </c>
      <c r="O37" s="37">
        <f>+打者通算!O9</f>
        <v>0</v>
      </c>
      <c r="P37" s="49"/>
      <c r="Q37" s="48" t="s">
        <v>96</v>
      </c>
      <c r="R37" s="50">
        <f>+打者通算!C10</f>
        <v>0</v>
      </c>
      <c r="S37" s="51" t="e">
        <f>+U37/T37*1000</f>
        <v>#DIV/0!</v>
      </c>
      <c r="T37" s="37">
        <f>+打者通算!E10</f>
        <v>0</v>
      </c>
      <c r="U37" s="37">
        <f>+打者通算!G10</f>
        <v>0</v>
      </c>
      <c r="V37" s="37">
        <f>+打者通算!H10</f>
        <v>0</v>
      </c>
      <c r="W37" s="37">
        <f>+打者通算!O10</f>
        <v>0</v>
      </c>
      <c r="X37" s="202"/>
      <c r="Z37"/>
    </row>
    <row r="38" spans="1:33" s="109" customFormat="1" ht="12.75" customHeight="1">
      <c r="A38" s="424" t="s">
        <v>1091</v>
      </c>
      <c r="B38" s="187" t="s">
        <v>2499</v>
      </c>
      <c r="C38" s="187" t="s">
        <v>2499</v>
      </c>
      <c r="D38" s="197"/>
      <c r="E38" s="195"/>
      <c r="F38" s="195"/>
      <c r="G38" s="195"/>
      <c r="H38" s="195"/>
      <c r="I38" s="424" t="s">
        <v>1092</v>
      </c>
      <c r="J38" s="187"/>
      <c r="K38" s="187"/>
      <c r="L38" s="197"/>
      <c r="M38" s="187"/>
      <c r="N38" s="197"/>
      <c r="O38" s="195"/>
      <c r="P38" s="195"/>
      <c r="Q38" s="423" t="s">
        <v>722</v>
      </c>
      <c r="R38" s="187" t="s">
        <v>2467</v>
      </c>
      <c r="S38" s="187" t="s">
        <v>2468</v>
      </c>
      <c r="T38" s="197"/>
      <c r="U38" s="187"/>
      <c r="V38" s="197"/>
      <c r="W38" s="195"/>
      <c r="X38" s="195"/>
    </row>
    <row r="39" spans="1:33">
      <c r="A39" s="190" t="s">
        <v>1276</v>
      </c>
      <c r="B39" s="52" t="s">
        <v>73</v>
      </c>
      <c r="C39" s="52" t="s">
        <v>32</v>
      </c>
      <c r="D39" s="52" t="s">
        <v>33</v>
      </c>
      <c r="E39" s="52" t="s">
        <v>35</v>
      </c>
      <c r="F39" s="52" t="s">
        <v>36</v>
      </c>
      <c r="G39" s="52" t="s">
        <v>80</v>
      </c>
      <c r="H39" s="53" t="s">
        <v>90</v>
      </c>
      <c r="I39" s="189" t="s">
        <v>1093</v>
      </c>
      <c r="J39" s="52" t="s">
        <v>73</v>
      </c>
      <c r="K39" s="52" t="s">
        <v>32</v>
      </c>
      <c r="L39" s="52" t="s">
        <v>33</v>
      </c>
      <c r="M39" s="52" t="s">
        <v>35</v>
      </c>
      <c r="N39" s="52" t="s">
        <v>36</v>
      </c>
      <c r="O39" s="52" t="s">
        <v>80</v>
      </c>
      <c r="P39" s="53" t="s">
        <v>90</v>
      </c>
      <c r="Q39" s="190" t="s">
        <v>697</v>
      </c>
      <c r="R39" s="52" t="s">
        <v>73</v>
      </c>
      <c r="S39" s="52" t="s">
        <v>32</v>
      </c>
      <c r="T39" s="52" t="s">
        <v>33</v>
      </c>
      <c r="U39" s="52" t="s">
        <v>35</v>
      </c>
      <c r="V39" s="52" t="s">
        <v>36</v>
      </c>
      <c r="W39" s="52" t="s">
        <v>80</v>
      </c>
      <c r="X39" s="53" t="s">
        <v>90</v>
      </c>
      <c r="Z39"/>
    </row>
    <row r="40" spans="1:33" s="505" customFormat="1">
      <c r="A40" s="497" t="s">
        <v>1953</v>
      </c>
      <c r="B40" s="498">
        <f>+B49</f>
        <v>0</v>
      </c>
      <c r="C40" s="763" t="e">
        <f>+E40/D40*1000</f>
        <v>#DIV/0!</v>
      </c>
      <c r="D40" s="498">
        <f>+D49</f>
        <v>0</v>
      </c>
      <c r="E40" s="498">
        <f>+E49</f>
        <v>0</v>
      </c>
      <c r="F40" s="498">
        <f>+F49</f>
        <v>0</v>
      </c>
      <c r="G40" s="498">
        <f>+G49</f>
        <v>0</v>
      </c>
      <c r="H40" s="499"/>
      <c r="I40" s="497" t="s">
        <v>1953</v>
      </c>
      <c r="J40" s="498">
        <f>+J49</f>
        <v>0</v>
      </c>
      <c r="K40" s="763" t="e">
        <f>+M40/L40*1000</f>
        <v>#DIV/0!</v>
      </c>
      <c r="L40" s="498">
        <f>+L49</f>
        <v>0</v>
      </c>
      <c r="M40" s="498">
        <f>+M49</f>
        <v>0</v>
      </c>
      <c r="N40" s="498">
        <f>+N49</f>
        <v>0</v>
      </c>
      <c r="O40" s="498">
        <f>+O49</f>
        <v>0</v>
      </c>
      <c r="P40" s="499"/>
      <c r="Q40" s="497" t="s">
        <v>1953</v>
      </c>
      <c r="R40" s="498">
        <f>+R49</f>
        <v>0</v>
      </c>
      <c r="S40" s="763" t="e">
        <f>+U40/T40*1000</f>
        <v>#DIV/0!</v>
      </c>
      <c r="T40" s="498">
        <f>+T49</f>
        <v>0</v>
      </c>
      <c r="U40" s="498">
        <f>+U49</f>
        <v>0</v>
      </c>
      <c r="V40" s="498">
        <f>+V49</f>
        <v>0</v>
      </c>
      <c r="W40" s="498">
        <f>+W49</f>
        <v>0</v>
      </c>
      <c r="X40" s="499"/>
    </row>
    <row r="41" spans="1:33" s="505" customFormat="1">
      <c r="A41" s="497" t="s">
        <v>1954</v>
      </c>
      <c r="B41" s="498">
        <f>+B49-B40</f>
        <v>0</v>
      </c>
      <c r="C41" s="763" t="e">
        <f t="shared" ref="C41:C47" si="9">+E41/D41*1000</f>
        <v>#DIV/0!</v>
      </c>
      <c r="D41" s="498">
        <f>+D49-D40</f>
        <v>0</v>
      </c>
      <c r="E41" s="498">
        <f>+E49-E40</f>
        <v>0</v>
      </c>
      <c r="F41" s="498">
        <f>+F49-F40</f>
        <v>0</v>
      </c>
      <c r="G41" s="498">
        <f>+G49-G40</f>
        <v>0</v>
      </c>
      <c r="H41" s="499"/>
      <c r="I41" s="497" t="s">
        <v>1954</v>
      </c>
      <c r="J41" s="498">
        <f>+J49-J40</f>
        <v>0</v>
      </c>
      <c r="K41" s="763" t="e">
        <f t="shared" ref="K41:K47" si="10">+M41/L41*1000</f>
        <v>#DIV/0!</v>
      </c>
      <c r="L41" s="498">
        <f>+L49-L40</f>
        <v>0</v>
      </c>
      <c r="M41" s="498">
        <f>+M49-M40</f>
        <v>0</v>
      </c>
      <c r="N41" s="498">
        <f>+N49-N40</f>
        <v>0</v>
      </c>
      <c r="O41" s="498">
        <f>+O49-O40</f>
        <v>0</v>
      </c>
      <c r="P41" s="499"/>
      <c r="Q41" s="497" t="s">
        <v>1954</v>
      </c>
      <c r="R41" s="498">
        <f>+R49-R40</f>
        <v>0</v>
      </c>
      <c r="S41" s="763" t="e">
        <f t="shared" ref="S41:S47" si="11">+U41/T41*1000</f>
        <v>#DIV/0!</v>
      </c>
      <c r="T41" s="498">
        <f>+T49-T40</f>
        <v>0</v>
      </c>
      <c r="U41" s="498">
        <f>+U49-U40</f>
        <v>0</v>
      </c>
      <c r="V41" s="498">
        <f>+V49-V40</f>
        <v>0</v>
      </c>
      <c r="W41" s="498">
        <f>+W49-W40</f>
        <v>0</v>
      </c>
      <c r="X41" s="499"/>
    </row>
    <row r="42" spans="1:33" s="505" customFormat="1">
      <c r="A42" s="497" t="s">
        <v>1955</v>
      </c>
      <c r="B42" s="498">
        <f>+B49-B40-B41</f>
        <v>0</v>
      </c>
      <c r="C42" s="763" t="e">
        <f t="shared" si="9"/>
        <v>#DIV/0!</v>
      </c>
      <c r="D42" s="498">
        <f>+D49-D40-D41</f>
        <v>0</v>
      </c>
      <c r="E42" s="498">
        <f>+E49-E40-E41</f>
        <v>0</v>
      </c>
      <c r="F42" s="498">
        <f>+F49-F40-F41</f>
        <v>0</v>
      </c>
      <c r="G42" s="498">
        <f>+G49-G40-G41</f>
        <v>0</v>
      </c>
      <c r="H42" s="499"/>
      <c r="I42" s="497" t="s">
        <v>1955</v>
      </c>
      <c r="J42" s="498">
        <f>+J49-J40-J41</f>
        <v>0</v>
      </c>
      <c r="K42" s="763" t="e">
        <f t="shared" si="10"/>
        <v>#DIV/0!</v>
      </c>
      <c r="L42" s="498">
        <f>+L49-L40-L41</f>
        <v>0</v>
      </c>
      <c r="M42" s="498">
        <f>+M49-M40-M41</f>
        <v>0</v>
      </c>
      <c r="N42" s="498">
        <f>+N49-N40-N41</f>
        <v>0</v>
      </c>
      <c r="O42" s="498">
        <f>+O49-O40-O41</f>
        <v>0</v>
      </c>
      <c r="P42" s="499"/>
      <c r="Q42" s="497" t="s">
        <v>1955</v>
      </c>
      <c r="R42" s="498">
        <f>+R49-R40-R41</f>
        <v>0</v>
      </c>
      <c r="S42" s="763" t="e">
        <f t="shared" si="11"/>
        <v>#DIV/0!</v>
      </c>
      <c r="T42" s="498">
        <f>+T49-T40-T41</f>
        <v>0</v>
      </c>
      <c r="U42" s="498">
        <f>+U49-U40-U41</f>
        <v>0</v>
      </c>
      <c r="V42" s="498">
        <f>+V49-V40-V41</f>
        <v>0</v>
      </c>
      <c r="W42" s="498">
        <f>+W49-W40-W41</f>
        <v>0</v>
      </c>
      <c r="X42" s="499"/>
    </row>
    <row r="43" spans="1:33" s="505" customFormat="1">
      <c r="A43" s="497" t="s">
        <v>92</v>
      </c>
      <c r="B43" s="498">
        <f>+B49-B40-B41-B42</f>
        <v>0</v>
      </c>
      <c r="C43" s="763" t="e">
        <f t="shared" si="9"/>
        <v>#DIV/0!</v>
      </c>
      <c r="D43" s="498">
        <f>+D49-D40-D41-D42</f>
        <v>0</v>
      </c>
      <c r="E43" s="498">
        <f>+E49-E40-E41-E42</f>
        <v>0</v>
      </c>
      <c r="F43" s="498">
        <f>+F49-F40-F41-F42</f>
        <v>0</v>
      </c>
      <c r="G43" s="498">
        <f>+G49-G40-G41-G42</f>
        <v>0</v>
      </c>
      <c r="H43" s="499"/>
      <c r="I43" s="497" t="s">
        <v>92</v>
      </c>
      <c r="J43" s="498">
        <f>+J49-J40-J41-J42</f>
        <v>0</v>
      </c>
      <c r="K43" s="763" t="e">
        <f t="shared" si="10"/>
        <v>#DIV/0!</v>
      </c>
      <c r="L43" s="498">
        <f>+L49-L40-L41-L42</f>
        <v>0</v>
      </c>
      <c r="M43" s="498">
        <f>+M49-M40-M41-M42</f>
        <v>0</v>
      </c>
      <c r="N43" s="498">
        <f>+N49-N40-N41-N42</f>
        <v>0</v>
      </c>
      <c r="O43" s="498">
        <f>+O49-O40-O41-O42</f>
        <v>0</v>
      </c>
      <c r="P43" s="499"/>
      <c r="Q43" s="497" t="s">
        <v>92</v>
      </c>
      <c r="R43" s="498">
        <f>+R49-R40-R41-R42</f>
        <v>0</v>
      </c>
      <c r="S43" s="763" t="e">
        <f t="shared" si="11"/>
        <v>#DIV/0!</v>
      </c>
      <c r="T43" s="498">
        <f>+T49-T40-T41-T42</f>
        <v>0</v>
      </c>
      <c r="U43" s="498">
        <f>+U49-U40-U41-U42</f>
        <v>0</v>
      </c>
      <c r="V43" s="498">
        <f>+V49-V40-V41-V42</f>
        <v>0</v>
      </c>
      <c r="W43" s="498">
        <f>+W49-W40-W41-W42</f>
        <v>0</v>
      </c>
      <c r="X43" s="499"/>
    </row>
    <row r="44" spans="1:33" s="505" customFormat="1">
      <c r="A44" s="497" t="s">
        <v>93</v>
      </c>
      <c r="B44" s="498">
        <f>+B49-B40-B41-B42-B43</f>
        <v>0</v>
      </c>
      <c r="C44" s="763" t="e">
        <f t="shared" si="9"/>
        <v>#DIV/0!</v>
      </c>
      <c r="D44" s="498">
        <f>+D49-D40-D41-D42-D43</f>
        <v>0</v>
      </c>
      <c r="E44" s="498">
        <f>+E49-E40-E41-E42-E43</f>
        <v>0</v>
      </c>
      <c r="F44" s="498">
        <f>+F49-F40-F41-F42-F43</f>
        <v>0</v>
      </c>
      <c r="G44" s="498">
        <f>+G49-G40-G41-G42-G43</f>
        <v>0</v>
      </c>
      <c r="H44" s="499"/>
      <c r="I44" s="497" t="s">
        <v>93</v>
      </c>
      <c r="J44" s="498">
        <f>+J49-J40-J41-J42-J43</f>
        <v>0</v>
      </c>
      <c r="K44" s="763" t="e">
        <f t="shared" si="10"/>
        <v>#DIV/0!</v>
      </c>
      <c r="L44" s="498">
        <f>+L49-L40-L41-L42-L43</f>
        <v>0</v>
      </c>
      <c r="M44" s="498">
        <f>+M49-M40-M41-M42-M43</f>
        <v>0</v>
      </c>
      <c r="N44" s="498">
        <f>+N49-N40-N41-N42-N43</f>
        <v>0</v>
      </c>
      <c r="O44" s="498">
        <f>+O49-O40-O41-O42-O43</f>
        <v>0</v>
      </c>
      <c r="P44" s="499"/>
      <c r="Q44" s="497" t="s">
        <v>93</v>
      </c>
      <c r="R44" s="498">
        <f>+R49-R40-R41-R42-R43</f>
        <v>0</v>
      </c>
      <c r="S44" s="763" t="e">
        <f t="shared" si="11"/>
        <v>#DIV/0!</v>
      </c>
      <c r="T44" s="498">
        <f>+T49-T40-T41-T42-T43</f>
        <v>0</v>
      </c>
      <c r="U44" s="498">
        <f>+U49-U40-U41-U42-U43</f>
        <v>0</v>
      </c>
      <c r="V44" s="498">
        <f>+V49-V40-V41-V42-V43</f>
        <v>0</v>
      </c>
      <c r="W44" s="498">
        <f>+W49-W40-W41-W42-W43</f>
        <v>0</v>
      </c>
      <c r="X44" s="499"/>
      <c r="AG44" s="544"/>
    </row>
    <row r="45" spans="1:33" s="505" customFormat="1">
      <c r="A45" s="497" t="s">
        <v>94</v>
      </c>
      <c r="B45" s="498">
        <f>+B49-B40-B41-B42-B43-B44</f>
        <v>0</v>
      </c>
      <c r="C45" s="763" t="e">
        <f t="shared" si="9"/>
        <v>#DIV/0!</v>
      </c>
      <c r="D45" s="498">
        <f>+D49-D40-D41-D42-D43-D44</f>
        <v>0</v>
      </c>
      <c r="E45" s="498">
        <f>+E49-E40-E41-E42-E43-E44</f>
        <v>0</v>
      </c>
      <c r="F45" s="498">
        <f>+F49-F40-F41-F42-F43-F44</f>
        <v>0</v>
      </c>
      <c r="G45" s="498">
        <f>+G49-G40-G41-G42-G43-G44</f>
        <v>0</v>
      </c>
      <c r="H45" s="498"/>
      <c r="I45" s="497" t="s">
        <v>94</v>
      </c>
      <c r="J45" s="498">
        <f>+J49-J40-J41-J42-J43-J44</f>
        <v>0</v>
      </c>
      <c r="K45" s="763" t="e">
        <f t="shared" si="10"/>
        <v>#DIV/0!</v>
      </c>
      <c r="L45" s="498">
        <f>+L49-L40-L41-L42-L43-L44</f>
        <v>0</v>
      </c>
      <c r="M45" s="498">
        <f>+M49-M40-M41-M42-M43-M44</f>
        <v>0</v>
      </c>
      <c r="N45" s="498">
        <f>+N49-N40-N41-N42-N43-N44</f>
        <v>0</v>
      </c>
      <c r="O45" s="498">
        <f>+O49-O40-O41-O42-O43-O44</f>
        <v>0</v>
      </c>
      <c r="P45" s="498"/>
      <c r="Q45" s="497" t="s">
        <v>94</v>
      </c>
      <c r="R45" s="498">
        <f>+R49-R40-R41-R42-R43-R44</f>
        <v>0</v>
      </c>
      <c r="S45" s="763" t="e">
        <f t="shared" si="11"/>
        <v>#DIV/0!</v>
      </c>
      <c r="T45" s="498">
        <f>+T49-T40-T41-T42-T43-T44</f>
        <v>0</v>
      </c>
      <c r="U45" s="498">
        <f>+U49-U40-U41-U42-U43-U44</f>
        <v>0</v>
      </c>
      <c r="V45" s="498">
        <f>+V49-V40-V41-V42-V43-V44</f>
        <v>0</v>
      </c>
      <c r="W45" s="498">
        <f>+W49-W40-W41-W42-W43-W44</f>
        <v>0</v>
      </c>
      <c r="X45" s="499"/>
    </row>
    <row r="46" spans="1:33" s="505" customFormat="1">
      <c r="A46" s="497" t="s">
        <v>95</v>
      </c>
      <c r="B46" s="498">
        <f>+B49-B40-B41-B42-B43-B44-B45</f>
        <v>0</v>
      </c>
      <c r="C46" s="763" t="e">
        <f t="shared" si="9"/>
        <v>#DIV/0!</v>
      </c>
      <c r="D46" s="498">
        <f>+D49-D40-D41-D42-D43-D44-D45</f>
        <v>0</v>
      </c>
      <c r="E46" s="498">
        <f>+E49-E40-E41-E42-E43-E44-E45</f>
        <v>0</v>
      </c>
      <c r="F46" s="498">
        <f>+F49-F40-F41-F42-F43-F44-F45</f>
        <v>0</v>
      </c>
      <c r="G46" s="498">
        <f>+G49-G40-G41-G42-G43-G44-G45</f>
        <v>0</v>
      </c>
      <c r="H46" s="499"/>
      <c r="I46" s="497" t="s">
        <v>95</v>
      </c>
      <c r="J46" s="498">
        <f>+J49-J40-J41-J42-J43-J44-J45</f>
        <v>0</v>
      </c>
      <c r="K46" s="763" t="e">
        <f t="shared" si="10"/>
        <v>#DIV/0!</v>
      </c>
      <c r="L46" s="498">
        <f>+L49-L40-L41-L42-L43-L44-L45</f>
        <v>0</v>
      </c>
      <c r="M46" s="498">
        <f>+M49-M40-M41-M42-M43-M44-M45</f>
        <v>0</v>
      </c>
      <c r="N46" s="498">
        <f>+N49-N40-N41-N42-N43-N44-N45</f>
        <v>0</v>
      </c>
      <c r="O46" s="498">
        <f>+O49-O40-O41-O42-O43-O44-O45</f>
        <v>0</v>
      </c>
      <c r="P46" s="499"/>
      <c r="Q46" s="497" t="s">
        <v>95</v>
      </c>
      <c r="R46" s="498">
        <f>+R49-R40-R41-R42-R43-R44-R45</f>
        <v>0</v>
      </c>
      <c r="S46" s="763" t="e">
        <f t="shared" si="11"/>
        <v>#DIV/0!</v>
      </c>
      <c r="T46" s="498">
        <f>+T49-T40-T41-T42-T43-T44-T45</f>
        <v>0</v>
      </c>
      <c r="U46" s="498">
        <f>+U49-U40-U41-U42-U43-U44-U45</f>
        <v>0</v>
      </c>
      <c r="V46" s="498">
        <f>+V49-V40-V41-V42-V43-V44-V45</f>
        <v>0</v>
      </c>
      <c r="W46" s="498">
        <f>+W49-W40-W41-W42-W43-W44-W45</f>
        <v>0</v>
      </c>
      <c r="X46" s="499"/>
    </row>
    <row r="47" spans="1:33" s="505" customFormat="1">
      <c r="A47" s="497" t="s">
        <v>2247</v>
      </c>
      <c r="B47" s="980">
        <f>+B49-B40-B41-B42-B43-B44-B45-B46</f>
        <v>0</v>
      </c>
      <c r="C47" s="763" t="e">
        <f t="shared" si="9"/>
        <v>#DIV/0!</v>
      </c>
      <c r="D47" s="980">
        <f>+D49-D40-D41-D42-D43-D44-D45-D46</f>
        <v>0</v>
      </c>
      <c r="E47" s="980">
        <f>+E49-E40-E41-E42-E43-E44-E45-E46</f>
        <v>0</v>
      </c>
      <c r="F47" s="980">
        <f>+F49-F40-F41-F42-F43-F44-F45-F46</f>
        <v>0</v>
      </c>
      <c r="G47" s="980">
        <f>+G49-G40-G41-G42-G43-G44-G45-G46</f>
        <v>0</v>
      </c>
      <c r="H47" s="499"/>
      <c r="I47" s="497" t="s">
        <v>2247</v>
      </c>
      <c r="J47" s="980">
        <f>+J49-J40-J41-J42-J43-J44-J45-J46</f>
        <v>0</v>
      </c>
      <c r="K47" s="763" t="e">
        <f t="shared" si="10"/>
        <v>#DIV/0!</v>
      </c>
      <c r="L47" s="980">
        <f>+L49-L40-L41-L42-L43-L44-L45-L46</f>
        <v>0</v>
      </c>
      <c r="M47" s="980">
        <f>+M49-M40-M41-M42-M43-M44-M45-M46</f>
        <v>0</v>
      </c>
      <c r="N47" s="980">
        <f>+N49-N40-N41-N42-N43-N44-N45-N46</f>
        <v>0</v>
      </c>
      <c r="O47" s="980">
        <f>+O49-O40-O41-O42-O43-O44-O45-O46</f>
        <v>0</v>
      </c>
      <c r="P47" s="499"/>
      <c r="Q47" s="497" t="s">
        <v>2247</v>
      </c>
      <c r="R47" s="980">
        <f>+R49-R40-R41-R42-R43-R44-R45-R46</f>
        <v>0</v>
      </c>
      <c r="S47" s="763" t="e">
        <f t="shared" si="11"/>
        <v>#DIV/0!</v>
      </c>
      <c r="T47" s="980">
        <f>+T49-T40-T41-T42-T43-T44-T45-T46</f>
        <v>0</v>
      </c>
      <c r="U47" s="980">
        <f>+U49-U40-U41-U42-U43-U44-U45-U46</f>
        <v>0</v>
      </c>
      <c r="V47" s="980">
        <f>+V49-V40-V41-V42-V43-V44-V45-V46</f>
        <v>0</v>
      </c>
      <c r="W47" s="980">
        <f>+W49-W40-W41-W42-W43-W44-W45-W46</f>
        <v>0</v>
      </c>
      <c r="X47" s="499"/>
    </row>
    <row r="48" spans="1:33">
      <c r="A48" s="661"/>
      <c r="B48" s="664"/>
      <c r="C48" s="662"/>
      <c r="D48" s="664"/>
      <c r="E48" s="664"/>
      <c r="F48" s="664"/>
      <c r="G48" s="664"/>
      <c r="H48" s="663"/>
      <c r="I48" s="661"/>
      <c r="J48" s="664"/>
      <c r="K48" s="662"/>
      <c r="L48" s="664"/>
      <c r="M48" s="664"/>
      <c r="N48" s="664"/>
      <c r="O48" s="664"/>
      <c r="P48" s="663"/>
      <c r="Q48" s="661"/>
      <c r="R48" s="664"/>
      <c r="S48" s="662"/>
      <c r="T48" s="664"/>
      <c r="U48" s="664"/>
      <c r="V48" s="664"/>
      <c r="W48" s="664"/>
      <c r="X48" s="663"/>
      <c r="Z48"/>
    </row>
    <row r="49" spans="1:26">
      <c r="A49" s="48" t="s">
        <v>96</v>
      </c>
      <c r="B49" s="37">
        <f>+打者通算!C11</f>
        <v>0</v>
      </c>
      <c r="C49" s="51" t="e">
        <f>+E49/D49*1000</f>
        <v>#DIV/0!</v>
      </c>
      <c r="D49" s="37">
        <f>+打者通算!E11</f>
        <v>0</v>
      </c>
      <c r="E49" s="37">
        <f>+打者通算!G11</f>
        <v>0</v>
      </c>
      <c r="F49" s="37">
        <f>+打者通算!H11</f>
        <v>0</v>
      </c>
      <c r="G49" s="37">
        <f>+打者通算!O11</f>
        <v>0</v>
      </c>
      <c r="H49" s="49"/>
      <c r="I49" s="48" t="s">
        <v>96</v>
      </c>
      <c r="J49" s="37">
        <f>+打者通算!C12</f>
        <v>0</v>
      </c>
      <c r="K49" s="37" t="e">
        <f>+M49/L49*1000</f>
        <v>#DIV/0!</v>
      </c>
      <c r="L49" s="37">
        <f>+打者通算!E12</f>
        <v>0</v>
      </c>
      <c r="M49" s="37">
        <f>+打者通算!G12</f>
        <v>0</v>
      </c>
      <c r="N49" s="37">
        <f>+打者通算!H12</f>
        <v>0</v>
      </c>
      <c r="O49" s="37">
        <f>+打者通算!O12</f>
        <v>0</v>
      </c>
      <c r="P49" s="49"/>
      <c r="Q49" s="48" t="s">
        <v>96</v>
      </c>
      <c r="R49" s="37">
        <f>+打者通算!C13</f>
        <v>0</v>
      </c>
      <c r="S49" s="37" t="e">
        <f>+U49/T49*1000</f>
        <v>#DIV/0!</v>
      </c>
      <c r="T49" s="37">
        <f>+打者通算!E13</f>
        <v>0</v>
      </c>
      <c r="U49" s="37">
        <f>+打者通算!G13</f>
        <v>0</v>
      </c>
      <c r="V49" s="37">
        <f>+打者通算!H13</f>
        <v>0</v>
      </c>
      <c r="W49" s="37">
        <f>+打者通算!O13</f>
        <v>0</v>
      </c>
      <c r="X49" s="202"/>
      <c r="Z49"/>
    </row>
    <row r="50" spans="1:26" s="109" customFormat="1" ht="12.75" customHeight="1">
      <c r="A50" s="424" t="s">
        <v>723</v>
      </c>
      <c r="B50" s="187"/>
      <c r="C50" s="187"/>
      <c r="D50" s="197"/>
      <c r="E50" s="187"/>
      <c r="F50" s="197"/>
      <c r="G50" s="195"/>
      <c r="H50" s="195"/>
      <c r="I50" s="423" t="s">
        <v>724</v>
      </c>
      <c r="J50" s="250" t="s">
        <v>2467</v>
      </c>
      <c r="K50" s="187" t="s">
        <v>2468</v>
      </c>
      <c r="L50" s="197"/>
      <c r="M50" s="187"/>
      <c r="N50" s="197"/>
      <c r="O50" s="195"/>
      <c r="P50" s="195"/>
      <c r="Q50" s="424" t="s">
        <v>1790</v>
      </c>
      <c r="R50" s="187" t="s">
        <v>2467</v>
      </c>
      <c r="S50" s="187" t="s">
        <v>2468</v>
      </c>
      <c r="T50" s="197"/>
      <c r="U50" s="187"/>
      <c r="V50" s="187"/>
      <c r="W50" s="197"/>
      <c r="X50" s="187"/>
    </row>
    <row r="51" spans="1:26">
      <c r="A51" s="234" t="s">
        <v>1720</v>
      </c>
      <c r="B51" s="52" t="s">
        <v>73</v>
      </c>
      <c r="C51" s="52" t="s">
        <v>32</v>
      </c>
      <c r="D51" s="52" t="s">
        <v>33</v>
      </c>
      <c r="E51" s="52" t="s">
        <v>35</v>
      </c>
      <c r="F51" s="52" t="s">
        <v>36</v>
      </c>
      <c r="G51" s="52" t="s">
        <v>80</v>
      </c>
      <c r="H51" s="53" t="s">
        <v>90</v>
      </c>
      <c r="I51" s="233" t="s">
        <v>1020</v>
      </c>
      <c r="J51" s="52" t="s">
        <v>73</v>
      </c>
      <c r="K51" s="52" t="s">
        <v>32</v>
      </c>
      <c r="L51" s="52" t="s">
        <v>33</v>
      </c>
      <c r="M51" s="52" t="s">
        <v>35</v>
      </c>
      <c r="N51" s="52" t="s">
        <v>36</v>
      </c>
      <c r="O51" s="52" t="s">
        <v>80</v>
      </c>
      <c r="P51" s="53" t="s">
        <v>90</v>
      </c>
      <c r="Q51" s="189" t="s">
        <v>1782</v>
      </c>
      <c r="R51" s="52" t="s">
        <v>73</v>
      </c>
      <c r="S51" s="52" t="s">
        <v>32</v>
      </c>
      <c r="T51" s="52" t="s">
        <v>33</v>
      </c>
      <c r="U51" s="52" t="s">
        <v>35</v>
      </c>
      <c r="V51" s="52" t="s">
        <v>36</v>
      </c>
      <c r="W51" s="52" t="s">
        <v>80</v>
      </c>
      <c r="X51" s="53" t="s">
        <v>90</v>
      </c>
      <c r="Z51"/>
    </row>
    <row r="52" spans="1:26">
      <c r="A52" s="497" t="s">
        <v>1953</v>
      </c>
      <c r="B52" s="498">
        <f>+B61</f>
        <v>0</v>
      </c>
      <c r="C52" s="763" t="e">
        <f>+E52/D52*1000</f>
        <v>#DIV/0!</v>
      </c>
      <c r="D52" s="498">
        <f>+D61</f>
        <v>0</v>
      </c>
      <c r="E52" s="498">
        <f>+E61</f>
        <v>0</v>
      </c>
      <c r="F52" s="498">
        <f>+F61</f>
        <v>0</v>
      </c>
      <c r="G52" s="498">
        <f>+G61</f>
        <v>0</v>
      </c>
      <c r="H52" s="499"/>
      <c r="I52" s="497" t="s">
        <v>1953</v>
      </c>
      <c r="J52" s="498">
        <f>+J61</f>
        <v>0</v>
      </c>
      <c r="K52" s="763" t="e">
        <f>+M52/L52*1000</f>
        <v>#DIV/0!</v>
      </c>
      <c r="L52" s="498">
        <f>+L61</f>
        <v>0</v>
      </c>
      <c r="M52" s="498">
        <f>+M61</f>
        <v>0</v>
      </c>
      <c r="N52" s="498">
        <f>+N61</f>
        <v>0</v>
      </c>
      <c r="O52" s="498">
        <f>+O61</f>
        <v>0</v>
      </c>
      <c r="P52" s="499"/>
      <c r="Q52" s="497" t="s">
        <v>1953</v>
      </c>
      <c r="R52" s="498">
        <f>+R61</f>
        <v>0</v>
      </c>
      <c r="S52" s="763" t="e">
        <f>+U52/T52*1000</f>
        <v>#DIV/0!</v>
      </c>
      <c r="T52" s="498">
        <f>+T61</f>
        <v>0</v>
      </c>
      <c r="U52" s="498">
        <f>+U61</f>
        <v>0</v>
      </c>
      <c r="V52" s="498">
        <f>+V61</f>
        <v>0</v>
      </c>
      <c r="W52" s="498">
        <f>+W61</f>
        <v>0</v>
      </c>
      <c r="X52" s="499"/>
      <c r="Z52"/>
    </row>
    <row r="53" spans="1:26">
      <c r="A53" s="497" t="s">
        <v>1954</v>
      </c>
      <c r="B53" s="498">
        <f>+B61-B52</f>
        <v>0</v>
      </c>
      <c r="C53" s="763" t="e">
        <f t="shared" ref="C53:C59" si="12">+E53/D53*1000</f>
        <v>#DIV/0!</v>
      </c>
      <c r="D53" s="498">
        <f>+D61-D52</f>
        <v>0</v>
      </c>
      <c r="E53" s="498">
        <f>+E61-E52</f>
        <v>0</v>
      </c>
      <c r="F53" s="498">
        <f>+F61-F52</f>
        <v>0</v>
      </c>
      <c r="G53" s="498">
        <f>+G61-G52</f>
        <v>0</v>
      </c>
      <c r="H53" s="499"/>
      <c r="I53" s="497" t="s">
        <v>1954</v>
      </c>
      <c r="J53" s="498">
        <f>+J61-J52</f>
        <v>0</v>
      </c>
      <c r="K53" s="763" t="e">
        <f t="shared" ref="K53:K59" si="13">+M53/L53*1000</f>
        <v>#DIV/0!</v>
      </c>
      <c r="L53" s="498">
        <f>+L61-L52</f>
        <v>0</v>
      </c>
      <c r="M53" s="498">
        <f>+M61-M52</f>
        <v>0</v>
      </c>
      <c r="N53" s="498">
        <f>+N61-N52</f>
        <v>0</v>
      </c>
      <c r="O53" s="498">
        <f>+O61-O52</f>
        <v>0</v>
      </c>
      <c r="P53" s="499"/>
      <c r="Q53" s="497" t="s">
        <v>1954</v>
      </c>
      <c r="R53" s="498">
        <f>+R61-R52</f>
        <v>0</v>
      </c>
      <c r="S53" s="763" t="e">
        <f t="shared" ref="S53:S59" si="14">+U53/T53*1000</f>
        <v>#DIV/0!</v>
      </c>
      <c r="T53" s="498">
        <f>+T61-T52</f>
        <v>0</v>
      </c>
      <c r="U53" s="498">
        <f>+U61-U52</f>
        <v>0</v>
      </c>
      <c r="V53" s="498">
        <f>+V61-V52</f>
        <v>0</v>
      </c>
      <c r="W53" s="498">
        <f>+W61-W52</f>
        <v>0</v>
      </c>
      <c r="X53" s="499"/>
      <c r="Z53"/>
    </row>
    <row r="54" spans="1:26">
      <c r="A54" s="497" t="s">
        <v>1955</v>
      </c>
      <c r="B54" s="498">
        <f>+B61-B52-B53</f>
        <v>0</v>
      </c>
      <c r="C54" s="763" t="e">
        <f t="shared" si="12"/>
        <v>#DIV/0!</v>
      </c>
      <c r="D54" s="498">
        <f>+D61-D52-D53</f>
        <v>0</v>
      </c>
      <c r="E54" s="498">
        <f>+E61-E52-E53</f>
        <v>0</v>
      </c>
      <c r="F54" s="498">
        <f>+F61-F52-F53</f>
        <v>0</v>
      </c>
      <c r="G54" s="498">
        <f>+G61-G52-G53</f>
        <v>0</v>
      </c>
      <c r="H54" s="499"/>
      <c r="I54" s="497" t="s">
        <v>1955</v>
      </c>
      <c r="J54" s="498">
        <f>+J61-J52-J53</f>
        <v>0</v>
      </c>
      <c r="K54" s="763" t="e">
        <f t="shared" si="13"/>
        <v>#DIV/0!</v>
      </c>
      <c r="L54" s="498">
        <f>+L61-L52-L53</f>
        <v>0</v>
      </c>
      <c r="M54" s="498">
        <f>+M61-M52-M53</f>
        <v>0</v>
      </c>
      <c r="N54" s="498">
        <f>+N61-N52-N53</f>
        <v>0</v>
      </c>
      <c r="O54" s="498">
        <f>+O61-O52-O53</f>
        <v>0</v>
      </c>
      <c r="P54" s="499"/>
      <c r="Q54" s="497" t="s">
        <v>1955</v>
      </c>
      <c r="R54" s="498">
        <f>+R61-R52-R53</f>
        <v>0</v>
      </c>
      <c r="S54" s="763" t="e">
        <f t="shared" si="14"/>
        <v>#DIV/0!</v>
      </c>
      <c r="T54" s="498">
        <f>+T61-T52-T53</f>
        <v>0</v>
      </c>
      <c r="U54" s="498">
        <f>+U61-U52-U53</f>
        <v>0</v>
      </c>
      <c r="V54" s="498">
        <f>+V61-V52-V53</f>
        <v>0</v>
      </c>
      <c r="W54" s="498">
        <f>+W61-W52-W53</f>
        <v>0</v>
      </c>
      <c r="X54" s="499"/>
      <c r="Z54"/>
    </row>
    <row r="55" spans="1:26">
      <c r="A55" s="497" t="s">
        <v>92</v>
      </c>
      <c r="B55" s="498">
        <f>+B61-B52-B53-B54</f>
        <v>0</v>
      </c>
      <c r="C55" s="763" t="e">
        <f t="shared" si="12"/>
        <v>#DIV/0!</v>
      </c>
      <c r="D55" s="498">
        <f>+D61-D52-D53-D54</f>
        <v>0</v>
      </c>
      <c r="E55" s="498">
        <f>+E61-E52-E53-E54</f>
        <v>0</v>
      </c>
      <c r="F55" s="498">
        <f>+F61-F52-F53-F54</f>
        <v>0</v>
      </c>
      <c r="G55" s="498">
        <f>+G61-G52-G53-G54</f>
        <v>0</v>
      </c>
      <c r="H55" s="499"/>
      <c r="I55" s="497" t="s">
        <v>92</v>
      </c>
      <c r="J55" s="498">
        <f>+J61-J52-J53-J54</f>
        <v>0</v>
      </c>
      <c r="K55" s="763" t="e">
        <f t="shared" si="13"/>
        <v>#DIV/0!</v>
      </c>
      <c r="L55" s="498">
        <f>+L61-L52-L53-L54</f>
        <v>0</v>
      </c>
      <c r="M55" s="498">
        <f>+M61-M52-M53-M54</f>
        <v>0</v>
      </c>
      <c r="N55" s="498">
        <f>+N61-N52-N53-N54</f>
        <v>0</v>
      </c>
      <c r="O55" s="498">
        <f>+O61-O52-O53-O54</f>
        <v>0</v>
      </c>
      <c r="P55" s="499"/>
      <c r="Q55" s="497" t="s">
        <v>92</v>
      </c>
      <c r="R55" s="498">
        <f>+R61-R52-R53-R54</f>
        <v>0</v>
      </c>
      <c r="S55" s="763" t="e">
        <f t="shared" si="14"/>
        <v>#DIV/0!</v>
      </c>
      <c r="T55" s="498">
        <f>+T61-T52-T53-T54</f>
        <v>0</v>
      </c>
      <c r="U55" s="498">
        <f>+U61-U52-U53-U54</f>
        <v>0</v>
      </c>
      <c r="V55" s="498">
        <f>+V61-V52-V53-V54</f>
        <v>0</v>
      </c>
      <c r="W55" s="498">
        <f>+W61-W52-W53-W54</f>
        <v>0</v>
      </c>
      <c r="X55" s="499"/>
      <c r="Z55"/>
    </row>
    <row r="56" spans="1:26">
      <c r="A56" s="497" t="s">
        <v>93</v>
      </c>
      <c r="B56" s="498">
        <f>+B61-B52-B53-B54-B55</f>
        <v>0</v>
      </c>
      <c r="C56" s="763" t="e">
        <f t="shared" si="12"/>
        <v>#DIV/0!</v>
      </c>
      <c r="D56" s="498">
        <f>+D61-D52-D53-D54-D55</f>
        <v>0</v>
      </c>
      <c r="E56" s="498">
        <f>+E61-E52-E53-E54-E55</f>
        <v>0</v>
      </c>
      <c r="F56" s="498">
        <f>+F61-F52-F53-F54-F55</f>
        <v>0</v>
      </c>
      <c r="G56" s="498">
        <f>+G61-G52-G53-G54-G55</f>
        <v>0</v>
      </c>
      <c r="H56" s="499"/>
      <c r="I56" s="497" t="s">
        <v>93</v>
      </c>
      <c r="J56" s="498">
        <f>+J61-J52-J53-J54-J55</f>
        <v>0</v>
      </c>
      <c r="K56" s="763" t="e">
        <f t="shared" si="13"/>
        <v>#DIV/0!</v>
      </c>
      <c r="L56" s="498">
        <f>+L61-L52-L53-L54-L55</f>
        <v>0</v>
      </c>
      <c r="M56" s="498">
        <f>+M61-M52-M53-M54-M55</f>
        <v>0</v>
      </c>
      <c r="N56" s="498">
        <f>+N61-N52-N53-N54-N55</f>
        <v>0</v>
      </c>
      <c r="O56" s="498">
        <f>+O61-O52-O53-O54-O55</f>
        <v>0</v>
      </c>
      <c r="P56" s="499"/>
      <c r="Q56" s="497" t="s">
        <v>93</v>
      </c>
      <c r="R56" s="498">
        <f>+R61-R52-R53-R54-R55</f>
        <v>0</v>
      </c>
      <c r="S56" s="763" t="e">
        <f t="shared" si="14"/>
        <v>#DIV/0!</v>
      </c>
      <c r="T56" s="498">
        <f>+T61-T52-T53-T54-T55</f>
        <v>0</v>
      </c>
      <c r="U56" s="498">
        <f>+U61-U52-U53-U54-U55</f>
        <v>0</v>
      </c>
      <c r="V56" s="498">
        <f>+V61-V52-V53-V54-V55</f>
        <v>0</v>
      </c>
      <c r="W56" s="498">
        <f>+W61-W52-W53-W54-W55</f>
        <v>0</v>
      </c>
      <c r="X56" s="499"/>
      <c r="Z56"/>
    </row>
    <row r="57" spans="1:26">
      <c r="A57" s="497" t="s">
        <v>94</v>
      </c>
      <c r="B57" s="498">
        <f>+B61-B52-B53-B54-B55-B56</f>
        <v>0</v>
      </c>
      <c r="C57" s="763" t="e">
        <f t="shared" si="12"/>
        <v>#DIV/0!</v>
      </c>
      <c r="D57" s="498">
        <f>+D61-D52-D53-D54-D55-D56</f>
        <v>0</v>
      </c>
      <c r="E57" s="498">
        <f>+E61-E52-E53-E54-E55-E56</f>
        <v>0</v>
      </c>
      <c r="F57" s="498">
        <f>+F61-F52-F53-F54-F55-F56</f>
        <v>0</v>
      </c>
      <c r="G57" s="498">
        <f>+G61-G52-G53-G54-G55-G56</f>
        <v>0</v>
      </c>
      <c r="H57" s="498"/>
      <c r="I57" s="497" t="s">
        <v>94</v>
      </c>
      <c r="J57" s="498">
        <f>+J61-J52-J53-J54-J55-J56</f>
        <v>0</v>
      </c>
      <c r="K57" s="763" t="e">
        <f t="shared" si="13"/>
        <v>#DIV/0!</v>
      </c>
      <c r="L57" s="498">
        <f>+L61-L52-L53-L54-L55-L56</f>
        <v>0</v>
      </c>
      <c r="M57" s="498">
        <f>+M61-M52-M53-M54-M55-M56</f>
        <v>0</v>
      </c>
      <c r="N57" s="498">
        <f>+N61-N52-N53-N54-N55-N56</f>
        <v>0</v>
      </c>
      <c r="O57" s="498">
        <f>+O61-O52-O53-O54-O55-O56</f>
        <v>0</v>
      </c>
      <c r="P57" s="498"/>
      <c r="Q57" s="497" t="s">
        <v>94</v>
      </c>
      <c r="R57" s="498">
        <f>+R61-R52-R53-R54-R55-R56</f>
        <v>0</v>
      </c>
      <c r="S57" s="763" t="e">
        <f t="shared" si="14"/>
        <v>#DIV/0!</v>
      </c>
      <c r="T57" s="498">
        <f>+T61-T52-T53-T54-T55-T56</f>
        <v>0</v>
      </c>
      <c r="U57" s="498">
        <f>+U61-U52-U53-U54-U55-U56</f>
        <v>0</v>
      </c>
      <c r="V57" s="498">
        <f>+V61-V52-V53-V54-V55-V56</f>
        <v>0</v>
      </c>
      <c r="W57" s="498">
        <f>+W61-W52-W53-W54-W55-W56</f>
        <v>0</v>
      </c>
      <c r="X57" s="499"/>
      <c r="Z57"/>
    </row>
    <row r="58" spans="1:26" s="505" customFormat="1">
      <c r="A58" s="497" t="s">
        <v>95</v>
      </c>
      <c r="B58" s="498">
        <f>+B61-B52-B53-B54-B55-B56-B57</f>
        <v>0</v>
      </c>
      <c r="C58" s="763" t="e">
        <f t="shared" si="12"/>
        <v>#DIV/0!</v>
      </c>
      <c r="D58" s="498">
        <f>+D61-D52-D53-D54-D55-D56-D57</f>
        <v>0</v>
      </c>
      <c r="E58" s="498">
        <f>+E61-E52-E53-E54-E55-E56-E57</f>
        <v>0</v>
      </c>
      <c r="F58" s="498">
        <f>+F61-F52-F53-F54-F55-F56-F57</f>
        <v>0</v>
      </c>
      <c r="G58" s="498">
        <f>+G61-G52-G53-G54-G55-G56-G57</f>
        <v>0</v>
      </c>
      <c r="H58" s="499"/>
      <c r="I58" s="497" t="s">
        <v>95</v>
      </c>
      <c r="J58" s="498">
        <f>+J61-J52-J53-J54-J55-J56-J57</f>
        <v>0</v>
      </c>
      <c r="K58" s="763" t="e">
        <f t="shared" si="13"/>
        <v>#DIV/0!</v>
      </c>
      <c r="L58" s="498">
        <f>+L61-L52-L53-L54-L55-L56-L57</f>
        <v>0</v>
      </c>
      <c r="M58" s="498">
        <f>+M61-M52-M53-M54-M55-M56-M57</f>
        <v>0</v>
      </c>
      <c r="N58" s="498">
        <f>+N61-N52-N53-N54-N55-N56-N57</f>
        <v>0</v>
      </c>
      <c r="O58" s="498">
        <f>+O61-O52-O53-O54-O55-O56-O57</f>
        <v>0</v>
      </c>
      <c r="P58" s="499"/>
      <c r="Q58" s="497" t="s">
        <v>95</v>
      </c>
      <c r="R58" s="498">
        <f>+R61-R52-R53-R54-R55-R56-R57</f>
        <v>0</v>
      </c>
      <c r="S58" s="763" t="e">
        <f t="shared" si="14"/>
        <v>#DIV/0!</v>
      </c>
      <c r="T58" s="498">
        <f>+T61-T52-T53-T54-T55-T56-T57</f>
        <v>0</v>
      </c>
      <c r="U58" s="498">
        <f>+U61-U52-U53-U54-U55-U56-U57</f>
        <v>0</v>
      </c>
      <c r="V58" s="498">
        <f>+V61-V52-V53-V54-V55-V56-V57</f>
        <v>0</v>
      </c>
      <c r="W58" s="498">
        <f>+W61-W52-W53-W54-W55-W56-W57</f>
        <v>0</v>
      </c>
      <c r="X58" s="499"/>
    </row>
    <row r="59" spans="1:26">
      <c r="A59" s="497" t="s">
        <v>2210</v>
      </c>
      <c r="B59" s="980">
        <f>+B61-B52-B53-B54-B55-B56-B57-B58</f>
        <v>0</v>
      </c>
      <c r="C59" s="763" t="e">
        <f t="shared" si="12"/>
        <v>#DIV/0!</v>
      </c>
      <c r="D59" s="980">
        <f>+D61-D52-D53-D54-D55-D56-D57-D58</f>
        <v>0</v>
      </c>
      <c r="E59" s="980">
        <f>+E61-E52-E53-E54-E55-E56-E57-E58</f>
        <v>0</v>
      </c>
      <c r="F59" s="980">
        <f>+F61-F52-F53-F54-F55-F56-F57-F58</f>
        <v>0</v>
      </c>
      <c r="G59" s="980">
        <f>+G61-G52-G53-G54-G55-G56-G57-G58</f>
        <v>0</v>
      </c>
      <c r="H59" s="499"/>
      <c r="I59" s="497" t="s">
        <v>2210</v>
      </c>
      <c r="J59" s="980">
        <f>+J61-J52-J53-J54-J55-J56-J57-J58</f>
        <v>0</v>
      </c>
      <c r="K59" s="763" t="e">
        <f t="shared" si="13"/>
        <v>#DIV/0!</v>
      </c>
      <c r="L59" s="980">
        <f>+L61-L52-L53-L54-L55-L56-L57-L58</f>
        <v>0</v>
      </c>
      <c r="M59" s="980">
        <f>+M61-M52-M53-M54-M55-M56-M57-M58</f>
        <v>0</v>
      </c>
      <c r="N59" s="980">
        <f>+N61-N52-N53-N54-N55-N56-N57-N58</f>
        <v>0</v>
      </c>
      <c r="O59" s="980">
        <f>+O61-O52-O53-O54-O55-O56-O57-O58</f>
        <v>0</v>
      </c>
      <c r="P59" s="499"/>
      <c r="Q59" s="497" t="s">
        <v>2210</v>
      </c>
      <c r="R59" s="980">
        <f>+R61-R52-R53-R54-R55-R56-R57-R58</f>
        <v>0</v>
      </c>
      <c r="S59" s="763" t="e">
        <f t="shared" si="14"/>
        <v>#DIV/0!</v>
      </c>
      <c r="T59" s="980">
        <f>+T61-T52-T53-T54-T55-T56-T57-T58</f>
        <v>0</v>
      </c>
      <c r="U59" s="980">
        <f>+U61-U52-U53-U54-U55-U56-U57-U58</f>
        <v>0</v>
      </c>
      <c r="V59" s="980">
        <f>+V61-V52-V53-V54-V55-V56-V57-V58</f>
        <v>0</v>
      </c>
      <c r="W59" s="980">
        <f>+W61-W52-W53-W54-W55-W56-W57-W58</f>
        <v>0</v>
      </c>
      <c r="X59" s="499"/>
      <c r="Z59"/>
    </row>
    <row r="60" spans="1:26">
      <c r="A60" s="661"/>
      <c r="B60" s="664"/>
      <c r="C60" s="662"/>
      <c r="D60" s="664"/>
      <c r="E60" s="664"/>
      <c r="F60" s="664"/>
      <c r="G60" s="664"/>
      <c r="H60" s="663"/>
      <c r="I60" s="661"/>
      <c r="J60" s="664"/>
      <c r="K60" s="662"/>
      <c r="L60" s="664"/>
      <c r="M60" s="664"/>
      <c r="N60" s="664"/>
      <c r="O60" s="664"/>
      <c r="P60" s="663"/>
      <c r="Q60" s="661"/>
      <c r="R60" s="664"/>
      <c r="S60" s="662"/>
      <c r="T60" s="664"/>
      <c r="U60" s="664"/>
      <c r="V60" s="664"/>
      <c r="W60" s="664"/>
      <c r="X60" s="663"/>
      <c r="Z60"/>
    </row>
    <row r="61" spans="1:26">
      <c r="A61" s="48" t="s">
        <v>96</v>
      </c>
      <c r="B61" s="50">
        <f>+打者通算!C14</f>
        <v>0</v>
      </c>
      <c r="C61" s="51" t="e">
        <f>+E61/D61*1000</f>
        <v>#DIV/0!</v>
      </c>
      <c r="D61" s="37">
        <f>+打者通算!E14</f>
        <v>0</v>
      </c>
      <c r="E61" s="37">
        <f>+打者通算!G14</f>
        <v>0</v>
      </c>
      <c r="F61" s="37">
        <f>+打者通算!H14</f>
        <v>0</v>
      </c>
      <c r="G61" s="37">
        <f>+打者通算!O14</f>
        <v>0</v>
      </c>
      <c r="H61" s="202"/>
      <c r="I61" s="48" t="s">
        <v>96</v>
      </c>
      <c r="J61" s="37">
        <f>+打者通算!C15</f>
        <v>0</v>
      </c>
      <c r="K61" s="51" t="e">
        <f>+M61/L61*1000</f>
        <v>#DIV/0!</v>
      </c>
      <c r="L61" s="37">
        <f>+打者通算!E15</f>
        <v>0</v>
      </c>
      <c r="M61" s="37">
        <f>+打者通算!G15</f>
        <v>0</v>
      </c>
      <c r="N61" s="37">
        <f>+打者通算!H15</f>
        <v>0</v>
      </c>
      <c r="O61" s="37">
        <f>+打者通算!O15</f>
        <v>0</v>
      </c>
      <c r="P61" s="49"/>
      <c r="Q61" s="48" t="s">
        <v>96</v>
      </c>
      <c r="R61" s="37">
        <f>+打者通算!C16</f>
        <v>0</v>
      </c>
      <c r="S61" s="37" t="e">
        <f>+U61/T61*1000</f>
        <v>#DIV/0!</v>
      </c>
      <c r="T61" s="37">
        <f>+打者通算!E16</f>
        <v>0</v>
      </c>
      <c r="U61" s="37">
        <f>+打者通算!G16</f>
        <v>0</v>
      </c>
      <c r="V61" s="37">
        <f>+打者通算!H16</f>
        <v>0</v>
      </c>
      <c r="W61" s="37">
        <f>+打者通算!O16</f>
        <v>0</v>
      </c>
      <c r="X61" s="49"/>
      <c r="Z61"/>
    </row>
    <row r="62" spans="1:26" s="109" customFormat="1" ht="12.75" customHeight="1">
      <c r="A62" s="424" t="s">
        <v>758</v>
      </c>
      <c r="B62" s="187"/>
      <c r="C62" s="187"/>
      <c r="D62" s="197"/>
      <c r="E62" s="187"/>
      <c r="F62" s="187"/>
      <c r="G62" s="197"/>
      <c r="H62" s="187"/>
      <c r="I62" s="423" t="s">
        <v>759</v>
      </c>
      <c r="J62" s="187" t="s">
        <v>2467</v>
      </c>
      <c r="K62" s="187" t="s">
        <v>2468</v>
      </c>
      <c r="L62" s="197"/>
      <c r="M62" s="187"/>
      <c r="N62" s="187"/>
      <c r="O62" s="197"/>
      <c r="P62" s="187"/>
      <c r="Q62" s="424" t="s">
        <v>761</v>
      </c>
      <c r="R62" s="187" t="s">
        <v>2467</v>
      </c>
      <c r="S62" s="187" t="s">
        <v>2468</v>
      </c>
      <c r="T62" s="197"/>
      <c r="U62" s="187"/>
      <c r="V62" s="195"/>
      <c r="W62" s="195"/>
      <c r="X62" s="195"/>
    </row>
    <row r="63" spans="1:26">
      <c r="A63" s="189" t="s">
        <v>676</v>
      </c>
      <c r="B63" s="52" t="s">
        <v>73</v>
      </c>
      <c r="C63" s="52" t="s">
        <v>32</v>
      </c>
      <c r="D63" s="52" t="s">
        <v>33</v>
      </c>
      <c r="E63" s="52" t="s">
        <v>35</v>
      </c>
      <c r="F63" s="52" t="s">
        <v>36</v>
      </c>
      <c r="G63" s="52" t="s">
        <v>80</v>
      </c>
      <c r="H63" s="53" t="s">
        <v>90</v>
      </c>
      <c r="I63" s="233" t="s">
        <v>1501</v>
      </c>
      <c r="J63" s="52" t="s">
        <v>73</v>
      </c>
      <c r="K63" s="52" t="s">
        <v>32</v>
      </c>
      <c r="L63" s="52" t="s">
        <v>33</v>
      </c>
      <c r="M63" s="52" t="s">
        <v>35</v>
      </c>
      <c r="N63" s="52" t="s">
        <v>36</v>
      </c>
      <c r="O63" s="52" t="s">
        <v>80</v>
      </c>
      <c r="P63" s="53" t="s">
        <v>90</v>
      </c>
      <c r="Q63" s="188" t="s">
        <v>2058</v>
      </c>
      <c r="R63" s="52" t="s">
        <v>73</v>
      </c>
      <c r="S63" s="52" t="s">
        <v>32</v>
      </c>
      <c r="T63" s="52" t="s">
        <v>33</v>
      </c>
      <c r="U63" s="52" t="s">
        <v>35</v>
      </c>
      <c r="V63" s="52" t="s">
        <v>36</v>
      </c>
      <c r="W63" s="52" t="s">
        <v>80</v>
      </c>
      <c r="X63" s="53" t="s">
        <v>90</v>
      </c>
      <c r="Z63"/>
    </row>
    <row r="64" spans="1:26">
      <c r="A64" s="497" t="s">
        <v>1953</v>
      </c>
      <c r="B64" s="498">
        <f>+B73</f>
        <v>0</v>
      </c>
      <c r="C64" s="763" t="e">
        <f>+E64/D64*1000</f>
        <v>#DIV/0!</v>
      </c>
      <c r="D64" s="498">
        <f>+D73</f>
        <v>0</v>
      </c>
      <c r="E64" s="498">
        <f>+E73</f>
        <v>0</v>
      </c>
      <c r="F64" s="498">
        <f>+F73</f>
        <v>0</v>
      </c>
      <c r="G64" s="498">
        <f>+G73</f>
        <v>0</v>
      </c>
      <c r="H64" s="499"/>
      <c r="I64" s="497" t="s">
        <v>1953</v>
      </c>
      <c r="J64" s="498">
        <f>+J73</f>
        <v>0</v>
      </c>
      <c r="K64" s="763" t="e">
        <f>+M64/L64*1000</f>
        <v>#DIV/0!</v>
      </c>
      <c r="L64" s="498">
        <f>+L73</f>
        <v>0</v>
      </c>
      <c r="M64" s="498">
        <f>+M73</f>
        <v>0</v>
      </c>
      <c r="N64" s="498">
        <f>+N73</f>
        <v>0</v>
      </c>
      <c r="O64" s="498">
        <f>+O73</f>
        <v>0</v>
      </c>
      <c r="P64" s="499"/>
      <c r="Q64" s="497" t="s">
        <v>1953</v>
      </c>
      <c r="R64" s="498">
        <f>+R73</f>
        <v>0</v>
      </c>
      <c r="S64" s="763" t="e">
        <f>+U64/T64*1000</f>
        <v>#DIV/0!</v>
      </c>
      <c r="T64" s="498">
        <f>+T73</f>
        <v>0</v>
      </c>
      <c r="U64" s="498">
        <f>+U73</f>
        <v>0</v>
      </c>
      <c r="V64" s="498">
        <f>+V73</f>
        <v>0</v>
      </c>
      <c r="W64" s="498">
        <f>+W73</f>
        <v>0</v>
      </c>
      <c r="X64" s="499"/>
      <c r="Z64"/>
    </row>
    <row r="65" spans="1:26">
      <c r="A65" s="497" t="s">
        <v>1954</v>
      </c>
      <c r="B65" s="498">
        <f>+B73-B64</f>
        <v>0</v>
      </c>
      <c r="C65" s="763" t="e">
        <f t="shared" ref="C65:C71" si="15">+E65/D65*1000</f>
        <v>#DIV/0!</v>
      </c>
      <c r="D65" s="498">
        <f>+D73-D64</f>
        <v>0</v>
      </c>
      <c r="E65" s="498">
        <f>+E73-E64</f>
        <v>0</v>
      </c>
      <c r="F65" s="498">
        <f>+F73-F64</f>
        <v>0</v>
      </c>
      <c r="G65" s="498">
        <f>+G73-G64</f>
        <v>0</v>
      </c>
      <c r="H65" s="499"/>
      <c r="I65" s="497" t="s">
        <v>1954</v>
      </c>
      <c r="J65" s="498">
        <f>+J73-J64</f>
        <v>0</v>
      </c>
      <c r="K65" s="763" t="e">
        <f t="shared" ref="K65:K71" si="16">+M65/L65*1000</f>
        <v>#DIV/0!</v>
      </c>
      <c r="L65" s="498">
        <f>+L73-L64</f>
        <v>0</v>
      </c>
      <c r="M65" s="498">
        <f>+M73-M64</f>
        <v>0</v>
      </c>
      <c r="N65" s="498">
        <f>+N73-N64</f>
        <v>0</v>
      </c>
      <c r="O65" s="498">
        <f>+O73-O64</f>
        <v>0</v>
      </c>
      <c r="P65" s="499"/>
      <c r="Q65" s="497" t="s">
        <v>1954</v>
      </c>
      <c r="R65" s="498">
        <f>+R73-R64</f>
        <v>0</v>
      </c>
      <c r="S65" s="763" t="e">
        <f t="shared" ref="S65:S71" si="17">+U65/T65*1000</f>
        <v>#DIV/0!</v>
      </c>
      <c r="T65" s="498">
        <f>+T73-T64</f>
        <v>0</v>
      </c>
      <c r="U65" s="498">
        <f>+U73-U64</f>
        <v>0</v>
      </c>
      <c r="V65" s="498">
        <f>+V73-V64</f>
        <v>0</v>
      </c>
      <c r="W65" s="498">
        <f>+W73-W64</f>
        <v>0</v>
      </c>
      <c r="X65" s="499"/>
      <c r="Z65"/>
    </row>
    <row r="66" spans="1:26">
      <c r="A66" s="497" t="s">
        <v>1955</v>
      </c>
      <c r="B66" s="498">
        <f>+B73-B64-B65</f>
        <v>0</v>
      </c>
      <c r="C66" s="763" t="e">
        <f t="shared" si="15"/>
        <v>#DIV/0!</v>
      </c>
      <c r="D66" s="498">
        <f>+D73-D64-D65</f>
        <v>0</v>
      </c>
      <c r="E66" s="498">
        <f>+E73-E64-E65</f>
        <v>0</v>
      </c>
      <c r="F66" s="498">
        <f>+F73-F64-F65</f>
        <v>0</v>
      </c>
      <c r="G66" s="498">
        <f>+G73-G64-G65</f>
        <v>0</v>
      </c>
      <c r="H66" s="499"/>
      <c r="I66" s="497" t="s">
        <v>1955</v>
      </c>
      <c r="J66" s="498">
        <f>+J73-J64-J65</f>
        <v>0</v>
      </c>
      <c r="K66" s="763" t="e">
        <f t="shared" si="16"/>
        <v>#DIV/0!</v>
      </c>
      <c r="L66" s="498">
        <f>+L73-L64-L65</f>
        <v>0</v>
      </c>
      <c r="M66" s="498">
        <f>+M73-M64-M65</f>
        <v>0</v>
      </c>
      <c r="N66" s="498">
        <f>+N73-N64-N65</f>
        <v>0</v>
      </c>
      <c r="O66" s="498">
        <f>+O73-O64-O65</f>
        <v>0</v>
      </c>
      <c r="P66" s="499"/>
      <c r="Q66" s="497" t="s">
        <v>1955</v>
      </c>
      <c r="R66" s="498">
        <f>+R73-R64-R65</f>
        <v>0</v>
      </c>
      <c r="S66" s="763" t="e">
        <f t="shared" si="17"/>
        <v>#DIV/0!</v>
      </c>
      <c r="T66" s="498">
        <f>+T73-T64-T65</f>
        <v>0</v>
      </c>
      <c r="U66" s="498">
        <f>+U73-U64-U65</f>
        <v>0</v>
      </c>
      <c r="V66" s="498">
        <f>+V73-V64-V65</f>
        <v>0</v>
      </c>
      <c r="W66" s="498">
        <f>+W73-W64-W65</f>
        <v>0</v>
      </c>
      <c r="X66" s="499"/>
      <c r="Z66"/>
    </row>
    <row r="67" spans="1:26">
      <c r="A67" s="497" t="s">
        <v>92</v>
      </c>
      <c r="B67" s="498">
        <f>+B73-B64-B65-B66</f>
        <v>0</v>
      </c>
      <c r="C67" s="763" t="e">
        <f t="shared" si="15"/>
        <v>#DIV/0!</v>
      </c>
      <c r="D67" s="498">
        <f>+D73-D64-D65-D66</f>
        <v>0</v>
      </c>
      <c r="E67" s="498">
        <f>+E73-E64-E65-E66</f>
        <v>0</v>
      </c>
      <c r="F67" s="498">
        <f>+F73-F64-F65-F66</f>
        <v>0</v>
      </c>
      <c r="G67" s="498">
        <f>+G73-G64-G65-G66</f>
        <v>0</v>
      </c>
      <c r="H67" s="499"/>
      <c r="I67" s="497" t="s">
        <v>92</v>
      </c>
      <c r="J67" s="498">
        <f>+J73-J64-J65-J66</f>
        <v>0</v>
      </c>
      <c r="K67" s="763" t="e">
        <f t="shared" si="16"/>
        <v>#DIV/0!</v>
      </c>
      <c r="L67" s="498">
        <f>+L73-L64-L65-L66</f>
        <v>0</v>
      </c>
      <c r="M67" s="498">
        <f>+M73-M64-M65-M66</f>
        <v>0</v>
      </c>
      <c r="N67" s="498">
        <f>+N73-N64-N65-N66</f>
        <v>0</v>
      </c>
      <c r="O67" s="498">
        <f>+O73-O64-O65-O66</f>
        <v>0</v>
      </c>
      <c r="P67" s="499"/>
      <c r="Q67" s="497" t="s">
        <v>92</v>
      </c>
      <c r="R67" s="498">
        <f>+R73-R64-R65-R66</f>
        <v>0</v>
      </c>
      <c r="S67" s="763" t="e">
        <f t="shared" si="17"/>
        <v>#DIV/0!</v>
      </c>
      <c r="T67" s="498">
        <f>+T73-T64-T65-T66</f>
        <v>0</v>
      </c>
      <c r="U67" s="498">
        <f>+U73-U64-U65-U66</f>
        <v>0</v>
      </c>
      <c r="V67" s="498">
        <f>+V73-V64-V65-V66</f>
        <v>0</v>
      </c>
      <c r="W67" s="498">
        <f>+W73-W64-W65-W66</f>
        <v>0</v>
      </c>
      <c r="X67" s="499"/>
      <c r="Z67"/>
    </row>
    <row r="68" spans="1:26">
      <c r="A68" s="497" t="s">
        <v>93</v>
      </c>
      <c r="B68" s="498">
        <f>+B73-B64-B65-B66-B67</f>
        <v>0</v>
      </c>
      <c r="C68" s="763" t="e">
        <f t="shared" si="15"/>
        <v>#DIV/0!</v>
      </c>
      <c r="D68" s="498">
        <f>+D73-D64-D65-D66-D67</f>
        <v>0</v>
      </c>
      <c r="E68" s="498">
        <f>+E73-E64-E65-E66-E67</f>
        <v>0</v>
      </c>
      <c r="F68" s="498">
        <f>+F73-F64-F65-F66-F67</f>
        <v>0</v>
      </c>
      <c r="G68" s="498">
        <f>+G73-G64-G65-G66-G67</f>
        <v>0</v>
      </c>
      <c r="H68" s="499"/>
      <c r="I68" s="497" t="s">
        <v>93</v>
      </c>
      <c r="J68" s="498">
        <f>+J73-J64-J65-J66-J67</f>
        <v>0</v>
      </c>
      <c r="K68" s="763" t="e">
        <f t="shared" si="16"/>
        <v>#DIV/0!</v>
      </c>
      <c r="L68" s="498">
        <f>+L73-L64-L65-L66-L67</f>
        <v>0</v>
      </c>
      <c r="M68" s="498">
        <f>+M73-M64-M65-M66-M67</f>
        <v>0</v>
      </c>
      <c r="N68" s="498">
        <f>+N73-N64-N65-N66-N67</f>
        <v>0</v>
      </c>
      <c r="O68" s="498">
        <f>+O73-O64-O65-O66-O67</f>
        <v>0</v>
      </c>
      <c r="P68" s="499"/>
      <c r="Q68" s="497" t="s">
        <v>93</v>
      </c>
      <c r="R68" s="498">
        <f>+R73-R64-R65-R66-R67</f>
        <v>0</v>
      </c>
      <c r="S68" s="763" t="e">
        <f t="shared" si="17"/>
        <v>#DIV/0!</v>
      </c>
      <c r="T68" s="498">
        <f>+T73-T64-T65-T66-T67</f>
        <v>0</v>
      </c>
      <c r="U68" s="498">
        <f>+U73-U64-U65-U66-U67</f>
        <v>0</v>
      </c>
      <c r="V68" s="498">
        <f>+V73-V64-V65-V66-V67</f>
        <v>0</v>
      </c>
      <c r="W68" s="498">
        <f>+W73-W64-W65-W66-W67</f>
        <v>0</v>
      </c>
      <c r="X68" s="499"/>
      <c r="Z68"/>
    </row>
    <row r="69" spans="1:26">
      <c r="A69" s="497" t="s">
        <v>94</v>
      </c>
      <c r="B69" s="498">
        <f>+B73-B64-B65-B66-B67-B68</f>
        <v>0</v>
      </c>
      <c r="C69" s="763" t="e">
        <f t="shared" si="15"/>
        <v>#DIV/0!</v>
      </c>
      <c r="D69" s="498">
        <f>+D73-D64-D65-D66-D67-D68</f>
        <v>0</v>
      </c>
      <c r="E69" s="498">
        <f>+E73-E64-E65-E66-E67-E68</f>
        <v>0</v>
      </c>
      <c r="F69" s="498">
        <f>+F73-F64-F65-F66-F67-F68</f>
        <v>0</v>
      </c>
      <c r="G69" s="498">
        <f>+G73-G64-G65-G66-G67-G68</f>
        <v>0</v>
      </c>
      <c r="H69" s="498"/>
      <c r="I69" s="497" t="s">
        <v>94</v>
      </c>
      <c r="J69" s="498">
        <f>+J73-J64-J65-J66-J67-J68</f>
        <v>0</v>
      </c>
      <c r="K69" s="763" t="e">
        <f t="shared" si="16"/>
        <v>#DIV/0!</v>
      </c>
      <c r="L69" s="498">
        <f>+L73-L64-L65-L66-L67-L68</f>
        <v>0</v>
      </c>
      <c r="M69" s="498">
        <f>+M73-M64-M65-M66-M67-M68</f>
        <v>0</v>
      </c>
      <c r="N69" s="498">
        <f>+N73-N64-N65-N66-N67-N68</f>
        <v>0</v>
      </c>
      <c r="O69" s="498">
        <f>+O73-O64-O65-O66-O67-O68</f>
        <v>0</v>
      </c>
      <c r="P69" s="498"/>
      <c r="Q69" s="497" t="s">
        <v>94</v>
      </c>
      <c r="R69" s="498">
        <f>+R73-R64-R65-R66-R67-R68</f>
        <v>0</v>
      </c>
      <c r="S69" s="763" t="e">
        <f t="shared" si="17"/>
        <v>#DIV/0!</v>
      </c>
      <c r="T69" s="498">
        <f>+T73-T64-T65-T66-T67-T68</f>
        <v>0</v>
      </c>
      <c r="U69" s="498">
        <f>+U73-U64-U65-U66-U67-U68</f>
        <v>0</v>
      </c>
      <c r="V69" s="498">
        <f>+V73-V64-V65-V66-V67-V68</f>
        <v>0</v>
      </c>
      <c r="W69" s="498">
        <f>+W73-W64-W65-W66-W67-W68</f>
        <v>0</v>
      </c>
      <c r="X69" s="499"/>
      <c r="Z69"/>
    </row>
    <row r="70" spans="1:26">
      <c r="A70" s="497" t="s">
        <v>95</v>
      </c>
      <c r="B70" s="498">
        <f>+B73-B64-B65-B66-B67-B68-B69</f>
        <v>0</v>
      </c>
      <c r="C70" s="763" t="e">
        <f t="shared" si="15"/>
        <v>#DIV/0!</v>
      </c>
      <c r="D70" s="498">
        <f>+D73-D64-D65-D66-D67-D68-D69</f>
        <v>0</v>
      </c>
      <c r="E70" s="498">
        <f>+E73-E64-E65-E66-E67-E68-E69</f>
        <v>0</v>
      </c>
      <c r="F70" s="498">
        <f>+F73-F64-F65-F66-F67-F68-F69</f>
        <v>0</v>
      </c>
      <c r="G70" s="498">
        <f>+G73-G64-G65-G66-G67-G68-G69</f>
        <v>0</v>
      </c>
      <c r="H70" s="499"/>
      <c r="I70" s="497" t="s">
        <v>95</v>
      </c>
      <c r="J70" s="498">
        <f>+J73-J64-J65-J66-J67-J68-J69</f>
        <v>0</v>
      </c>
      <c r="K70" s="763" t="e">
        <f t="shared" si="16"/>
        <v>#DIV/0!</v>
      </c>
      <c r="L70" s="498">
        <f>+L73-L64-L65-L66-L67-L68-L69</f>
        <v>0</v>
      </c>
      <c r="M70" s="498">
        <f>+M73-M64-M65-M66-M67-M68-M69</f>
        <v>0</v>
      </c>
      <c r="N70" s="498">
        <f>+N73-N64-N65-N66-N67-N68-N69</f>
        <v>0</v>
      </c>
      <c r="O70" s="498">
        <f>+O73-O64-O65-O66-O67-O68-O69</f>
        <v>0</v>
      </c>
      <c r="P70" s="499"/>
      <c r="Q70" s="497" t="s">
        <v>95</v>
      </c>
      <c r="R70" s="498">
        <f>+R73-R64-R65-R66-R67-R68-R69</f>
        <v>0</v>
      </c>
      <c r="S70" s="763" t="e">
        <f t="shared" si="17"/>
        <v>#DIV/0!</v>
      </c>
      <c r="T70" s="498">
        <f>+T73-T64-T65-T66-T67-T68-T69</f>
        <v>0</v>
      </c>
      <c r="U70" s="498">
        <f>+U73-U64-U65-U66-U67-U68-U69</f>
        <v>0</v>
      </c>
      <c r="V70" s="498">
        <f>+V73-V64-V65-V66-V67-V68-V69</f>
        <v>0</v>
      </c>
      <c r="W70" s="498">
        <f>+W73-W64-W65-W66-W67-W68-W69</f>
        <v>0</v>
      </c>
      <c r="X70" s="499"/>
      <c r="Z70"/>
    </row>
    <row r="71" spans="1:26">
      <c r="A71" s="497" t="s">
        <v>2210</v>
      </c>
      <c r="B71" s="980">
        <f>+B73-B64-B65-B66-B67-B68-B69-B70</f>
        <v>0</v>
      </c>
      <c r="C71" s="763" t="e">
        <f t="shared" si="15"/>
        <v>#DIV/0!</v>
      </c>
      <c r="D71" s="980">
        <f>+D73-D64-D65-D66-D67-D68-D69-D70</f>
        <v>0</v>
      </c>
      <c r="E71" s="980">
        <f>+E73-E64-E65-E66-E67-E68-E69-E70</f>
        <v>0</v>
      </c>
      <c r="F71" s="980">
        <f>+F73-F64-F65-F66-F67-F68-F69-F70</f>
        <v>0</v>
      </c>
      <c r="G71" s="980">
        <f>+G73-G64-G65-G66-G67-G68-G69-G70</f>
        <v>0</v>
      </c>
      <c r="H71" s="499"/>
      <c r="I71" s="497" t="s">
        <v>2210</v>
      </c>
      <c r="J71" s="980">
        <f>+J73-J64-J65-J66-J67-J68-J69-J70</f>
        <v>0</v>
      </c>
      <c r="K71" s="763" t="e">
        <f t="shared" si="16"/>
        <v>#DIV/0!</v>
      </c>
      <c r="L71" s="980">
        <f>+L73-L64-L65-L66-L67-L68-L69-L70</f>
        <v>0</v>
      </c>
      <c r="M71" s="980">
        <f>+M73-M64-M65-M66-M67-M68-M69-M70</f>
        <v>0</v>
      </c>
      <c r="N71" s="980">
        <f>+N73-N64-N65-N66-N67-N68-N69-N70</f>
        <v>0</v>
      </c>
      <c r="O71" s="980">
        <f>+O73-O64-O65-O66-O67-O68-O69-O70</f>
        <v>0</v>
      </c>
      <c r="P71" s="499"/>
      <c r="Q71" s="497" t="s">
        <v>2210</v>
      </c>
      <c r="R71" s="980">
        <f>+R73-R64-R65-R66-R67-R68-R69-R70</f>
        <v>0</v>
      </c>
      <c r="S71" s="763" t="e">
        <f t="shared" si="17"/>
        <v>#DIV/0!</v>
      </c>
      <c r="T71" s="980">
        <f>+T73-T64-T65-T66-T67-T68-T69-T70</f>
        <v>0</v>
      </c>
      <c r="U71" s="980">
        <f>+U73-U64-U65-U66-U67-U68-U69-U70</f>
        <v>0</v>
      </c>
      <c r="V71" s="980">
        <f>+V73-V64-V65-V66-V67-V68-V69-V70</f>
        <v>0</v>
      </c>
      <c r="W71" s="980">
        <f>+W73-W64-W65-W66-W67-W68-W69-W70</f>
        <v>0</v>
      </c>
      <c r="X71" s="499"/>
      <c r="Z71"/>
    </row>
    <row r="72" spans="1:26">
      <c r="A72" s="661"/>
      <c r="B72" s="664"/>
      <c r="C72" s="662"/>
      <c r="D72" s="664"/>
      <c r="E72" s="664"/>
      <c r="F72" s="664"/>
      <c r="G72" s="664"/>
      <c r="H72" s="663"/>
      <c r="I72" s="661"/>
      <c r="J72" s="664"/>
      <c r="K72" s="662"/>
      <c r="L72" s="664"/>
      <c r="M72" s="664"/>
      <c r="N72" s="664"/>
      <c r="O72" s="664"/>
      <c r="P72" s="663"/>
      <c r="Q72" s="661"/>
      <c r="R72" s="664"/>
      <c r="S72" s="662"/>
      <c r="T72" s="664"/>
      <c r="U72" s="664"/>
      <c r="V72" s="664"/>
      <c r="W72" s="664"/>
      <c r="X72" s="663"/>
      <c r="Z72"/>
    </row>
    <row r="73" spans="1:26">
      <c r="A73" s="48" t="s">
        <v>96</v>
      </c>
      <c r="B73" s="37">
        <f>+打者通算!C17</f>
        <v>0</v>
      </c>
      <c r="C73" s="37" t="e">
        <f>+E73/D73*1000</f>
        <v>#DIV/0!</v>
      </c>
      <c r="D73" s="37">
        <f>+打者通算!E17</f>
        <v>0</v>
      </c>
      <c r="E73" s="37">
        <f>+打者通算!G17</f>
        <v>0</v>
      </c>
      <c r="F73" s="37">
        <f>+打者通算!H17</f>
        <v>0</v>
      </c>
      <c r="G73" s="37">
        <f>+打者通算!O17</f>
        <v>0</v>
      </c>
      <c r="H73" s="49"/>
      <c r="I73" s="48" t="s">
        <v>96</v>
      </c>
      <c r="J73" s="37">
        <f>+打者通算!C18</f>
        <v>0</v>
      </c>
      <c r="K73" s="51" t="e">
        <f>+M73/L73*1000</f>
        <v>#DIV/0!</v>
      </c>
      <c r="L73" s="37">
        <f>+打者通算!E18</f>
        <v>0</v>
      </c>
      <c r="M73" s="37">
        <f>+打者通算!G18</f>
        <v>0</v>
      </c>
      <c r="N73" s="37">
        <f>+打者通算!H18</f>
        <v>0</v>
      </c>
      <c r="O73" s="37">
        <f>+打者通算!O18</f>
        <v>0</v>
      </c>
      <c r="P73" s="49"/>
      <c r="Q73" s="48" t="s">
        <v>96</v>
      </c>
      <c r="R73" s="50">
        <f>+打者通算!C19</f>
        <v>0</v>
      </c>
      <c r="S73" s="51" t="e">
        <f>+U73/T73*1000</f>
        <v>#DIV/0!</v>
      </c>
      <c r="T73" s="37">
        <f>+打者通算!E19</f>
        <v>0</v>
      </c>
      <c r="U73" s="37">
        <f>+打者通算!G19</f>
        <v>0</v>
      </c>
      <c r="V73" s="37">
        <f>+打者通算!H19</f>
        <v>0</v>
      </c>
      <c r="W73" s="37">
        <f>+打者通算!O19</f>
        <v>0</v>
      </c>
      <c r="X73" s="202"/>
      <c r="Z73"/>
    </row>
    <row r="74" spans="1:26" s="109" customFormat="1" ht="12.75" customHeight="1">
      <c r="A74" s="423" t="s">
        <v>1094</v>
      </c>
      <c r="B74" s="187" t="s">
        <v>2467</v>
      </c>
      <c r="C74" s="187" t="s">
        <v>2468</v>
      </c>
      <c r="D74" s="197"/>
      <c r="E74" s="187"/>
      <c r="F74" s="187"/>
      <c r="G74" s="197"/>
      <c r="H74" s="187"/>
      <c r="I74" s="424" t="s">
        <v>762</v>
      </c>
      <c r="J74" s="187" t="s">
        <v>2467</v>
      </c>
      <c r="K74" s="187" t="s">
        <v>2468</v>
      </c>
      <c r="L74" s="197"/>
      <c r="M74" s="187"/>
      <c r="N74" s="187"/>
      <c r="O74" s="197"/>
      <c r="P74" s="187"/>
      <c r="Q74" s="423" t="s">
        <v>2262</v>
      </c>
      <c r="R74" s="187" t="s">
        <v>2467</v>
      </c>
      <c r="S74" s="187" t="s">
        <v>2468</v>
      </c>
      <c r="T74" s="197"/>
      <c r="U74" s="187"/>
      <c r="V74" s="187"/>
      <c r="W74" s="197"/>
      <c r="X74" s="187"/>
    </row>
    <row r="75" spans="1:26">
      <c r="A75" s="233" t="s">
        <v>2186</v>
      </c>
      <c r="B75" s="52" t="s">
        <v>73</v>
      </c>
      <c r="C75" s="52" t="s">
        <v>32</v>
      </c>
      <c r="D75" s="52" t="s">
        <v>33</v>
      </c>
      <c r="E75" s="52" t="s">
        <v>35</v>
      </c>
      <c r="F75" s="52" t="s">
        <v>36</v>
      </c>
      <c r="G75" s="52" t="s">
        <v>80</v>
      </c>
      <c r="H75" s="53" t="s">
        <v>90</v>
      </c>
      <c r="I75" s="233" t="s">
        <v>1648</v>
      </c>
      <c r="J75" s="52" t="s">
        <v>73</v>
      </c>
      <c r="K75" s="52" t="s">
        <v>32</v>
      </c>
      <c r="L75" s="52" t="s">
        <v>33</v>
      </c>
      <c r="M75" s="52" t="s">
        <v>35</v>
      </c>
      <c r="N75" s="52" t="s">
        <v>36</v>
      </c>
      <c r="O75" s="52" t="s">
        <v>80</v>
      </c>
      <c r="P75" s="53" t="s">
        <v>90</v>
      </c>
      <c r="Q75" s="190" t="s">
        <v>2263</v>
      </c>
      <c r="R75" s="52" t="s">
        <v>73</v>
      </c>
      <c r="S75" s="52" t="s">
        <v>32</v>
      </c>
      <c r="T75" s="52" t="s">
        <v>33</v>
      </c>
      <c r="U75" s="52" t="s">
        <v>35</v>
      </c>
      <c r="V75" s="52" t="s">
        <v>36</v>
      </c>
      <c r="W75" s="52" t="s">
        <v>80</v>
      </c>
      <c r="X75" s="53" t="s">
        <v>90</v>
      </c>
      <c r="Z75"/>
    </row>
    <row r="76" spans="1:26">
      <c r="A76" s="497" t="s">
        <v>1953</v>
      </c>
      <c r="B76" s="498">
        <f>+B85</f>
        <v>0</v>
      </c>
      <c r="C76" s="763" t="e">
        <f>+E76/D76*1000</f>
        <v>#DIV/0!</v>
      </c>
      <c r="D76" s="498">
        <f>+D85</f>
        <v>0</v>
      </c>
      <c r="E76" s="498">
        <f>+E85</f>
        <v>0</v>
      </c>
      <c r="F76" s="498">
        <f>+F85</f>
        <v>0</v>
      </c>
      <c r="G76" s="498">
        <f>+G85</f>
        <v>0</v>
      </c>
      <c r="H76" s="499"/>
      <c r="I76" s="497" t="s">
        <v>1953</v>
      </c>
      <c r="J76" s="498">
        <f>+J85</f>
        <v>0</v>
      </c>
      <c r="K76" s="763" t="e">
        <f>+M76/L76*1000</f>
        <v>#DIV/0!</v>
      </c>
      <c r="L76" s="498">
        <f>+L85</f>
        <v>0</v>
      </c>
      <c r="M76" s="498">
        <f>+M85</f>
        <v>0</v>
      </c>
      <c r="N76" s="498">
        <f>+N85</f>
        <v>0</v>
      </c>
      <c r="O76" s="498">
        <f>+O85</f>
        <v>0</v>
      </c>
      <c r="P76" s="499"/>
      <c r="Q76" s="497" t="s">
        <v>1953</v>
      </c>
      <c r="R76" s="498">
        <f>+R85</f>
        <v>0</v>
      </c>
      <c r="S76" s="763" t="e">
        <f>+U76/T76*1000</f>
        <v>#DIV/0!</v>
      </c>
      <c r="T76" s="498">
        <f>+T85</f>
        <v>0</v>
      </c>
      <c r="U76" s="498">
        <f>+U85</f>
        <v>0</v>
      </c>
      <c r="V76" s="498">
        <f>+V85</f>
        <v>0</v>
      </c>
      <c r="W76" s="498">
        <f>+W85</f>
        <v>0</v>
      </c>
      <c r="X76" s="499"/>
      <c r="Z76"/>
    </row>
    <row r="77" spans="1:26">
      <c r="A77" s="497" t="s">
        <v>1954</v>
      </c>
      <c r="B77" s="498">
        <f>+B85-B76</f>
        <v>0</v>
      </c>
      <c r="C77" s="763" t="e">
        <f t="shared" ref="C77:C83" si="18">+E77/D77*1000</f>
        <v>#DIV/0!</v>
      </c>
      <c r="D77" s="498">
        <f>+D85-D76</f>
        <v>0</v>
      </c>
      <c r="E77" s="498">
        <f>+E85-E76</f>
        <v>0</v>
      </c>
      <c r="F77" s="498">
        <f>+F85-F76</f>
        <v>0</v>
      </c>
      <c r="G77" s="498">
        <f>+G85-G76</f>
        <v>0</v>
      </c>
      <c r="H77" s="499"/>
      <c r="I77" s="497" t="s">
        <v>1954</v>
      </c>
      <c r="J77" s="498">
        <f>+J85-J76</f>
        <v>0</v>
      </c>
      <c r="K77" s="763" t="e">
        <f t="shared" ref="K77:K83" si="19">+M77/L77*1000</f>
        <v>#DIV/0!</v>
      </c>
      <c r="L77" s="498">
        <f>+L85-L76</f>
        <v>0</v>
      </c>
      <c r="M77" s="498">
        <f>+M85-M76</f>
        <v>0</v>
      </c>
      <c r="N77" s="498">
        <f>+N85-N76</f>
        <v>0</v>
      </c>
      <c r="O77" s="498">
        <f>+O85-O76</f>
        <v>0</v>
      </c>
      <c r="P77" s="499"/>
      <c r="Q77" s="497" t="s">
        <v>1954</v>
      </c>
      <c r="R77" s="498">
        <f>+R85-R76</f>
        <v>0</v>
      </c>
      <c r="S77" s="763" t="e">
        <f t="shared" ref="S77:S83" si="20">+U77/T77*1000</f>
        <v>#DIV/0!</v>
      </c>
      <c r="T77" s="498">
        <f>+T85-T76</f>
        <v>0</v>
      </c>
      <c r="U77" s="498">
        <f>+U85-U76</f>
        <v>0</v>
      </c>
      <c r="V77" s="498">
        <f>+V85-V76</f>
        <v>0</v>
      </c>
      <c r="W77" s="498">
        <f>+W85-W76</f>
        <v>0</v>
      </c>
      <c r="X77" s="499"/>
      <c r="Z77"/>
    </row>
    <row r="78" spans="1:26">
      <c r="A78" s="497" t="s">
        <v>1955</v>
      </c>
      <c r="B78" s="498">
        <f>+B85-B76-B77</f>
        <v>0</v>
      </c>
      <c r="C78" s="763" t="e">
        <f t="shared" si="18"/>
        <v>#DIV/0!</v>
      </c>
      <c r="D78" s="498">
        <f>+D85-D76-D77</f>
        <v>0</v>
      </c>
      <c r="E78" s="498">
        <f>+E85-E76-E77</f>
        <v>0</v>
      </c>
      <c r="F78" s="498">
        <f>+F85-F76-F77</f>
        <v>0</v>
      </c>
      <c r="G78" s="498">
        <f>+G85-G76-G77</f>
        <v>0</v>
      </c>
      <c r="H78" s="499"/>
      <c r="I78" s="497" t="s">
        <v>1955</v>
      </c>
      <c r="J78" s="498">
        <f>+J85-J76-J77</f>
        <v>0</v>
      </c>
      <c r="K78" s="763" t="e">
        <f t="shared" si="19"/>
        <v>#DIV/0!</v>
      </c>
      <c r="L78" s="498">
        <f>+L85-L76-L77</f>
        <v>0</v>
      </c>
      <c r="M78" s="498">
        <f>+M85-M76-M77</f>
        <v>0</v>
      </c>
      <c r="N78" s="498">
        <f>+N85-N76-N77</f>
        <v>0</v>
      </c>
      <c r="O78" s="498">
        <f>+O85-O76-O77</f>
        <v>0</v>
      </c>
      <c r="P78" s="499"/>
      <c r="Q78" s="497" t="s">
        <v>1955</v>
      </c>
      <c r="R78" s="498">
        <f>+R85-R76-R77</f>
        <v>0</v>
      </c>
      <c r="S78" s="763" t="e">
        <f t="shared" si="20"/>
        <v>#DIV/0!</v>
      </c>
      <c r="T78" s="498">
        <f>+T85-T76-T77</f>
        <v>0</v>
      </c>
      <c r="U78" s="498">
        <f>+U85-U76-U77</f>
        <v>0</v>
      </c>
      <c r="V78" s="498">
        <f>+V85-V76-V77</f>
        <v>0</v>
      </c>
      <c r="W78" s="498">
        <f>+W85-W76-W77</f>
        <v>0</v>
      </c>
      <c r="X78" s="499"/>
      <c r="Z78"/>
    </row>
    <row r="79" spans="1:26">
      <c r="A79" s="497" t="s">
        <v>92</v>
      </c>
      <c r="B79" s="498">
        <f>+B85-B76-B77-B78</f>
        <v>0</v>
      </c>
      <c r="C79" s="763" t="e">
        <f t="shared" si="18"/>
        <v>#DIV/0!</v>
      </c>
      <c r="D79" s="498">
        <f>+D85-D76-D77-D78</f>
        <v>0</v>
      </c>
      <c r="E79" s="498">
        <f>+E85-E76-E77-E78</f>
        <v>0</v>
      </c>
      <c r="F79" s="498">
        <f>+F85-F76-F77-F78</f>
        <v>0</v>
      </c>
      <c r="G79" s="498">
        <f>+G85-G76-G77-G78</f>
        <v>0</v>
      </c>
      <c r="H79" s="499"/>
      <c r="I79" s="497" t="s">
        <v>92</v>
      </c>
      <c r="J79" s="498">
        <f>+J85-J76-J77-J78</f>
        <v>0</v>
      </c>
      <c r="K79" s="763" t="e">
        <f t="shared" si="19"/>
        <v>#DIV/0!</v>
      </c>
      <c r="L79" s="498">
        <f>+L85-L76-L77-L78</f>
        <v>0</v>
      </c>
      <c r="M79" s="498">
        <f>+M85-M76-M77-M78</f>
        <v>0</v>
      </c>
      <c r="N79" s="498">
        <f>+N85-N76-N77-N78</f>
        <v>0</v>
      </c>
      <c r="O79" s="498">
        <f>+O85-O76-O77-O78</f>
        <v>0</v>
      </c>
      <c r="P79" s="499"/>
      <c r="Q79" s="497" t="s">
        <v>92</v>
      </c>
      <c r="R79" s="498">
        <f>+R85-R76-R77-R78</f>
        <v>0</v>
      </c>
      <c r="S79" s="763" t="e">
        <f t="shared" si="20"/>
        <v>#DIV/0!</v>
      </c>
      <c r="T79" s="498">
        <f>+T85-T76-T77-T78</f>
        <v>0</v>
      </c>
      <c r="U79" s="498">
        <f>+U85-U76-U77-U78</f>
        <v>0</v>
      </c>
      <c r="V79" s="498">
        <f>+V85-V76-V77-V78</f>
        <v>0</v>
      </c>
      <c r="W79" s="498">
        <f>+W85-W76-W77-W78</f>
        <v>0</v>
      </c>
      <c r="X79" s="499"/>
      <c r="Z79"/>
    </row>
    <row r="80" spans="1:26">
      <c r="A80" s="497" t="s">
        <v>93</v>
      </c>
      <c r="B80" s="498">
        <f>+B85-B76-B77-B78-B79</f>
        <v>0</v>
      </c>
      <c r="C80" s="763" t="e">
        <f t="shared" si="18"/>
        <v>#DIV/0!</v>
      </c>
      <c r="D80" s="498">
        <f>+D85-D76-D77-D78-D79</f>
        <v>0</v>
      </c>
      <c r="E80" s="498">
        <f>+E85-E76-E77-E78-E79</f>
        <v>0</v>
      </c>
      <c r="F80" s="498">
        <f>+F85-F76-F77-F78-F79</f>
        <v>0</v>
      </c>
      <c r="G80" s="498">
        <f>+G85-G76-G77-G78-G79</f>
        <v>0</v>
      </c>
      <c r="H80" s="499"/>
      <c r="I80" s="497" t="s">
        <v>93</v>
      </c>
      <c r="J80" s="498">
        <f>+J85-J76-J77-J78-J79</f>
        <v>0</v>
      </c>
      <c r="K80" s="763" t="e">
        <f t="shared" si="19"/>
        <v>#DIV/0!</v>
      </c>
      <c r="L80" s="498">
        <f>+L85-L76-L77-L78-L79</f>
        <v>0</v>
      </c>
      <c r="M80" s="498">
        <f>+M85-M76-M77-M78-M79</f>
        <v>0</v>
      </c>
      <c r="N80" s="498">
        <f>+N85-N76-N77-N78-N79</f>
        <v>0</v>
      </c>
      <c r="O80" s="498">
        <f>+O85-O76-O77-O78-O79</f>
        <v>0</v>
      </c>
      <c r="P80" s="499"/>
      <c r="Q80" s="497" t="s">
        <v>93</v>
      </c>
      <c r="R80" s="498">
        <f>+R85-R76-R77-R78-R79</f>
        <v>0</v>
      </c>
      <c r="S80" s="763" t="e">
        <f t="shared" si="20"/>
        <v>#DIV/0!</v>
      </c>
      <c r="T80" s="498">
        <f>+T85-T76-T77-T78-T79</f>
        <v>0</v>
      </c>
      <c r="U80" s="498">
        <f>+U85-U76-U77-U78-U79</f>
        <v>0</v>
      </c>
      <c r="V80" s="498">
        <f>+V85-V76-V77-V78-V79</f>
        <v>0</v>
      </c>
      <c r="W80" s="498">
        <f>+W85-W76-W77-W78-W79</f>
        <v>0</v>
      </c>
      <c r="X80" s="499"/>
      <c r="Z80"/>
    </row>
    <row r="81" spans="1:26">
      <c r="A81" s="497" t="s">
        <v>94</v>
      </c>
      <c r="B81" s="498">
        <f>+B85-B76-B77-B78-B79-B80</f>
        <v>0</v>
      </c>
      <c r="C81" s="763" t="e">
        <f t="shared" si="18"/>
        <v>#DIV/0!</v>
      </c>
      <c r="D81" s="498">
        <f>+D85-D76-D77-D78-D79-D80</f>
        <v>0</v>
      </c>
      <c r="E81" s="498">
        <f>+E85-E76-E77-E78-E79-E80</f>
        <v>0</v>
      </c>
      <c r="F81" s="498">
        <f>+F85-F76-F77-F78-F79-F80</f>
        <v>0</v>
      </c>
      <c r="G81" s="498">
        <f>+G85-G76-G77-G78-G79-G80</f>
        <v>0</v>
      </c>
      <c r="H81" s="498"/>
      <c r="I81" s="497" t="s">
        <v>94</v>
      </c>
      <c r="J81" s="498">
        <f>+J85-J76-J77-J78-J79-J80</f>
        <v>0</v>
      </c>
      <c r="K81" s="763" t="e">
        <f t="shared" si="19"/>
        <v>#DIV/0!</v>
      </c>
      <c r="L81" s="498">
        <f>+L85-L76-L77-L78-L79-L80</f>
        <v>0</v>
      </c>
      <c r="M81" s="498">
        <f>+M85-M76-M77-M78-M79-M80</f>
        <v>0</v>
      </c>
      <c r="N81" s="498">
        <f>+N85-N76-N77-N78-N79-N80</f>
        <v>0</v>
      </c>
      <c r="O81" s="498">
        <f>+O85-O76-O77-O78-O79-O80</f>
        <v>0</v>
      </c>
      <c r="P81" s="498"/>
      <c r="Q81" s="497" t="s">
        <v>94</v>
      </c>
      <c r="R81" s="498">
        <f>+R85-R76-R77-R78-R79-R80</f>
        <v>0</v>
      </c>
      <c r="S81" s="763" t="e">
        <f t="shared" si="20"/>
        <v>#DIV/0!</v>
      </c>
      <c r="T81" s="498">
        <f>+T85-T76-T77-T78-T79-T80</f>
        <v>0</v>
      </c>
      <c r="U81" s="498">
        <f>+U85-U76-U77-U78-U79-U80</f>
        <v>0</v>
      </c>
      <c r="V81" s="498">
        <f>+V85-V76-V77-V78-V79-V80</f>
        <v>0</v>
      </c>
      <c r="W81" s="498">
        <f>+W85-W76-W77-W78-W79-W80</f>
        <v>0</v>
      </c>
      <c r="X81" s="499"/>
      <c r="Z81"/>
    </row>
    <row r="82" spans="1:26">
      <c r="A82" s="497" t="s">
        <v>95</v>
      </c>
      <c r="B82" s="498">
        <f>+B85-B76-B77-B78-B79-B80-B81</f>
        <v>0</v>
      </c>
      <c r="C82" s="763" t="e">
        <f t="shared" si="18"/>
        <v>#DIV/0!</v>
      </c>
      <c r="D82" s="498">
        <f>+D85-D76-D77-D78-D79-D80-D81</f>
        <v>0</v>
      </c>
      <c r="E82" s="498">
        <f>+E85-E76-E77-E78-E79-E80-E81</f>
        <v>0</v>
      </c>
      <c r="F82" s="498">
        <f>+F85-F76-F77-F78-F79-F80-F81</f>
        <v>0</v>
      </c>
      <c r="G82" s="498">
        <f>+G85-G76-G77-G78-G79-G80-G81</f>
        <v>0</v>
      </c>
      <c r="H82" s="499"/>
      <c r="I82" s="497" t="s">
        <v>95</v>
      </c>
      <c r="J82" s="498">
        <f>+J85-J76-J77-J78-J79-J80-J81</f>
        <v>0</v>
      </c>
      <c r="K82" s="763" t="e">
        <f t="shared" si="19"/>
        <v>#DIV/0!</v>
      </c>
      <c r="L82" s="498">
        <f>+L85-L76-L77-L78-L79-L80-L81</f>
        <v>0</v>
      </c>
      <c r="M82" s="498">
        <f>+M85-M76-M77-M78-M79-M80-M81</f>
        <v>0</v>
      </c>
      <c r="N82" s="498">
        <f>+N85-N76-N77-N78-N79-N80-N81</f>
        <v>0</v>
      </c>
      <c r="O82" s="498">
        <f>+O85-O76-O77-O78-O79-O80-O81</f>
        <v>0</v>
      </c>
      <c r="P82" s="499"/>
      <c r="Q82" s="497" t="s">
        <v>95</v>
      </c>
      <c r="R82" s="498">
        <f>+R85-R76-R77-R78-R79-R80-R81</f>
        <v>0</v>
      </c>
      <c r="S82" s="763" t="e">
        <f t="shared" si="20"/>
        <v>#DIV/0!</v>
      </c>
      <c r="T82" s="498">
        <f>+T85-T76-T77-T78-T79-T80-T81</f>
        <v>0</v>
      </c>
      <c r="U82" s="498">
        <f>+U85-U76-U77-U78-U79-U80-U81</f>
        <v>0</v>
      </c>
      <c r="V82" s="498">
        <f>+V85-V76-V77-V78-V79-V80-V81</f>
        <v>0</v>
      </c>
      <c r="W82" s="498">
        <f>+W85-W76-W77-W78-W79-W80-W81</f>
        <v>0</v>
      </c>
      <c r="X82" s="499"/>
      <c r="Z82"/>
    </row>
    <row r="83" spans="1:26">
      <c r="A83" s="497" t="s">
        <v>2210</v>
      </c>
      <c r="B83" s="980">
        <f>+B85-B76-B77-B78-B79-B80-B81-B82</f>
        <v>0</v>
      </c>
      <c r="C83" s="763" t="e">
        <f t="shared" si="18"/>
        <v>#DIV/0!</v>
      </c>
      <c r="D83" s="980">
        <f>+D85-D76-D77-D78-D79-D80-D81-D82</f>
        <v>0</v>
      </c>
      <c r="E83" s="980">
        <f>+E85-E76-E77-E78-E79-E80-E81-E82</f>
        <v>0</v>
      </c>
      <c r="F83" s="980">
        <f>+F85-F76-F77-F78-F79-F80-F81-F82</f>
        <v>0</v>
      </c>
      <c r="G83" s="980">
        <f>+G85-G76-G77-G78-G79-G80-G81-G82</f>
        <v>0</v>
      </c>
      <c r="H83" s="499"/>
      <c r="I83" s="497" t="s">
        <v>2210</v>
      </c>
      <c r="J83" s="980">
        <f>+J85-J76-J77-J78-J79-J80-J81-J82</f>
        <v>0</v>
      </c>
      <c r="K83" s="763" t="e">
        <f t="shared" si="19"/>
        <v>#DIV/0!</v>
      </c>
      <c r="L83" s="980">
        <f>+L85-L76-L77-L78-L79-L80-L81-L82</f>
        <v>0</v>
      </c>
      <c r="M83" s="980">
        <f>+M85-M76-M77-M78-M79-M80-M81-M82</f>
        <v>0</v>
      </c>
      <c r="N83" s="980">
        <f>+N85-N76-N77-N78-N79-N80-N81-N82</f>
        <v>0</v>
      </c>
      <c r="O83" s="980">
        <f>+O85-O76-O77-O78-O79-O80-O81-O82</f>
        <v>0</v>
      </c>
      <c r="P83" s="499"/>
      <c r="Q83" s="497" t="s">
        <v>2210</v>
      </c>
      <c r="R83" s="980">
        <f>+R85-R76-R77-R78-R79-R80-R81-R82</f>
        <v>0</v>
      </c>
      <c r="S83" s="763" t="e">
        <f t="shared" si="20"/>
        <v>#DIV/0!</v>
      </c>
      <c r="T83" s="980">
        <f>+T85-T76-T77-T78-T79-T80-T81-T82</f>
        <v>0</v>
      </c>
      <c r="U83" s="980">
        <f>+U85-U76-U77-U78-U79-U80-U81-U82</f>
        <v>0</v>
      </c>
      <c r="V83" s="980">
        <f>+V85-V76-V77-V78-V79-V80-V81-V82</f>
        <v>0</v>
      </c>
      <c r="W83" s="980">
        <f>+W85-W76-W77-W78-W79-W80-W81-W82</f>
        <v>0</v>
      </c>
      <c r="X83" s="499"/>
      <c r="Z83"/>
    </row>
    <row r="84" spans="1:26">
      <c r="A84" s="661"/>
      <c r="B84" s="664"/>
      <c r="C84" s="662"/>
      <c r="D84" s="664"/>
      <c r="E84" s="664"/>
      <c r="F84" s="664"/>
      <c r="G84" s="664"/>
      <c r="H84" s="663"/>
      <c r="I84" s="661"/>
      <c r="J84" s="664"/>
      <c r="K84" s="662"/>
      <c r="L84" s="664"/>
      <c r="M84" s="664"/>
      <c r="N84" s="664"/>
      <c r="O84" s="664"/>
      <c r="P84" s="663"/>
      <c r="Q84" s="661"/>
      <c r="R84" s="664"/>
      <c r="S84" s="662"/>
      <c r="T84" s="664"/>
      <c r="U84" s="664"/>
      <c r="V84" s="664"/>
      <c r="W84" s="664"/>
      <c r="X84" s="663"/>
      <c r="Z84"/>
    </row>
    <row r="85" spans="1:26">
      <c r="A85" s="48" t="s">
        <v>96</v>
      </c>
      <c r="B85" s="37">
        <f>+打者通算!C20</f>
        <v>0</v>
      </c>
      <c r="C85" s="51" t="e">
        <f>+E85/D85*1000</f>
        <v>#DIV/0!</v>
      </c>
      <c r="D85" s="37">
        <f>+打者通算!E20</f>
        <v>0</v>
      </c>
      <c r="E85" s="37">
        <f>+打者通算!G20</f>
        <v>0</v>
      </c>
      <c r="F85" s="37">
        <f>+打者通算!H20</f>
        <v>0</v>
      </c>
      <c r="G85" s="37">
        <f>+打者通算!O20</f>
        <v>0</v>
      </c>
      <c r="H85" s="49"/>
      <c r="I85" s="48" t="s">
        <v>96</v>
      </c>
      <c r="J85" s="37">
        <f>+打者通算!C21</f>
        <v>0</v>
      </c>
      <c r="K85" s="51" t="e">
        <f>+M85/L85*1000</f>
        <v>#DIV/0!</v>
      </c>
      <c r="L85" s="37">
        <f>+打者通算!E21</f>
        <v>0</v>
      </c>
      <c r="M85" s="37">
        <f>+打者通算!G21</f>
        <v>0</v>
      </c>
      <c r="N85" s="37">
        <f>+打者通算!H21</f>
        <v>0</v>
      </c>
      <c r="O85" s="37">
        <f>+打者通算!O21</f>
        <v>0</v>
      </c>
      <c r="P85" s="49"/>
      <c r="Q85" s="48" t="s">
        <v>96</v>
      </c>
      <c r="R85" s="37">
        <f>+打者通算!C22</f>
        <v>0</v>
      </c>
      <c r="S85" s="51" t="e">
        <f>+U85/T85*1000</f>
        <v>#DIV/0!</v>
      </c>
      <c r="T85" s="37">
        <f>+打者通算!E22</f>
        <v>0</v>
      </c>
      <c r="U85" s="37">
        <f>+打者通算!G22</f>
        <v>0</v>
      </c>
      <c r="V85" s="37">
        <f>+打者通算!H22</f>
        <v>0</v>
      </c>
      <c r="W85" s="37">
        <f>+打者通算!O22</f>
        <v>0</v>
      </c>
      <c r="X85" s="49"/>
      <c r="Z85"/>
    </row>
    <row r="86" spans="1:26" s="109" customFormat="1" ht="12.75" customHeight="1">
      <c r="A86" s="423" t="s">
        <v>1095</v>
      </c>
      <c r="B86" s="187" t="s">
        <v>2467</v>
      </c>
      <c r="C86" s="187" t="s">
        <v>2468</v>
      </c>
      <c r="D86" s="197"/>
      <c r="E86" s="187"/>
      <c r="F86" s="187"/>
      <c r="G86" s="197"/>
      <c r="H86" s="187"/>
      <c r="I86" s="424" t="s">
        <v>776</v>
      </c>
      <c r="J86" s="187"/>
      <c r="K86" s="187"/>
      <c r="L86" s="197"/>
      <c r="M86" s="187"/>
      <c r="N86" s="195"/>
      <c r="O86" s="195"/>
      <c r="P86" s="195"/>
      <c r="Q86" s="424" t="s">
        <v>1085</v>
      </c>
      <c r="R86" s="187"/>
      <c r="S86" s="187"/>
      <c r="T86" s="197"/>
      <c r="U86" s="187"/>
      <c r="V86" s="195"/>
      <c r="W86" s="195"/>
      <c r="X86" s="195"/>
    </row>
    <row r="87" spans="1:26">
      <c r="A87" s="190" t="s">
        <v>1783</v>
      </c>
      <c r="B87" s="52" t="s">
        <v>73</v>
      </c>
      <c r="C87" s="52" t="s">
        <v>32</v>
      </c>
      <c r="D87" s="52" t="s">
        <v>33</v>
      </c>
      <c r="E87" s="52" t="s">
        <v>35</v>
      </c>
      <c r="F87" s="52" t="s">
        <v>36</v>
      </c>
      <c r="G87" s="52" t="s">
        <v>80</v>
      </c>
      <c r="H87" s="53" t="s">
        <v>90</v>
      </c>
      <c r="I87" s="190" t="s">
        <v>677</v>
      </c>
      <c r="J87" s="52" t="s">
        <v>73</v>
      </c>
      <c r="K87" s="52" t="s">
        <v>32</v>
      </c>
      <c r="L87" s="52" t="s">
        <v>33</v>
      </c>
      <c r="M87" s="52" t="s">
        <v>35</v>
      </c>
      <c r="N87" s="52" t="s">
        <v>36</v>
      </c>
      <c r="O87" s="52" t="s">
        <v>80</v>
      </c>
      <c r="P87" s="53" t="s">
        <v>90</v>
      </c>
      <c r="Q87" s="190" t="s">
        <v>1649</v>
      </c>
      <c r="R87" s="52" t="s">
        <v>73</v>
      </c>
      <c r="S87" s="52" t="s">
        <v>32</v>
      </c>
      <c r="T87" s="52" t="s">
        <v>33</v>
      </c>
      <c r="U87" s="52" t="s">
        <v>35</v>
      </c>
      <c r="V87" s="52" t="s">
        <v>36</v>
      </c>
      <c r="W87" s="52" t="s">
        <v>80</v>
      </c>
      <c r="X87" s="53" t="s">
        <v>90</v>
      </c>
      <c r="Z87"/>
    </row>
    <row r="88" spans="1:26">
      <c r="A88" s="497" t="s">
        <v>1953</v>
      </c>
      <c r="B88" s="498">
        <f>+B97</f>
        <v>0</v>
      </c>
      <c r="C88" s="763" t="e">
        <f>+E88/D88*1000</f>
        <v>#DIV/0!</v>
      </c>
      <c r="D88" s="498">
        <f>+D97</f>
        <v>0</v>
      </c>
      <c r="E88" s="498">
        <f>+E97</f>
        <v>0</v>
      </c>
      <c r="F88" s="498">
        <f>+F97</f>
        <v>0</v>
      </c>
      <c r="G88" s="498">
        <f>+G97</f>
        <v>0</v>
      </c>
      <c r="H88" s="499"/>
      <c r="I88" s="497" t="s">
        <v>1953</v>
      </c>
      <c r="J88" s="498">
        <f>+J97</f>
        <v>0</v>
      </c>
      <c r="K88" s="763" t="e">
        <f>+M88/L88*1000</f>
        <v>#DIV/0!</v>
      </c>
      <c r="L88" s="498">
        <f>+L97</f>
        <v>0</v>
      </c>
      <c r="M88" s="498">
        <f>+M97</f>
        <v>0</v>
      </c>
      <c r="N88" s="498">
        <f>+N97</f>
        <v>0</v>
      </c>
      <c r="O88" s="498">
        <f>+O97</f>
        <v>0</v>
      </c>
      <c r="P88" s="499"/>
      <c r="Q88" s="497" t="s">
        <v>1953</v>
      </c>
      <c r="R88" s="498">
        <f>+R97</f>
        <v>0</v>
      </c>
      <c r="S88" s="763" t="e">
        <f>+U88/T88*1000</f>
        <v>#DIV/0!</v>
      </c>
      <c r="T88" s="498">
        <f>+T97</f>
        <v>0</v>
      </c>
      <c r="U88" s="498">
        <f>+U97</f>
        <v>0</v>
      </c>
      <c r="V88" s="498">
        <f>+V97</f>
        <v>0</v>
      </c>
      <c r="W88" s="498">
        <f>+W97</f>
        <v>0</v>
      </c>
      <c r="X88" s="499"/>
      <c r="Z88"/>
    </row>
    <row r="89" spans="1:26">
      <c r="A89" s="497" t="s">
        <v>1954</v>
      </c>
      <c r="B89" s="498">
        <f>+B97-B88</f>
        <v>0</v>
      </c>
      <c r="C89" s="763" t="e">
        <f t="shared" ref="C89:C95" si="21">+E89/D89*1000</f>
        <v>#DIV/0!</v>
      </c>
      <c r="D89" s="498">
        <f>+D97-D88</f>
        <v>0</v>
      </c>
      <c r="E89" s="498">
        <f>+E97-E88</f>
        <v>0</v>
      </c>
      <c r="F89" s="498">
        <f>+F97-F88</f>
        <v>0</v>
      </c>
      <c r="G89" s="498">
        <f>+G97-G88</f>
        <v>0</v>
      </c>
      <c r="H89" s="499"/>
      <c r="I89" s="497" t="s">
        <v>1954</v>
      </c>
      <c r="J89" s="498">
        <f>+J97-J88</f>
        <v>0</v>
      </c>
      <c r="K89" s="763" t="e">
        <f t="shared" ref="K89:K95" si="22">+M89/L89*1000</f>
        <v>#DIV/0!</v>
      </c>
      <c r="L89" s="498">
        <f>+L97-L88</f>
        <v>0</v>
      </c>
      <c r="M89" s="498">
        <f>+M97-M88</f>
        <v>0</v>
      </c>
      <c r="N89" s="498">
        <f>+N97-N88</f>
        <v>0</v>
      </c>
      <c r="O89" s="498">
        <f>+O97-O88</f>
        <v>0</v>
      </c>
      <c r="P89" s="499"/>
      <c r="Q89" s="497" t="s">
        <v>1954</v>
      </c>
      <c r="R89" s="498">
        <f>+R97-R88</f>
        <v>0</v>
      </c>
      <c r="S89" s="763" t="e">
        <f t="shared" ref="S89:S95" si="23">+U89/T89*1000</f>
        <v>#DIV/0!</v>
      </c>
      <c r="T89" s="498">
        <f>+T97-T88</f>
        <v>0</v>
      </c>
      <c r="U89" s="498">
        <f>+U97-U88</f>
        <v>0</v>
      </c>
      <c r="V89" s="498">
        <f>+V97-V88</f>
        <v>0</v>
      </c>
      <c r="W89" s="498">
        <f>+W97-W88</f>
        <v>0</v>
      </c>
      <c r="X89" s="499"/>
      <c r="Z89"/>
    </row>
    <row r="90" spans="1:26">
      <c r="A90" s="497" t="s">
        <v>1955</v>
      </c>
      <c r="B90" s="498">
        <f>+B97-B88-B89</f>
        <v>0</v>
      </c>
      <c r="C90" s="763" t="e">
        <f t="shared" si="21"/>
        <v>#DIV/0!</v>
      </c>
      <c r="D90" s="498">
        <f>+D97-D88-D89</f>
        <v>0</v>
      </c>
      <c r="E90" s="498">
        <f>+E97-E88-E89</f>
        <v>0</v>
      </c>
      <c r="F90" s="498">
        <f>+F97-F88-F89</f>
        <v>0</v>
      </c>
      <c r="G90" s="498">
        <f>+G97-G88-G89</f>
        <v>0</v>
      </c>
      <c r="H90" s="499"/>
      <c r="I90" s="497" t="s">
        <v>1955</v>
      </c>
      <c r="J90" s="498">
        <f>+J97-J88-J89</f>
        <v>0</v>
      </c>
      <c r="K90" s="763" t="e">
        <f t="shared" si="22"/>
        <v>#DIV/0!</v>
      </c>
      <c r="L90" s="498">
        <f>+L97-L88-L89</f>
        <v>0</v>
      </c>
      <c r="M90" s="498">
        <f>+M97-M88-M89</f>
        <v>0</v>
      </c>
      <c r="N90" s="498">
        <f>+N97-N88-N89</f>
        <v>0</v>
      </c>
      <c r="O90" s="498">
        <f>+O97-O88-O89</f>
        <v>0</v>
      </c>
      <c r="P90" s="499"/>
      <c r="Q90" s="497" t="s">
        <v>1955</v>
      </c>
      <c r="R90" s="498">
        <f>+R97-R88-R89</f>
        <v>0</v>
      </c>
      <c r="S90" s="763" t="e">
        <f t="shared" si="23"/>
        <v>#DIV/0!</v>
      </c>
      <c r="T90" s="498">
        <f>+T97-T88-T89</f>
        <v>0</v>
      </c>
      <c r="U90" s="498">
        <f>+U97-U88-U89</f>
        <v>0</v>
      </c>
      <c r="V90" s="498">
        <f>+V97-V88-V89</f>
        <v>0</v>
      </c>
      <c r="W90" s="498">
        <f>+W97-W88-W89</f>
        <v>0</v>
      </c>
      <c r="X90" s="499"/>
      <c r="Z90"/>
    </row>
    <row r="91" spans="1:26">
      <c r="A91" s="497" t="s">
        <v>92</v>
      </c>
      <c r="B91" s="498">
        <f>+B97-B88-B89-B90</f>
        <v>0</v>
      </c>
      <c r="C91" s="763" t="e">
        <f t="shared" si="21"/>
        <v>#DIV/0!</v>
      </c>
      <c r="D91" s="498">
        <f>+D97-D88-D89-D90</f>
        <v>0</v>
      </c>
      <c r="E91" s="498">
        <f>+E97-E88-E89-E90</f>
        <v>0</v>
      </c>
      <c r="F91" s="498">
        <f>+F97-F88-F89-F90</f>
        <v>0</v>
      </c>
      <c r="G91" s="498">
        <f>+G97-G88-G89-G90</f>
        <v>0</v>
      </c>
      <c r="H91" s="499"/>
      <c r="I91" s="497" t="s">
        <v>92</v>
      </c>
      <c r="J91" s="498">
        <f>+J97-J88-J89-J90</f>
        <v>0</v>
      </c>
      <c r="K91" s="763" t="e">
        <f t="shared" si="22"/>
        <v>#DIV/0!</v>
      </c>
      <c r="L91" s="498">
        <f>+L97-L88-L89-L90</f>
        <v>0</v>
      </c>
      <c r="M91" s="498">
        <f>+M97-M88-M89-M90</f>
        <v>0</v>
      </c>
      <c r="N91" s="498">
        <f>+N97-N88-N89-N90</f>
        <v>0</v>
      </c>
      <c r="O91" s="498">
        <f>+O97-O88-O89-O90</f>
        <v>0</v>
      </c>
      <c r="P91" s="499"/>
      <c r="Q91" s="497" t="s">
        <v>92</v>
      </c>
      <c r="R91" s="498">
        <f>+R97-R88-R89-R90</f>
        <v>0</v>
      </c>
      <c r="S91" s="763" t="e">
        <f t="shared" si="23"/>
        <v>#DIV/0!</v>
      </c>
      <c r="T91" s="498">
        <f>+T97-T88-T89-T90</f>
        <v>0</v>
      </c>
      <c r="U91" s="498">
        <f>+U97-U88-U89-U90</f>
        <v>0</v>
      </c>
      <c r="V91" s="498">
        <f>+V97-V88-V89-V90</f>
        <v>0</v>
      </c>
      <c r="W91" s="498">
        <f>+W97-W88-W89-W90</f>
        <v>0</v>
      </c>
      <c r="X91" s="499"/>
      <c r="Z91"/>
    </row>
    <row r="92" spans="1:26">
      <c r="A92" s="497" t="s">
        <v>93</v>
      </c>
      <c r="B92" s="498">
        <f>+B97-B88-B89-B90-B91</f>
        <v>0</v>
      </c>
      <c r="C92" s="763" t="e">
        <f t="shared" si="21"/>
        <v>#DIV/0!</v>
      </c>
      <c r="D92" s="498">
        <f>+D97-D88-D89-D90-D91</f>
        <v>0</v>
      </c>
      <c r="E92" s="498">
        <f>+E97-E88-E89-E90-E91</f>
        <v>0</v>
      </c>
      <c r="F92" s="498">
        <f>+F97-F88-F89-F90-F91</f>
        <v>0</v>
      </c>
      <c r="G92" s="498">
        <f>+G97-G88-G89-G90-G91</f>
        <v>0</v>
      </c>
      <c r="H92" s="499"/>
      <c r="I92" s="497" t="s">
        <v>93</v>
      </c>
      <c r="J92" s="498">
        <f>+J97-J88-J89-J90-J91</f>
        <v>0</v>
      </c>
      <c r="K92" s="763" t="e">
        <f t="shared" si="22"/>
        <v>#DIV/0!</v>
      </c>
      <c r="L92" s="498">
        <f>+L97-L88-L89-L90-L91</f>
        <v>0</v>
      </c>
      <c r="M92" s="498">
        <f>+M97-M88-M89-M90-M91</f>
        <v>0</v>
      </c>
      <c r="N92" s="498">
        <f>+N97-N88-N89-N90-N91</f>
        <v>0</v>
      </c>
      <c r="O92" s="498">
        <f>+O97-O88-O89-O90-O91</f>
        <v>0</v>
      </c>
      <c r="P92" s="499"/>
      <c r="Q92" s="497" t="s">
        <v>93</v>
      </c>
      <c r="R92" s="498">
        <f>+R97-R88-R89-R90-R91</f>
        <v>0</v>
      </c>
      <c r="S92" s="763" t="e">
        <f t="shared" si="23"/>
        <v>#DIV/0!</v>
      </c>
      <c r="T92" s="498">
        <f>+T97-T88-T89-T90-T91</f>
        <v>0</v>
      </c>
      <c r="U92" s="498">
        <f>+U97-U88-U89-U90-U91</f>
        <v>0</v>
      </c>
      <c r="V92" s="498">
        <f>+V97-V88-V89-V90-V91</f>
        <v>0</v>
      </c>
      <c r="W92" s="498">
        <f>+W97-W88-W89-W90-W91</f>
        <v>0</v>
      </c>
      <c r="X92" s="499"/>
      <c r="Z92"/>
    </row>
    <row r="93" spans="1:26">
      <c r="A93" s="497" t="s">
        <v>94</v>
      </c>
      <c r="B93" s="498">
        <f>+B97-B88-B89-B90-B91-B92</f>
        <v>0</v>
      </c>
      <c r="C93" s="763" t="e">
        <f t="shared" si="21"/>
        <v>#DIV/0!</v>
      </c>
      <c r="D93" s="498">
        <f>+D97-D88-D89-D90-D91-D92</f>
        <v>0</v>
      </c>
      <c r="E93" s="498">
        <f>+E97-E88-E89-E90-E91-E92</f>
        <v>0</v>
      </c>
      <c r="F93" s="498">
        <f>+F97-F88-F89-F90-F91-F92</f>
        <v>0</v>
      </c>
      <c r="G93" s="498">
        <f>+G97-G88-G89-G90-G91-G92</f>
        <v>0</v>
      </c>
      <c r="H93" s="498"/>
      <c r="I93" s="497" t="s">
        <v>94</v>
      </c>
      <c r="J93" s="498">
        <f>+J97-J88-J89-J90-J91-J92</f>
        <v>0</v>
      </c>
      <c r="K93" s="763" t="e">
        <f t="shared" si="22"/>
        <v>#DIV/0!</v>
      </c>
      <c r="L93" s="498">
        <f>+L97-L88-L89-L90-L91-L92</f>
        <v>0</v>
      </c>
      <c r="M93" s="498">
        <f>+M97-M88-M89-M90-M91-M92</f>
        <v>0</v>
      </c>
      <c r="N93" s="498">
        <f>+N97-N88-N89-N90-N91-N92</f>
        <v>0</v>
      </c>
      <c r="O93" s="498">
        <f>+O97-O88-O89-O90-O91-O92</f>
        <v>0</v>
      </c>
      <c r="P93" s="498"/>
      <c r="Q93" s="497" t="s">
        <v>94</v>
      </c>
      <c r="R93" s="498">
        <f>+R97-R88-R89-R90-R91-R92</f>
        <v>0</v>
      </c>
      <c r="S93" s="763" t="e">
        <f t="shared" si="23"/>
        <v>#DIV/0!</v>
      </c>
      <c r="T93" s="498">
        <f>+T97-T88-T89-T90-T91-T92</f>
        <v>0</v>
      </c>
      <c r="U93" s="498">
        <f>+U97-U88-U89-U90-U91-U92</f>
        <v>0</v>
      </c>
      <c r="V93" s="498">
        <f>+V97-V88-V89-V90-V91-V92</f>
        <v>0</v>
      </c>
      <c r="W93" s="498">
        <f>+W97-W88-W89-W90-W91-W92</f>
        <v>0</v>
      </c>
      <c r="X93" s="499"/>
      <c r="Z93"/>
    </row>
    <row r="94" spans="1:26">
      <c r="A94" s="497" t="s">
        <v>95</v>
      </c>
      <c r="B94" s="498">
        <f>+B97-B88-B89-B90-B91-B92-B93</f>
        <v>0</v>
      </c>
      <c r="C94" s="763" t="e">
        <f t="shared" si="21"/>
        <v>#DIV/0!</v>
      </c>
      <c r="D94" s="498">
        <f>+D97-D88-D89-D90-D91-D92-D93</f>
        <v>0</v>
      </c>
      <c r="E94" s="498">
        <f>+E97-E88-E89-E90-E91-E92-E93</f>
        <v>0</v>
      </c>
      <c r="F94" s="498">
        <f>+F97-F88-F89-F90-F91-F92-F93</f>
        <v>0</v>
      </c>
      <c r="G94" s="498">
        <f>+G97-G88-G89-G90-G91-G92-G93</f>
        <v>0</v>
      </c>
      <c r="H94" s="499"/>
      <c r="I94" s="497" t="s">
        <v>95</v>
      </c>
      <c r="J94" s="498">
        <f>+J97-J88-J89-J90-J91-J92-J93</f>
        <v>0</v>
      </c>
      <c r="K94" s="763" t="e">
        <f t="shared" si="22"/>
        <v>#DIV/0!</v>
      </c>
      <c r="L94" s="498">
        <f>+L97-L88-L89-L90-L91-L92-L93</f>
        <v>0</v>
      </c>
      <c r="M94" s="498">
        <f>+M97-M88-M89-M90-M91-M92-M93</f>
        <v>0</v>
      </c>
      <c r="N94" s="498">
        <f>+N97-N88-N89-N90-N91-N92-N93</f>
        <v>0</v>
      </c>
      <c r="O94" s="498">
        <f>+O97-O88-O89-O90-O91-O92-O93</f>
        <v>0</v>
      </c>
      <c r="P94" s="499"/>
      <c r="Q94" s="497" t="s">
        <v>95</v>
      </c>
      <c r="R94" s="498">
        <f>+R97-R88-R89-R90-R91-R92-R93</f>
        <v>0</v>
      </c>
      <c r="S94" s="763" t="e">
        <f t="shared" si="23"/>
        <v>#DIV/0!</v>
      </c>
      <c r="T94" s="498">
        <f>+T97-T88-T89-T90-T91-T92-T93</f>
        <v>0</v>
      </c>
      <c r="U94" s="498">
        <f>+U97-U88-U89-U90-U91-U92-U93</f>
        <v>0</v>
      </c>
      <c r="V94" s="498">
        <f>+V97-V88-V89-V90-V91-V92-V93</f>
        <v>0</v>
      </c>
      <c r="W94" s="498">
        <f>+W97-W88-W89-W90-W91-W92-W93</f>
        <v>0</v>
      </c>
      <c r="X94" s="499"/>
      <c r="Z94"/>
    </row>
    <row r="95" spans="1:26">
      <c r="A95" s="497" t="s">
        <v>2210</v>
      </c>
      <c r="B95" s="980">
        <f>+B97-B88-B89-B90-B91-B92-B93-B94</f>
        <v>0</v>
      </c>
      <c r="C95" s="763" t="e">
        <f t="shared" si="21"/>
        <v>#DIV/0!</v>
      </c>
      <c r="D95" s="980">
        <f>+D97-D88-D89-D90-D91-D92-D93-D94</f>
        <v>0</v>
      </c>
      <c r="E95" s="980">
        <f>+E97-E88-E89-E90-E91-E92-E93-E94</f>
        <v>0</v>
      </c>
      <c r="F95" s="980">
        <f>+F97-F88-F89-F90-F91-F92-F93-F94</f>
        <v>0</v>
      </c>
      <c r="G95" s="980">
        <f>+G97-G88-G89-G90-G91-G92-G93-G94</f>
        <v>0</v>
      </c>
      <c r="H95" s="499"/>
      <c r="I95" s="497" t="s">
        <v>2210</v>
      </c>
      <c r="J95" s="980">
        <f>+J97-J88-J89-J90-J91-J92-J93-J94</f>
        <v>0</v>
      </c>
      <c r="K95" s="763" t="e">
        <f t="shared" si="22"/>
        <v>#DIV/0!</v>
      </c>
      <c r="L95" s="980">
        <f>+L97-L88-L89-L90-L91-L92-L93-L94</f>
        <v>0</v>
      </c>
      <c r="M95" s="980">
        <f>+M97-M88-M89-M90-M91-M92-M93-M94</f>
        <v>0</v>
      </c>
      <c r="N95" s="980">
        <f>+N97-N88-N89-N90-N91-N92-N93-N94</f>
        <v>0</v>
      </c>
      <c r="O95" s="980">
        <f>+O97-O88-O89-O90-O91-O92-O93-O94</f>
        <v>0</v>
      </c>
      <c r="P95" s="499"/>
      <c r="Q95" s="497" t="s">
        <v>2210</v>
      </c>
      <c r="R95" s="980">
        <f>+R97-R88-R89-R90-R91-R92-R93-R94</f>
        <v>0</v>
      </c>
      <c r="S95" s="763" t="e">
        <f t="shared" si="23"/>
        <v>#DIV/0!</v>
      </c>
      <c r="T95" s="980">
        <f>+T97-T88-T89-T90-T91-T92-T93-T94</f>
        <v>0</v>
      </c>
      <c r="U95" s="980">
        <f>+U97-U88-U89-U90-U91-U92-U93-U94</f>
        <v>0</v>
      </c>
      <c r="V95" s="980">
        <f>+V97-V88-V89-V90-V91-V92-V93-V94</f>
        <v>0</v>
      </c>
      <c r="W95" s="980">
        <f>+W97-W88-W89-W90-W91-W92-W93-W94</f>
        <v>0</v>
      </c>
      <c r="X95" s="499"/>
      <c r="Z95"/>
    </row>
    <row r="96" spans="1:26">
      <c r="A96" s="661"/>
      <c r="B96" s="664"/>
      <c r="C96" s="662"/>
      <c r="D96" s="664"/>
      <c r="E96" s="664"/>
      <c r="F96" s="664"/>
      <c r="G96" s="664"/>
      <c r="H96" s="663"/>
      <c r="I96" s="661"/>
      <c r="J96" s="664"/>
      <c r="K96" s="662"/>
      <c r="L96" s="664"/>
      <c r="M96" s="664"/>
      <c r="N96" s="664"/>
      <c r="O96" s="664"/>
      <c r="P96" s="663"/>
      <c r="Q96" s="661"/>
      <c r="R96" s="664"/>
      <c r="S96" s="662"/>
      <c r="T96" s="664"/>
      <c r="U96" s="664"/>
      <c r="V96" s="664"/>
      <c r="W96" s="664"/>
      <c r="X96" s="663"/>
      <c r="Z96"/>
    </row>
    <row r="97" spans="1:34">
      <c r="A97" s="48" t="s">
        <v>96</v>
      </c>
      <c r="B97" s="37">
        <f>+打者通算!C23</f>
        <v>0</v>
      </c>
      <c r="C97" s="51" t="e">
        <f>+E97/D97*1000</f>
        <v>#DIV/0!</v>
      </c>
      <c r="D97" s="37">
        <f>+打者通算!E23</f>
        <v>0</v>
      </c>
      <c r="E97" s="37">
        <f>+打者通算!G23</f>
        <v>0</v>
      </c>
      <c r="F97" s="37">
        <f>+打者通算!H23</f>
        <v>0</v>
      </c>
      <c r="G97" s="37">
        <f>+打者通算!O23</f>
        <v>0</v>
      </c>
      <c r="H97" s="49"/>
      <c r="I97" s="48" t="s">
        <v>96</v>
      </c>
      <c r="J97" s="37">
        <f>+打者通算!C24</f>
        <v>0</v>
      </c>
      <c r="K97" s="51" t="e">
        <f>+M97/L97*1000</f>
        <v>#DIV/0!</v>
      </c>
      <c r="L97" s="37">
        <f>+打者通算!E24</f>
        <v>0</v>
      </c>
      <c r="M97" s="37">
        <f>+打者通算!G24</f>
        <v>0</v>
      </c>
      <c r="N97" s="37">
        <f>+打者通算!H24</f>
        <v>0</v>
      </c>
      <c r="O97" s="37">
        <f>+打者通算!O24</f>
        <v>0</v>
      </c>
      <c r="P97" s="49"/>
      <c r="Q97" s="48" t="s">
        <v>96</v>
      </c>
      <c r="R97" s="37">
        <f>+打者通算!C25</f>
        <v>0</v>
      </c>
      <c r="S97" s="51" t="e">
        <f>+U97/T97*1000</f>
        <v>#DIV/0!</v>
      </c>
      <c r="T97" s="37">
        <f>+打者通算!E25</f>
        <v>0</v>
      </c>
      <c r="U97" s="37">
        <f>+打者通算!G25</f>
        <v>0</v>
      </c>
      <c r="V97" s="37">
        <f>+打者通算!H25</f>
        <v>0</v>
      </c>
      <c r="W97" s="37">
        <f>+打者通算!O25</f>
        <v>0</v>
      </c>
      <c r="X97" s="49"/>
      <c r="Z97"/>
    </row>
    <row r="98" spans="1:34" s="109" customFormat="1" ht="12.75" customHeight="1">
      <c r="A98" s="424" t="s">
        <v>1737</v>
      </c>
      <c r="B98" s="1548" t="s">
        <v>2467</v>
      </c>
      <c r="C98" s="1548" t="s">
        <v>2468</v>
      </c>
      <c r="I98" s="424" t="s">
        <v>763</v>
      </c>
      <c r="J98" s="187"/>
      <c r="K98" s="187"/>
      <c r="L98" s="197"/>
      <c r="M98" s="187"/>
      <c r="N98" s="195"/>
      <c r="O98" s="195"/>
      <c r="P98" s="195"/>
      <c r="Q98" s="424" t="s">
        <v>764</v>
      </c>
      <c r="R98" s="187"/>
      <c r="S98" s="187"/>
      <c r="T98" s="197"/>
      <c r="U98" s="195"/>
      <c r="V98" s="195"/>
      <c r="W98" s="195"/>
      <c r="X98" s="195"/>
    </row>
    <row r="99" spans="1:34">
      <c r="A99" s="190" t="s">
        <v>1652</v>
      </c>
      <c r="B99" s="52" t="s">
        <v>73</v>
      </c>
      <c r="C99" s="52" t="s">
        <v>32</v>
      </c>
      <c r="D99" s="52" t="s">
        <v>33</v>
      </c>
      <c r="E99" s="52" t="s">
        <v>35</v>
      </c>
      <c r="F99" s="52" t="s">
        <v>36</v>
      </c>
      <c r="G99" s="52" t="s">
        <v>80</v>
      </c>
      <c r="H99" s="53" t="s">
        <v>90</v>
      </c>
      <c r="I99" s="190" t="s">
        <v>2188</v>
      </c>
      <c r="J99" s="52" t="s">
        <v>73</v>
      </c>
      <c r="K99" s="52" t="s">
        <v>32</v>
      </c>
      <c r="L99" s="52" t="s">
        <v>33</v>
      </c>
      <c r="M99" s="52" t="s">
        <v>35</v>
      </c>
      <c r="N99" s="52" t="s">
        <v>36</v>
      </c>
      <c r="O99" s="52" t="s">
        <v>80</v>
      </c>
      <c r="P99" s="53" t="s">
        <v>90</v>
      </c>
      <c r="Q99" s="190" t="s">
        <v>1972</v>
      </c>
      <c r="R99" s="52" t="s">
        <v>73</v>
      </c>
      <c r="S99" s="52" t="s">
        <v>32</v>
      </c>
      <c r="T99" s="52" t="s">
        <v>33</v>
      </c>
      <c r="U99" s="52" t="s">
        <v>35</v>
      </c>
      <c r="V99" s="52" t="s">
        <v>36</v>
      </c>
      <c r="W99" s="52" t="s">
        <v>80</v>
      </c>
      <c r="X99" s="53" t="s">
        <v>90</v>
      </c>
      <c r="Z99"/>
    </row>
    <row r="100" spans="1:34">
      <c r="A100" s="497" t="s">
        <v>1953</v>
      </c>
      <c r="B100" s="498">
        <f>+B109</f>
        <v>0</v>
      </c>
      <c r="C100" s="763" t="e">
        <f>+E100/D100*1000</f>
        <v>#DIV/0!</v>
      </c>
      <c r="D100" s="498">
        <f>+D109</f>
        <v>0</v>
      </c>
      <c r="E100" s="498">
        <f>+E109</f>
        <v>0</v>
      </c>
      <c r="F100" s="498">
        <f>+F109</f>
        <v>0</v>
      </c>
      <c r="G100" s="498">
        <f>+G109</f>
        <v>0</v>
      </c>
      <c r="H100" s="499"/>
      <c r="I100" s="497" t="s">
        <v>1953</v>
      </c>
      <c r="J100" s="498">
        <f>+J109</f>
        <v>0</v>
      </c>
      <c r="K100" s="763" t="e">
        <f>+M100/L100*1000</f>
        <v>#DIV/0!</v>
      </c>
      <c r="L100" s="498">
        <f>+L109</f>
        <v>0</v>
      </c>
      <c r="M100" s="498">
        <f>+M109</f>
        <v>0</v>
      </c>
      <c r="N100" s="498">
        <f>+N109</f>
        <v>0</v>
      </c>
      <c r="O100" s="498">
        <f>+O109</f>
        <v>0</v>
      </c>
      <c r="P100" s="499"/>
      <c r="Q100" s="497" t="s">
        <v>1953</v>
      </c>
      <c r="R100" s="498">
        <f>+R109</f>
        <v>0</v>
      </c>
      <c r="S100" s="763" t="e">
        <f>+U100/T100*1000</f>
        <v>#DIV/0!</v>
      </c>
      <c r="T100" s="498">
        <f>+T109</f>
        <v>0</v>
      </c>
      <c r="U100" s="498">
        <f>+U109</f>
        <v>0</v>
      </c>
      <c r="V100" s="498">
        <f>+V109</f>
        <v>0</v>
      </c>
      <c r="W100" s="498">
        <f>+W109</f>
        <v>0</v>
      </c>
      <c r="X100" s="499"/>
      <c r="Z100"/>
    </row>
    <row r="101" spans="1:34">
      <c r="A101" s="497" t="s">
        <v>1954</v>
      </c>
      <c r="B101" s="498">
        <f>+B109-B100</f>
        <v>0</v>
      </c>
      <c r="C101" s="763" t="e">
        <f t="shared" ref="C101:C107" si="24">+E101/D101*1000</f>
        <v>#DIV/0!</v>
      </c>
      <c r="D101" s="498">
        <f>+D109-D100</f>
        <v>0</v>
      </c>
      <c r="E101" s="498">
        <f>+E109-E100</f>
        <v>0</v>
      </c>
      <c r="F101" s="498">
        <f>+F109-F100</f>
        <v>0</v>
      </c>
      <c r="G101" s="498">
        <f>+G109-G100</f>
        <v>0</v>
      </c>
      <c r="H101" s="499"/>
      <c r="I101" s="497" t="s">
        <v>1954</v>
      </c>
      <c r="J101" s="498">
        <f>+J109-J100</f>
        <v>0</v>
      </c>
      <c r="K101" s="763" t="e">
        <f t="shared" ref="K101:K107" si="25">+M101/L101*1000</f>
        <v>#DIV/0!</v>
      </c>
      <c r="L101" s="498">
        <f>+L109-L100</f>
        <v>0</v>
      </c>
      <c r="M101" s="498">
        <f>+M109-M100</f>
        <v>0</v>
      </c>
      <c r="N101" s="498">
        <f>+N109-N100</f>
        <v>0</v>
      </c>
      <c r="O101" s="498">
        <f>+O109-O100</f>
        <v>0</v>
      </c>
      <c r="P101" s="499"/>
      <c r="Q101" s="497" t="s">
        <v>1954</v>
      </c>
      <c r="R101" s="498">
        <f>+R109-R100</f>
        <v>0</v>
      </c>
      <c r="S101" s="763" t="e">
        <f t="shared" ref="S101:S107" si="26">+U101/T101*1000</f>
        <v>#DIV/0!</v>
      </c>
      <c r="T101" s="498">
        <f>+T109-T100</f>
        <v>0</v>
      </c>
      <c r="U101" s="498">
        <f>+U109-U100</f>
        <v>0</v>
      </c>
      <c r="V101" s="498">
        <f>+V109-V100</f>
        <v>0</v>
      </c>
      <c r="W101" s="498">
        <f>+W109-W100</f>
        <v>0</v>
      </c>
      <c r="X101" s="499"/>
      <c r="Z101"/>
    </row>
    <row r="102" spans="1:34">
      <c r="A102" s="497" t="s">
        <v>1955</v>
      </c>
      <c r="B102" s="498">
        <f>+B109-B100-B101</f>
        <v>0</v>
      </c>
      <c r="C102" s="763" t="e">
        <f t="shared" si="24"/>
        <v>#DIV/0!</v>
      </c>
      <c r="D102" s="498">
        <f>+D109-D100-D101</f>
        <v>0</v>
      </c>
      <c r="E102" s="498">
        <f>+E109-E100-E101</f>
        <v>0</v>
      </c>
      <c r="F102" s="498">
        <f>+F109-F100-F101</f>
        <v>0</v>
      </c>
      <c r="G102" s="498">
        <f>+G109-G100-G101</f>
        <v>0</v>
      </c>
      <c r="H102" s="499"/>
      <c r="I102" s="497" t="s">
        <v>1955</v>
      </c>
      <c r="J102" s="498">
        <f>+J109-J100-J101</f>
        <v>0</v>
      </c>
      <c r="K102" s="763" t="e">
        <f t="shared" si="25"/>
        <v>#DIV/0!</v>
      </c>
      <c r="L102" s="498">
        <f>+L109-L100-L101</f>
        <v>0</v>
      </c>
      <c r="M102" s="498">
        <f>+M109-M100-M101</f>
        <v>0</v>
      </c>
      <c r="N102" s="498">
        <f>+N109-N100-N101</f>
        <v>0</v>
      </c>
      <c r="O102" s="498">
        <f>+O109-O100-O101</f>
        <v>0</v>
      </c>
      <c r="P102" s="499"/>
      <c r="Q102" s="497" t="s">
        <v>1955</v>
      </c>
      <c r="R102" s="498">
        <f>+R109-R100-R101</f>
        <v>0</v>
      </c>
      <c r="S102" s="763" t="e">
        <f t="shared" si="26"/>
        <v>#DIV/0!</v>
      </c>
      <c r="T102" s="498">
        <f>+T109-T100-T101</f>
        <v>0</v>
      </c>
      <c r="U102" s="498">
        <f>+U109-U100-U101</f>
        <v>0</v>
      </c>
      <c r="V102" s="498">
        <f>+V109-V100-V101</f>
        <v>0</v>
      </c>
      <c r="W102" s="498">
        <f>+W109-W100-W101</f>
        <v>0</v>
      </c>
      <c r="X102" s="499"/>
      <c r="Z102"/>
    </row>
    <row r="103" spans="1:34">
      <c r="A103" s="497" t="s">
        <v>92</v>
      </c>
      <c r="B103" s="498">
        <f>+B109-B100-B101-B102</f>
        <v>0</v>
      </c>
      <c r="C103" s="763" t="e">
        <f t="shared" si="24"/>
        <v>#DIV/0!</v>
      </c>
      <c r="D103" s="498">
        <f>+D109-D100-D101-D102</f>
        <v>0</v>
      </c>
      <c r="E103" s="498">
        <f>+E109-E100-E101-E102</f>
        <v>0</v>
      </c>
      <c r="F103" s="498">
        <f>+F109-F100-F101-F102</f>
        <v>0</v>
      </c>
      <c r="G103" s="498">
        <f>+G109-G100-G101-G102</f>
        <v>0</v>
      </c>
      <c r="H103" s="499"/>
      <c r="I103" s="497" t="s">
        <v>92</v>
      </c>
      <c r="J103" s="498">
        <f>+J109-J100-J101-J102</f>
        <v>0</v>
      </c>
      <c r="K103" s="763" t="e">
        <f t="shared" si="25"/>
        <v>#DIV/0!</v>
      </c>
      <c r="L103" s="498">
        <f>+L109-L100-L101-L102</f>
        <v>0</v>
      </c>
      <c r="M103" s="498">
        <f>+M109-M100-M101-M102</f>
        <v>0</v>
      </c>
      <c r="N103" s="498">
        <f>+N109-N100-N101-N102</f>
        <v>0</v>
      </c>
      <c r="O103" s="498">
        <f>+O109-O100-O101-O102</f>
        <v>0</v>
      </c>
      <c r="P103" s="499"/>
      <c r="Q103" s="497" t="s">
        <v>92</v>
      </c>
      <c r="R103" s="498">
        <f>+R109-R100-R101-R102</f>
        <v>0</v>
      </c>
      <c r="S103" s="763" t="e">
        <f t="shared" si="26"/>
        <v>#DIV/0!</v>
      </c>
      <c r="T103" s="498">
        <f>+T109-T100-T101-T102</f>
        <v>0</v>
      </c>
      <c r="U103" s="498">
        <f>+U109-U100-U101-U102</f>
        <v>0</v>
      </c>
      <c r="V103" s="498">
        <f>+V109-V100-V101-V102</f>
        <v>0</v>
      </c>
      <c r="W103" s="498">
        <f>+W109-W100-W101-W102</f>
        <v>0</v>
      </c>
      <c r="X103" s="499"/>
      <c r="Z103"/>
    </row>
    <row r="104" spans="1:34">
      <c r="A104" s="497" t="s">
        <v>93</v>
      </c>
      <c r="B104" s="498">
        <f>+B109-B100-B101-B102-B103</f>
        <v>0</v>
      </c>
      <c r="C104" s="763" t="e">
        <f t="shared" si="24"/>
        <v>#DIV/0!</v>
      </c>
      <c r="D104" s="498">
        <f>+D109-D100-D101-D102-D103</f>
        <v>0</v>
      </c>
      <c r="E104" s="498">
        <f>+E109-E100-E101-E102-E103</f>
        <v>0</v>
      </c>
      <c r="F104" s="498">
        <f>+F109-F100-F101-F102-F103</f>
        <v>0</v>
      </c>
      <c r="G104" s="498">
        <f>+G109-G100-G101-G102-G103</f>
        <v>0</v>
      </c>
      <c r="H104" s="499"/>
      <c r="I104" s="497" t="s">
        <v>93</v>
      </c>
      <c r="J104" s="498">
        <f>+J109-J100-J101-J102-J103</f>
        <v>0</v>
      </c>
      <c r="K104" s="763" t="e">
        <f t="shared" si="25"/>
        <v>#DIV/0!</v>
      </c>
      <c r="L104" s="498">
        <f>+L109-L100-L101-L102-L103</f>
        <v>0</v>
      </c>
      <c r="M104" s="498">
        <f>+M109-M100-M101-M102-M103</f>
        <v>0</v>
      </c>
      <c r="N104" s="498">
        <f>+N109-N100-N101-N102-N103</f>
        <v>0</v>
      </c>
      <c r="O104" s="498">
        <f>+O109-O100-O101-O102-O103</f>
        <v>0</v>
      </c>
      <c r="P104" s="499"/>
      <c r="Q104" s="497" t="s">
        <v>93</v>
      </c>
      <c r="R104" s="498">
        <f>+R109-R100-R101-R102-R103</f>
        <v>0</v>
      </c>
      <c r="S104" s="763" t="e">
        <f t="shared" si="26"/>
        <v>#DIV/0!</v>
      </c>
      <c r="T104" s="498">
        <f>+T109-T100-T101-T102-T103</f>
        <v>0</v>
      </c>
      <c r="U104" s="498">
        <f>+U109-U100-U101-U102-U103</f>
        <v>0</v>
      </c>
      <c r="V104" s="498">
        <f>+V109-V100-V101-V102-V103</f>
        <v>0</v>
      </c>
      <c r="W104" s="498">
        <f>+W109-W100-W101-W102-W103</f>
        <v>0</v>
      </c>
      <c r="X104" s="499"/>
      <c r="Z104"/>
    </row>
    <row r="105" spans="1:34">
      <c r="A105" s="497" t="s">
        <v>94</v>
      </c>
      <c r="B105" s="498">
        <f>+B109-B100-B101-B102-B103-B104</f>
        <v>0</v>
      </c>
      <c r="C105" s="763" t="e">
        <f t="shared" si="24"/>
        <v>#DIV/0!</v>
      </c>
      <c r="D105" s="498">
        <f>+D109-D100-D101-D102-D103-D104</f>
        <v>0</v>
      </c>
      <c r="E105" s="498">
        <f>+E109-E100-E101-E102-E103-E104</f>
        <v>0</v>
      </c>
      <c r="F105" s="498">
        <f>+F109-F100-F101-F102-F103-F104</f>
        <v>0</v>
      </c>
      <c r="G105" s="498">
        <f>+G109-G100-G101-G102-G103-G104</f>
        <v>0</v>
      </c>
      <c r="H105" s="498"/>
      <c r="I105" s="497" t="s">
        <v>94</v>
      </c>
      <c r="J105" s="498">
        <f>+J109-J100-J101-J102-J103-J104</f>
        <v>0</v>
      </c>
      <c r="K105" s="763" t="e">
        <f t="shared" si="25"/>
        <v>#DIV/0!</v>
      </c>
      <c r="L105" s="498">
        <f>+L109-L100-L101-L102-L103-L104</f>
        <v>0</v>
      </c>
      <c r="M105" s="498">
        <f>+M109-M100-M101-M102-M103-M104</f>
        <v>0</v>
      </c>
      <c r="N105" s="498">
        <f>+N109-N100-N101-N102-N103-N104</f>
        <v>0</v>
      </c>
      <c r="O105" s="498">
        <f>+O109-O100-O101-O102-O103-O104</f>
        <v>0</v>
      </c>
      <c r="P105" s="498"/>
      <c r="Q105" s="497" t="s">
        <v>94</v>
      </c>
      <c r="R105" s="498">
        <f>+R109-R100-R101-R102-R103-R104</f>
        <v>0</v>
      </c>
      <c r="S105" s="763" t="e">
        <f t="shared" si="26"/>
        <v>#DIV/0!</v>
      </c>
      <c r="T105" s="498">
        <f>+T109-T100-T101-T102-T103-T104</f>
        <v>0</v>
      </c>
      <c r="U105" s="498">
        <f>+U109-U100-U101-U102-U103-U104</f>
        <v>0</v>
      </c>
      <c r="V105" s="498">
        <f>+V109-V100-V101-V102-V103-V104</f>
        <v>0</v>
      </c>
      <c r="W105" s="498">
        <f>+W109-W100-W101-W102-W103-W104</f>
        <v>0</v>
      </c>
      <c r="X105" s="499"/>
      <c r="Z105"/>
    </row>
    <row r="106" spans="1:34">
      <c r="A106" s="497" t="s">
        <v>95</v>
      </c>
      <c r="B106" s="498">
        <f>+B109-B100-B101-B102-B103-B104-B105</f>
        <v>0</v>
      </c>
      <c r="C106" s="763" t="e">
        <f t="shared" si="24"/>
        <v>#DIV/0!</v>
      </c>
      <c r="D106" s="498">
        <f>+D109-D100-D101-D102-D103-D104-D105</f>
        <v>0</v>
      </c>
      <c r="E106" s="498">
        <f>+E109-E100-E101-E102-E103-E104-E105</f>
        <v>0</v>
      </c>
      <c r="F106" s="498">
        <f>+F109-F100-F101-F102-F103-F104-F105</f>
        <v>0</v>
      </c>
      <c r="G106" s="498">
        <f>+G109-G100-G101-G102-G103-G104-G105</f>
        <v>0</v>
      </c>
      <c r="H106" s="499"/>
      <c r="I106" s="497" t="s">
        <v>95</v>
      </c>
      <c r="J106" s="498">
        <f>+J109-J100-J101-J102-J103-J104-J105</f>
        <v>0</v>
      </c>
      <c r="K106" s="763" t="e">
        <f t="shared" si="25"/>
        <v>#DIV/0!</v>
      </c>
      <c r="L106" s="498">
        <f>+L109-L100-L101-L102-L103-L104-L105</f>
        <v>0</v>
      </c>
      <c r="M106" s="498">
        <f>+M109-M100-M101-M102-M103-M104-M105</f>
        <v>0</v>
      </c>
      <c r="N106" s="498">
        <f>+N109-N100-N101-N102-N103-N104-N105</f>
        <v>0</v>
      </c>
      <c r="O106" s="498">
        <f>+O109-O100-O101-O102-O103-O104-O105</f>
        <v>0</v>
      </c>
      <c r="P106" s="499"/>
      <c r="Q106" s="497" t="s">
        <v>95</v>
      </c>
      <c r="R106" s="498">
        <f>+R109-R100-R101-R102-R103-R104-R105</f>
        <v>0</v>
      </c>
      <c r="S106" s="763" t="e">
        <f t="shared" si="26"/>
        <v>#DIV/0!</v>
      </c>
      <c r="T106" s="498">
        <f>+T109-T100-T101-T102-T103-T104-T105</f>
        <v>0</v>
      </c>
      <c r="U106" s="498">
        <f>+U109-U100-U101-U102-U103-U104-U105</f>
        <v>0</v>
      </c>
      <c r="V106" s="498">
        <f>+V109-V100-V101-V102-V103-V104-V105</f>
        <v>0</v>
      </c>
      <c r="W106" s="498">
        <f>+W109-W100-W101-W102-W103-W104-W105</f>
        <v>0</v>
      </c>
      <c r="X106" s="499"/>
      <c r="Z106"/>
    </row>
    <row r="107" spans="1:34">
      <c r="A107" s="497" t="s">
        <v>2210</v>
      </c>
      <c r="B107" s="980">
        <f>+B109-B100-B101-B102-B103-B104-B105-B106</f>
        <v>0</v>
      </c>
      <c r="C107" s="763" t="e">
        <f t="shared" si="24"/>
        <v>#DIV/0!</v>
      </c>
      <c r="D107" s="980">
        <f>+D109-D100-D101-D102-D103-D104-D105-D106</f>
        <v>0</v>
      </c>
      <c r="E107" s="980">
        <f>+E109-E100-E101-E102-E103-E104-E105-E106</f>
        <v>0</v>
      </c>
      <c r="F107" s="980">
        <f>+F109-F100-F101-F102-F103-F104-F105-F106</f>
        <v>0</v>
      </c>
      <c r="G107" s="980">
        <f>+G109-G100-G101-G102-G103-G104-G105-G106</f>
        <v>0</v>
      </c>
      <c r="H107" s="499"/>
      <c r="I107" s="497" t="s">
        <v>2210</v>
      </c>
      <c r="J107" s="980">
        <f>+J109-J100-J101-J102-J103-J104-J105-J106</f>
        <v>0</v>
      </c>
      <c r="K107" s="763" t="e">
        <f t="shared" si="25"/>
        <v>#DIV/0!</v>
      </c>
      <c r="L107" s="980">
        <f>+L109-L100-L101-L102-L103-L104-L105-L106</f>
        <v>0</v>
      </c>
      <c r="M107" s="980">
        <f>+M109-M100-M101-M102-M103-M104-M105-M106</f>
        <v>0</v>
      </c>
      <c r="N107" s="980">
        <f>+N109-N100-N101-N102-N103-N104-N105-N106</f>
        <v>0</v>
      </c>
      <c r="O107" s="980">
        <f>+O109-O100-O101-O102-O103-O104-O105-O106</f>
        <v>0</v>
      </c>
      <c r="P107" s="499"/>
      <c r="Q107" s="497" t="s">
        <v>2210</v>
      </c>
      <c r="R107" s="980">
        <f>+R109-R100-R101-R102-R103-R104-R105-R106</f>
        <v>0</v>
      </c>
      <c r="S107" s="763" t="e">
        <f t="shared" si="26"/>
        <v>#DIV/0!</v>
      </c>
      <c r="T107" s="980">
        <f>+T109-T100-T101-T102-T103-T104-T105-T106</f>
        <v>0</v>
      </c>
      <c r="U107" s="980">
        <f>+U109-U100-U101-U102-U103-U104-U105-U106</f>
        <v>0</v>
      </c>
      <c r="V107" s="980">
        <f>+V109-V100-V101-V102-V103-V104-V105-V106</f>
        <v>0</v>
      </c>
      <c r="W107" s="980">
        <f>+W109-W100-W101-W102-W103-W104-W105-W106</f>
        <v>0</v>
      </c>
      <c r="X107" s="499"/>
      <c r="Z107"/>
    </row>
    <row r="108" spans="1:34">
      <c r="A108" s="661"/>
      <c r="B108" s="664"/>
      <c r="C108" s="662"/>
      <c r="D108" s="664"/>
      <c r="E108" s="664"/>
      <c r="F108" s="664"/>
      <c r="G108" s="664"/>
      <c r="H108" s="663"/>
      <c r="I108" s="661"/>
      <c r="J108" s="664"/>
      <c r="K108" s="662"/>
      <c r="L108" s="664"/>
      <c r="M108" s="664"/>
      <c r="N108" s="664"/>
      <c r="O108" s="664"/>
      <c r="P108" s="663"/>
      <c r="Q108" s="661"/>
      <c r="R108" s="664"/>
      <c r="S108" s="662"/>
      <c r="T108" s="664"/>
      <c r="U108" s="664"/>
      <c r="V108" s="664"/>
      <c r="W108" s="664"/>
      <c r="X108" s="663"/>
      <c r="Z108"/>
    </row>
    <row r="109" spans="1:34">
      <c r="A109" s="48" t="s">
        <v>96</v>
      </c>
      <c r="B109" s="37">
        <f>+打者通算!C26</f>
        <v>0</v>
      </c>
      <c r="C109" s="51" t="e">
        <f>+E109/D109*1000</f>
        <v>#DIV/0!</v>
      </c>
      <c r="D109" s="37">
        <f>+打者通算!E26</f>
        <v>0</v>
      </c>
      <c r="E109" s="37">
        <f>+打者通算!G26</f>
        <v>0</v>
      </c>
      <c r="F109" s="37">
        <f>+打者通算!H26</f>
        <v>0</v>
      </c>
      <c r="G109" s="37">
        <f>+打者通算!O26</f>
        <v>0</v>
      </c>
      <c r="H109" s="49"/>
      <c r="I109" s="48" t="s">
        <v>96</v>
      </c>
      <c r="J109" s="37">
        <f>+打者通算!C27</f>
        <v>0</v>
      </c>
      <c r="K109" s="51" t="e">
        <f>+M109/L109*1000</f>
        <v>#DIV/0!</v>
      </c>
      <c r="L109" s="37">
        <f>+打者通算!E27</f>
        <v>0</v>
      </c>
      <c r="M109" s="37">
        <f>+打者通算!G27</f>
        <v>0</v>
      </c>
      <c r="N109" s="37">
        <f>+打者通算!H27</f>
        <v>0</v>
      </c>
      <c r="O109" s="37">
        <f>+打者通算!O27</f>
        <v>0</v>
      </c>
      <c r="P109" s="49"/>
      <c r="Q109" s="48" t="s">
        <v>96</v>
      </c>
      <c r="R109" s="37">
        <f>+打者通算!C28</f>
        <v>0</v>
      </c>
      <c r="S109" s="51" t="e">
        <f>+U109/T109*1000</f>
        <v>#DIV/0!</v>
      </c>
      <c r="T109" s="37">
        <f>+打者通算!E28</f>
        <v>0</v>
      </c>
      <c r="U109" s="37">
        <f>+打者通算!G28</f>
        <v>0</v>
      </c>
      <c r="V109" s="37">
        <f>+打者通算!H28</f>
        <v>0</v>
      </c>
      <c r="W109" s="37">
        <f>+打者通算!O28</f>
        <v>0</v>
      </c>
      <c r="X109" s="49"/>
      <c r="Z109"/>
    </row>
    <row r="110" spans="1:34" s="109" customFormat="1" ht="12.75" customHeight="1">
      <c r="A110" s="424" t="s">
        <v>1568</v>
      </c>
      <c r="B110" s="1548" t="s">
        <v>2467</v>
      </c>
      <c r="C110" s="1548" t="s">
        <v>2468</v>
      </c>
      <c r="D110" s="197"/>
      <c r="E110" s="195"/>
      <c r="F110" s="195"/>
      <c r="G110" s="195"/>
      <c r="H110" s="195"/>
      <c r="I110" s="423" t="s">
        <v>765</v>
      </c>
      <c r="J110" s="187"/>
      <c r="K110" s="187"/>
      <c r="L110" s="197"/>
      <c r="M110" s="195"/>
      <c r="N110" s="195"/>
      <c r="O110" s="195"/>
      <c r="P110" s="195"/>
      <c r="Q110" s="423" t="s">
        <v>2270</v>
      </c>
      <c r="R110" s="187"/>
      <c r="S110" s="187"/>
      <c r="T110" s="195"/>
      <c r="U110" s="195"/>
      <c r="V110" s="195"/>
      <c r="W110" s="195"/>
      <c r="X110" s="195"/>
      <c r="AH110" s="209"/>
    </row>
    <row r="111" spans="1:34">
      <c r="A111" s="190" t="s">
        <v>1786</v>
      </c>
      <c r="B111" s="52" t="s">
        <v>73</v>
      </c>
      <c r="C111" s="52" t="s">
        <v>32</v>
      </c>
      <c r="D111" s="52" t="s">
        <v>33</v>
      </c>
      <c r="E111" s="52" t="s">
        <v>35</v>
      </c>
      <c r="F111" s="52" t="s">
        <v>36</v>
      </c>
      <c r="G111" s="52" t="s">
        <v>80</v>
      </c>
      <c r="H111" s="53" t="s">
        <v>90</v>
      </c>
      <c r="I111" s="189" t="s">
        <v>1096</v>
      </c>
      <c r="J111" s="52" t="s">
        <v>73</v>
      </c>
      <c r="K111" s="52" t="s">
        <v>32</v>
      </c>
      <c r="L111" s="52" t="s">
        <v>33</v>
      </c>
      <c r="M111" s="52" t="s">
        <v>35</v>
      </c>
      <c r="N111" s="52" t="s">
        <v>36</v>
      </c>
      <c r="O111" s="52" t="s">
        <v>80</v>
      </c>
      <c r="P111" s="53" t="s">
        <v>90</v>
      </c>
      <c r="Q111" s="234" t="s">
        <v>2183</v>
      </c>
      <c r="R111" s="52" t="s">
        <v>73</v>
      </c>
      <c r="S111" s="52" t="s">
        <v>32</v>
      </c>
      <c r="T111" s="52" t="s">
        <v>33</v>
      </c>
      <c r="U111" s="52" t="s">
        <v>35</v>
      </c>
      <c r="V111" s="52" t="s">
        <v>36</v>
      </c>
      <c r="W111" s="52" t="s">
        <v>80</v>
      </c>
      <c r="X111" s="53" t="s">
        <v>90</v>
      </c>
      <c r="Z111"/>
    </row>
    <row r="112" spans="1:34">
      <c r="A112" s="497" t="s">
        <v>1953</v>
      </c>
      <c r="B112" s="498">
        <f>+B121</f>
        <v>0</v>
      </c>
      <c r="C112" s="763" t="e">
        <f>+E112/D112*1000</f>
        <v>#DIV/0!</v>
      </c>
      <c r="D112" s="498">
        <f>+D121</f>
        <v>0</v>
      </c>
      <c r="E112" s="498">
        <f>+E121</f>
        <v>0</v>
      </c>
      <c r="F112" s="498">
        <f>+F121</f>
        <v>0</v>
      </c>
      <c r="G112" s="498">
        <f>+G121</f>
        <v>0</v>
      </c>
      <c r="H112" s="499"/>
      <c r="I112" s="497" t="s">
        <v>1953</v>
      </c>
      <c r="J112" s="498">
        <f>+J121</f>
        <v>0</v>
      </c>
      <c r="K112" s="763" t="e">
        <f>+M112/L112*1000</f>
        <v>#DIV/0!</v>
      </c>
      <c r="L112" s="498">
        <f>+L121</f>
        <v>0</v>
      </c>
      <c r="M112" s="498">
        <f>+M121</f>
        <v>0</v>
      </c>
      <c r="N112" s="498">
        <f>+N121</f>
        <v>0</v>
      </c>
      <c r="O112" s="498">
        <f>+O121</f>
        <v>0</v>
      </c>
      <c r="P112" s="499"/>
      <c r="Q112" s="497" t="s">
        <v>1953</v>
      </c>
      <c r="R112" s="498">
        <f>+R121</f>
        <v>0</v>
      </c>
      <c r="S112" s="763" t="e">
        <f>+U112/T112*1000</f>
        <v>#DIV/0!</v>
      </c>
      <c r="T112" s="498">
        <f>+T121</f>
        <v>0</v>
      </c>
      <c r="U112" s="498">
        <f>+U121</f>
        <v>0</v>
      </c>
      <c r="V112" s="498">
        <f>+V121</f>
        <v>0</v>
      </c>
      <c r="W112" s="498">
        <f>+W121</f>
        <v>0</v>
      </c>
      <c r="X112" s="499"/>
      <c r="Z112"/>
    </row>
    <row r="113" spans="1:26">
      <c r="A113" s="497" t="s">
        <v>1954</v>
      </c>
      <c r="B113" s="498">
        <f>+B121-B112</f>
        <v>0</v>
      </c>
      <c r="C113" s="763" t="e">
        <f t="shared" ref="C113:C119" si="27">+E113/D113*1000</f>
        <v>#DIV/0!</v>
      </c>
      <c r="D113" s="498">
        <f>+D121-D112</f>
        <v>0</v>
      </c>
      <c r="E113" s="498">
        <f>+E121-E112</f>
        <v>0</v>
      </c>
      <c r="F113" s="498">
        <f>+F121-F112</f>
        <v>0</v>
      </c>
      <c r="G113" s="498">
        <f>+G121-G112</f>
        <v>0</v>
      </c>
      <c r="H113" s="499"/>
      <c r="I113" s="497" t="s">
        <v>1954</v>
      </c>
      <c r="J113" s="498">
        <f>+J121-J112</f>
        <v>0</v>
      </c>
      <c r="K113" s="763" t="e">
        <f t="shared" ref="K113:K119" si="28">+M113/L113*1000</f>
        <v>#DIV/0!</v>
      </c>
      <c r="L113" s="498">
        <f>+L121-L112</f>
        <v>0</v>
      </c>
      <c r="M113" s="498">
        <f>+M121-M112</f>
        <v>0</v>
      </c>
      <c r="N113" s="498">
        <f>+N121-N112</f>
        <v>0</v>
      </c>
      <c r="O113" s="498">
        <f>+O121-O112</f>
        <v>0</v>
      </c>
      <c r="P113" s="499"/>
      <c r="Q113" s="497" t="s">
        <v>1954</v>
      </c>
      <c r="R113" s="498">
        <f>+R121-R112</f>
        <v>0</v>
      </c>
      <c r="S113" s="763" t="e">
        <f t="shared" ref="S113:S119" si="29">+U113/T113*1000</f>
        <v>#DIV/0!</v>
      </c>
      <c r="T113" s="498">
        <f>+T121-T112</f>
        <v>0</v>
      </c>
      <c r="U113" s="498">
        <f>+U121-U112</f>
        <v>0</v>
      </c>
      <c r="V113" s="498">
        <f>+V121-V112</f>
        <v>0</v>
      </c>
      <c r="W113" s="498">
        <f>+W121-W112</f>
        <v>0</v>
      </c>
      <c r="X113" s="499"/>
      <c r="Z113"/>
    </row>
    <row r="114" spans="1:26">
      <c r="A114" s="497" t="s">
        <v>1955</v>
      </c>
      <c r="B114" s="498">
        <f>+B121-B112-B113</f>
        <v>0</v>
      </c>
      <c r="C114" s="763" t="e">
        <f t="shared" si="27"/>
        <v>#DIV/0!</v>
      </c>
      <c r="D114" s="498">
        <f>+D121-D112-D113</f>
        <v>0</v>
      </c>
      <c r="E114" s="498">
        <f>+E121-E112-E113</f>
        <v>0</v>
      </c>
      <c r="F114" s="498">
        <f>+F121-F112-F113</f>
        <v>0</v>
      </c>
      <c r="G114" s="498">
        <f>+G121-G112-G113</f>
        <v>0</v>
      </c>
      <c r="H114" s="499"/>
      <c r="I114" s="497" t="s">
        <v>1955</v>
      </c>
      <c r="J114" s="498">
        <f>+J121-J112-J113</f>
        <v>0</v>
      </c>
      <c r="K114" s="763" t="e">
        <f t="shared" si="28"/>
        <v>#DIV/0!</v>
      </c>
      <c r="L114" s="498">
        <f>+L121-L112-L113</f>
        <v>0</v>
      </c>
      <c r="M114" s="498">
        <f>+M121-M112-M113</f>
        <v>0</v>
      </c>
      <c r="N114" s="498">
        <f>+N121-N112-N113</f>
        <v>0</v>
      </c>
      <c r="O114" s="498">
        <f>+O121-O112-O113</f>
        <v>0</v>
      </c>
      <c r="P114" s="499"/>
      <c r="Q114" s="497" t="s">
        <v>1955</v>
      </c>
      <c r="R114" s="498">
        <f>+R121-R112-R113</f>
        <v>0</v>
      </c>
      <c r="S114" s="763" t="e">
        <f t="shared" si="29"/>
        <v>#DIV/0!</v>
      </c>
      <c r="T114" s="498">
        <f>+T121-T112-T113</f>
        <v>0</v>
      </c>
      <c r="U114" s="498">
        <f>+U121-U112-U113</f>
        <v>0</v>
      </c>
      <c r="V114" s="498">
        <f>+V121-V112-V113</f>
        <v>0</v>
      </c>
      <c r="W114" s="498">
        <f>+W121-W112-W113</f>
        <v>0</v>
      </c>
      <c r="X114" s="499"/>
      <c r="Z114"/>
    </row>
    <row r="115" spans="1:26">
      <c r="A115" s="497" t="s">
        <v>92</v>
      </c>
      <c r="B115" s="498">
        <f>+B121-B112-B113-B114</f>
        <v>0</v>
      </c>
      <c r="C115" s="763" t="e">
        <f t="shared" si="27"/>
        <v>#DIV/0!</v>
      </c>
      <c r="D115" s="498">
        <f>+D121-D112-D113-D114</f>
        <v>0</v>
      </c>
      <c r="E115" s="498">
        <f>+E121-E112-E113-E114</f>
        <v>0</v>
      </c>
      <c r="F115" s="498">
        <f>+F121-F112-F113-F114</f>
        <v>0</v>
      </c>
      <c r="G115" s="498">
        <f>+G121-G112-G113-G114</f>
        <v>0</v>
      </c>
      <c r="H115" s="499"/>
      <c r="I115" s="497" t="s">
        <v>92</v>
      </c>
      <c r="J115" s="498">
        <f>+J121-J112-J113-J114</f>
        <v>0</v>
      </c>
      <c r="K115" s="763" t="e">
        <f t="shared" si="28"/>
        <v>#DIV/0!</v>
      </c>
      <c r="L115" s="498">
        <f>+L121-L112-L113-L114</f>
        <v>0</v>
      </c>
      <c r="M115" s="498">
        <f>+M121-M112-M113-M114</f>
        <v>0</v>
      </c>
      <c r="N115" s="498">
        <f>+N121-N112-N113-N114</f>
        <v>0</v>
      </c>
      <c r="O115" s="498">
        <f>+O121-O112-O113-O114</f>
        <v>0</v>
      </c>
      <c r="P115" s="499"/>
      <c r="Q115" s="497" t="s">
        <v>92</v>
      </c>
      <c r="R115" s="498">
        <f>+R121-R112-R113-R114</f>
        <v>0</v>
      </c>
      <c r="S115" s="763" t="e">
        <f t="shared" si="29"/>
        <v>#DIV/0!</v>
      </c>
      <c r="T115" s="498">
        <f>+T121-T112-T113-T114</f>
        <v>0</v>
      </c>
      <c r="U115" s="498">
        <f>+U121-U112-U113-U114</f>
        <v>0</v>
      </c>
      <c r="V115" s="498">
        <f>+V121-V112-V113-V114</f>
        <v>0</v>
      </c>
      <c r="W115" s="498">
        <f>+W121-W112-W113-W114</f>
        <v>0</v>
      </c>
      <c r="X115" s="499"/>
      <c r="Z115"/>
    </row>
    <row r="116" spans="1:26">
      <c r="A116" s="497" t="s">
        <v>93</v>
      </c>
      <c r="B116" s="498">
        <f>+B121-B112-B113-B114-B115</f>
        <v>0</v>
      </c>
      <c r="C116" s="763" t="e">
        <f t="shared" si="27"/>
        <v>#DIV/0!</v>
      </c>
      <c r="D116" s="498">
        <f>+D121-D112-D113-D114-D115</f>
        <v>0</v>
      </c>
      <c r="E116" s="498">
        <f>+E121-E112-E113-E114-E115</f>
        <v>0</v>
      </c>
      <c r="F116" s="498">
        <f>+F121-F112-F113-F114-F115</f>
        <v>0</v>
      </c>
      <c r="G116" s="498">
        <f>+G121-G112-G113-G114-G115</f>
        <v>0</v>
      </c>
      <c r="H116" s="499"/>
      <c r="I116" s="497" t="s">
        <v>93</v>
      </c>
      <c r="J116" s="498">
        <f>+J121-J112-J113-J114-J115</f>
        <v>0</v>
      </c>
      <c r="K116" s="763" t="e">
        <f t="shared" si="28"/>
        <v>#DIV/0!</v>
      </c>
      <c r="L116" s="498">
        <f>+L121-L112-L113-L114-L115</f>
        <v>0</v>
      </c>
      <c r="M116" s="498">
        <f>+M121-M112-M113-M114-M115</f>
        <v>0</v>
      </c>
      <c r="N116" s="498">
        <f>+N121-N112-N113-N114-N115</f>
        <v>0</v>
      </c>
      <c r="O116" s="498">
        <f>+O121-O112-O113-O114-O115</f>
        <v>0</v>
      </c>
      <c r="P116" s="499"/>
      <c r="Q116" s="497" t="s">
        <v>93</v>
      </c>
      <c r="R116" s="498">
        <f>+R121-R112-R113-R114-R115</f>
        <v>0</v>
      </c>
      <c r="S116" s="763" t="e">
        <f t="shared" si="29"/>
        <v>#DIV/0!</v>
      </c>
      <c r="T116" s="498">
        <f>+T121-T112-T113-T114-T115</f>
        <v>0</v>
      </c>
      <c r="U116" s="498">
        <f>+U121-U112-U113-U114-U115</f>
        <v>0</v>
      </c>
      <c r="V116" s="498">
        <f>+V121-V112-V113-V114-V115</f>
        <v>0</v>
      </c>
      <c r="W116" s="498">
        <f>+W121-W112-W113-W114-W115</f>
        <v>0</v>
      </c>
      <c r="X116" s="499"/>
      <c r="Z116"/>
    </row>
    <row r="117" spans="1:26">
      <c r="A117" s="497" t="s">
        <v>94</v>
      </c>
      <c r="B117" s="498">
        <f>+B121-B112-B113-B114-B115-B116</f>
        <v>0</v>
      </c>
      <c r="C117" s="763" t="e">
        <f t="shared" si="27"/>
        <v>#DIV/0!</v>
      </c>
      <c r="D117" s="498">
        <f>+D121-D112-D113-D114-D115-D116</f>
        <v>0</v>
      </c>
      <c r="E117" s="498">
        <f>+E121-E112-E113-E114-E115-E116</f>
        <v>0</v>
      </c>
      <c r="F117" s="498">
        <f>+F121-F112-F113-F114-F115-F116</f>
        <v>0</v>
      </c>
      <c r="G117" s="498">
        <f>+G121-G112-G113-G114-G115-G116</f>
        <v>0</v>
      </c>
      <c r="H117" s="498"/>
      <c r="I117" s="497" t="s">
        <v>94</v>
      </c>
      <c r="J117" s="498">
        <f>+J121-J112-J113-J114-J115-J116</f>
        <v>0</v>
      </c>
      <c r="K117" s="763" t="e">
        <f t="shared" si="28"/>
        <v>#DIV/0!</v>
      </c>
      <c r="L117" s="498">
        <f>+L121-L112-L113-L114-L115-L116</f>
        <v>0</v>
      </c>
      <c r="M117" s="498">
        <f>+M121-M112-M113-M114-M115-M116</f>
        <v>0</v>
      </c>
      <c r="N117" s="498">
        <f>+N121-N112-N113-N114-N115-N116</f>
        <v>0</v>
      </c>
      <c r="O117" s="498">
        <f>+O121-O112-O113-O114-O115-O116</f>
        <v>0</v>
      </c>
      <c r="P117" s="498"/>
      <c r="Q117" s="497" t="s">
        <v>94</v>
      </c>
      <c r="R117" s="498">
        <f>+R121-R112-R113-R114-R115-R116</f>
        <v>0</v>
      </c>
      <c r="S117" s="763" t="e">
        <f t="shared" si="29"/>
        <v>#DIV/0!</v>
      </c>
      <c r="T117" s="498">
        <f>+T121-T112-T113-T114-T115-T116</f>
        <v>0</v>
      </c>
      <c r="U117" s="498">
        <f>+U121-U112-U113-U114-U115-U116</f>
        <v>0</v>
      </c>
      <c r="V117" s="498">
        <f>+V121-V112-V113-V114-V115-V116</f>
        <v>0</v>
      </c>
      <c r="W117" s="498">
        <f>+W121-W112-W113-W114-W115-W116</f>
        <v>0</v>
      </c>
      <c r="X117" s="499"/>
      <c r="Z117"/>
    </row>
    <row r="118" spans="1:26">
      <c r="A118" s="497" t="s">
        <v>95</v>
      </c>
      <c r="B118" s="498">
        <f>+B121-B112-B113-B114-B115-B116-B117</f>
        <v>0</v>
      </c>
      <c r="C118" s="763" t="e">
        <f t="shared" si="27"/>
        <v>#DIV/0!</v>
      </c>
      <c r="D118" s="498">
        <f>+D121-D112-D113-D114-D115-D116-D117</f>
        <v>0</v>
      </c>
      <c r="E118" s="498">
        <f>+E121-E112-E113-E114-E115-E116-E117</f>
        <v>0</v>
      </c>
      <c r="F118" s="498">
        <f>+F121-F112-F113-F114-F115-F116-F117</f>
        <v>0</v>
      </c>
      <c r="G118" s="498">
        <f>+G121-G112-G113-G114-G115-G116-G117</f>
        <v>0</v>
      </c>
      <c r="H118" s="499"/>
      <c r="I118" s="497" t="s">
        <v>95</v>
      </c>
      <c r="J118" s="498">
        <f>+J121-J112-J113-J114-J115-J116-J117</f>
        <v>0</v>
      </c>
      <c r="K118" s="763" t="e">
        <f t="shared" si="28"/>
        <v>#DIV/0!</v>
      </c>
      <c r="L118" s="498">
        <f>+L121-L112-L113-L114-L115-L116-L117</f>
        <v>0</v>
      </c>
      <c r="M118" s="498">
        <f>+M121-M112-M113-M114-M115-M116-M117</f>
        <v>0</v>
      </c>
      <c r="N118" s="498">
        <f>+N121-N112-N113-N114-N115-N116-N117</f>
        <v>0</v>
      </c>
      <c r="O118" s="498">
        <f>+O121-O112-O113-O114-O115-O116-O117</f>
        <v>0</v>
      </c>
      <c r="P118" s="499"/>
      <c r="Q118" s="497" t="s">
        <v>95</v>
      </c>
      <c r="R118" s="498">
        <f>+R121-R112-R113-R114-R115-R116-R117</f>
        <v>0</v>
      </c>
      <c r="S118" s="763" t="e">
        <f t="shared" si="29"/>
        <v>#DIV/0!</v>
      </c>
      <c r="T118" s="498">
        <f>+T121-T112-T113-T114-T115-T116-T117</f>
        <v>0</v>
      </c>
      <c r="U118" s="498">
        <f>+U121-U112-U113-U114-U115-U116-U117</f>
        <v>0</v>
      </c>
      <c r="V118" s="498">
        <f>+V121-V112-V113-V114-V115-V116-V117</f>
        <v>0</v>
      </c>
      <c r="W118" s="498">
        <f>+W121-W112-W113-W114-W115-W116-W117</f>
        <v>0</v>
      </c>
      <c r="X118" s="499"/>
      <c r="Z118"/>
    </row>
    <row r="119" spans="1:26">
      <c r="A119" s="497" t="s">
        <v>2210</v>
      </c>
      <c r="B119" s="980">
        <f>+B121-B112-B113-B114-B115-B116-B117-B118</f>
        <v>0</v>
      </c>
      <c r="C119" s="763" t="e">
        <f t="shared" si="27"/>
        <v>#DIV/0!</v>
      </c>
      <c r="D119" s="980">
        <f>+D121-D112-D113-D114-D115-D116-D117-D118</f>
        <v>0</v>
      </c>
      <c r="E119" s="980">
        <f>+E121-E112-E113-E114-E115-E116-E117-E118</f>
        <v>0</v>
      </c>
      <c r="F119" s="980">
        <f>+F121-F112-F113-F114-F115-F116-F117-F118</f>
        <v>0</v>
      </c>
      <c r="G119" s="980">
        <f>+G121-G112-G113-G114-G115-G116-G117-G118</f>
        <v>0</v>
      </c>
      <c r="H119" s="499"/>
      <c r="I119" s="497" t="s">
        <v>2210</v>
      </c>
      <c r="J119" s="980">
        <f>+J121-J112-J113-J114-J115-J116-J117-J118</f>
        <v>0</v>
      </c>
      <c r="K119" s="763" t="e">
        <f t="shared" si="28"/>
        <v>#DIV/0!</v>
      </c>
      <c r="L119" s="980">
        <f>+L121-L112-L113-L114-L115-L116-L117-L118</f>
        <v>0</v>
      </c>
      <c r="M119" s="980">
        <f>+M121-M112-M113-M114-M115-M116-M117-M118</f>
        <v>0</v>
      </c>
      <c r="N119" s="980">
        <f>+N121-N112-N113-N114-N115-N116-N117-N118</f>
        <v>0</v>
      </c>
      <c r="O119" s="980">
        <f>+O121-O112-O113-O114-O115-O116-O117-O118</f>
        <v>0</v>
      </c>
      <c r="P119" s="499"/>
      <c r="Q119" s="497" t="s">
        <v>2210</v>
      </c>
      <c r="R119" s="980">
        <f>+R121-R112-R113-R114-R115-R116-R117-R118</f>
        <v>0</v>
      </c>
      <c r="S119" s="763" t="e">
        <f t="shared" si="29"/>
        <v>#DIV/0!</v>
      </c>
      <c r="T119" s="980">
        <f>+T121-T112-T113-T114-T115-T116-T117-T118</f>
        <v>0</v>
      </c>
      <c r="U119" s="980">
        <f>+U121-U112-U113-U114-U115-U116-U117-U118</f>
        <v>0</v>
      </c>
      <c r="V119" s="980">
        <f>+V121-V112-V113-V114-V115-V116-V117-V118</f>
        <v>0</v>
      </c>
      <c r="W119" s="980">
        <f>+W121-W112-W113-W114-W115-W116-W117-W118</f>
        <v>0</v>
      </c>
      <c r="X119" s="499"/>
      <c r="Z119"/>
    </row>
    <row r="120" spans="1:26">
      <c r="A120" s="661"/>
      <c r="B120" s="664"/>
      <c r="C120" s="662"/>
      <c r="D120" s="664"/>
      <c r="E120" s="664"/>
      <c r="F120" s="664"/>
      <c r="G120" s="664"/>
      <c r="H120" s="663"/>
      <c r="I120" s="661"/>
      <c r="J120" s="664"/>
      <c r="K120" s="662"/>
      <c r="L120" s="664"/>
      <c r="M120" s="664"/>
      <c r="N120" s="664"/>
      <c r="O120" s="664"/>
      <c r="P120" s="663"/>
      <c r="Q120" s="661"/>
      <c r="R120" s="664"/>
      <c r="S120" s="662"/>
      <c r="T120" s="664"/>
      <c r="U120" s="664"/>
      <c r="V120" s="664"/>
      <c r="W120" s="664"/>
      <c r="X120" s="663"/>
      <c r="Z120"/>
    </row>
    <row r="121" spans="1:26">
      <c r="A121" s="48" t="s">
        <v>96</v>
      </c>
      <c r="B121" s="37">
        <f>+打者通算!C29</f>
        <v>0</v>
      </c>
      <c r="C121" s="51" t="e">
        <f>+E121/D121*1000</f>
        <v>#DIV/0!</v>
      </c>
      <c r="D121" s="37">
        <f>+打者通算!E29</f>
        <v>0</v>
      </c>
      <c r="E121" s="37">
        <f>+打者通算!G29</f>
        <v>0</v>
      </c>
      <c r="F121" s="37">
        <f>+打者通算!H29</f>
        <v>0</v>
      </c>
      <c r="G121" s="37">
        <f>+打者通算!O29</f>
        <v>0</v>
      </c>
      <c r="H121" s="49"/>
      <c r="I121" s="48" t="s">
        <v>96</v>
      </c>
      <c r="J121" s="37">
        <f>+打者通算!C30</f>
        <v>0</v>
      </c>
      <c r="K121" s="51" t="e">
        <f>+M121/L121*1000</f>
        <v>#DIV/0!</v>
      </c>
      <c r="L121" s="37">
        <f>+打者通算!E30</f>
        <v>0</v>
      </c>
      <c r="M121" s="37">
        <f>+打者通算!G30</f>
        <v>0</v>
      </c>
      <c r="N121" s="37">
        <f>+打者通算!H30</f>
        <v>0</v>
      </c>
      <c r="O121" s="37">
        <f>+打者通算!O30</f>
        <v>0</v>
      </c>
      <c r="P121" s="49"/>
      <c r="Q121" s="48" t="s">
        <v>96</v>
      </c>
      <c r="R121" s="37">
        <f>+打者通算!C31</f>
        <v>0</v>
      </c>
      <c r="S121" s="51" t="e">
        <f>+U121/T121*1000</f>
        <v>#DIV/0!</v>
      </c>
      <c r="T121" s="37">
        <f>+打者通算!E31</f>
        <v>0</v>
      </c>
      <c r="U121" s="37">
        <f>+打者通算!G31</f>
        <v>0</v>
      </c>
      <c r="V121" s="37">
        <f>+打者通算!H31</f>
        <v>0</v>
      </c>
      <c r="W121" s="37">
        <f>+打者通算!O31</f>
        <v>0</v>
      </c>
      <c r="X121" s="49"/>
      <c r="Z121"/>
    </row>
    <row r="122" spans="1:26" s="109" customFormat="1" ht="12.75" customHeight="1">
      <c r="A122" s="423" t="s">
        <v>1097</v>
      </c>
      <c r="B122" s="1548" t="s">
        <v>2467</v>
      </c>
      <c r="C122" s="1548" t="s">
        <v>2468</v>
      </c>
      <c r="D122" s="197"/>
      <c r="E122" s="187"/>
      <c r="F122" s="195"/>
      <c r="G122" s="195"/>
      <c r="H122" s="195"/>
      <c r="I122" s="423" t="s">
        <v>2274</v>
      </c>
      <c r="J122" s="1548" t="s">
        <v>2467</v>
      </c>
      <c r="K122" s="1548" t="s">
        <v>2468</v>
      </c>
      <c r="L122" s="195"/>
      <c r="M122" s="195"/>
      <c r="N122" s="195"/>
      <c r="O122" s="195"/>
      <c r="P122" s="195"/>
      <c r="Q122" s="423" t="s">
        <v>1026</v>
      </c>
      <c r="R122" s="1548" t="s">
        <v>2467</v>
      </c>
      <c r="S122" s="1548" t="s">
        <v>2468</v>
      </c>
      <c r="T122" s="195"/>
      <c r="U122" s="195"/>
      <c r="V122" s="195"/>
      <c r="W122" s="195"/>
      <c r="X122" s="195"/>
    </row>
    <row r="123" spans="1:26">
      <c r="A123" s="188" t="s">
        <v>1650</v>
      </c>
      <c r="B123" s="52" t="s">
        <v>73</v>
      </c>
      <c r="C123" s="52" t="s">
        <v>32</v>
      </c>
      <c r="D123" s="52" t="s">
        <v>33</v>
      </c>
      <c r="E123" s="52" t="s">
        <v>35</v>
      </c>
      <c r="F123" s="52" t="s">
        <v>36</v>
      </c>
      <c r="G123" s="52" t="s">
        <v>80</v>
      </c>
      <c r="H123" s="53" t="s">
        <v>90</v>
      </c>
      <c r="I123" s="234" t="s">
        <v>2043</v>
      </c>
      <c r="J123" s="52" t="s">
        <v>73</v>
      </c>
      <c r="K123" s="52" t="s">
        <v>32</v>
      </c>
      <c r="L123" s="52" t="s">
        <v>33</v>
      </c>
      <c r="M123" s="52" t="s">
        <v>35</v>
      </c>
      <c r="N123" s="52" t="s">
        <v>36</v>
      </c>
      <c r="O123" s="52" t="s">
        <v>80</v>
      </c>
      <c r="P123" s="53" t="s">
        <v>90</v>
      </c>
      <c r="Q123" s="234" t="s">
        <v>1787</v>
      </c>
      <c r="R123" s="52" t="s">
        <v>73</v>
      </c>
      <c r="S123" s="52" t="s">
        <v>32</v>
      </c>
      <c r="T123" s="52" t="s">
        <v>33</v>
      </c>
      <c r="U123" s="52" t="s">
        <v>35</v>
      </c>
      <c r="V123" s="52" t="s">
        <v>36</v>
      </c>
      <c r="W123" s="52" t="s">
        <v>80</v>
      </c>
      <c r="X123" s="53" t="s">
        <v>90</v>
      </c>
      <c r="Z123"/>
    </row>
    <row r="124" spans="1:26">
      <c r="A124" s="497" t="s">
        <v>1953</v>
      </c>
      <c r="B124" s="498">
        <f>+B133</f>
        <v>0</v>
      </c>
      <c r="C124" s="763" t="e">
        <f>+E124/D124*1000</f>
        <v>#DIV/0!</v>
      </c>
      <c r="D124" s="498">
        <f>+D133</f>
        <v>0</v>
      </c>
      <c r="E124" s="498">
        <f>+E133</f>
        <v>0</v>
      </c>
      <c r="F124" s="498">
        <f>+F133</f>
        <v>0</v>
      </c>
      <c r="G124" s="498">
        <f>+G133</f>
        <v>0</v>
      </c>
      <c r="H124" s="499"/>
      <c r="I124" s="497" t="s">
        <v>1953</v>
      </c>
      <c r="J124" s="498">
        <f>+J133</f>
        <v>0</v>
      </c>
      <c r="K124" s="763" t="e">
        <f>+M124/L124*1000</f>
        <v>#DIV/0!</v>
      </c>
      <c r="L124" s="498">
        <f>+L133</f>
        <v>0</v>
      </c>
      <c r="M124" s="498">
        <f>+M133</f>
        <v>0</v>
      </c>
      <c r="N124" s="498">
        <f>+N133</f>
        <v>0</v>
      </c>
      <c r="O124" s="498">
        <f>+O133</f>
        <v>0</v>
      </c>
      <c r="P124" s="499"/>
      <c r="Q124" s="497" t="s">
        <v>1953</v>
      </c>
      <c r="R124" s="498">
        <f>+R133</f>
        <v>0</v>
      </c>
      <c r="S124" s="763" t="e">
        <f>+U124/T124*1000</f>
        <v>#DIV/0!</v>
      </c>
      <c r="T124" s="498">
        <f>+T133</f>
        <v>0</v>
      </c>
      <c r="U124" s="498">
        <f>+U133</f>
        <v>0</v>
      </c>
      <c r="V124" s="498">
        <f>+V133</f>
        <v>0</v>
      </c>
      <c r="W124" s="498">
        <f>+W133</f>
        <v>0</v>
      </c>
      <c r="X124" s="499"/>
      <c r="Z124"/>
    </row>
    <row r="125" spans="1:26">
      <c r="A125" s="497" t="s">
        <v>1954</v>
      </c>
      <c r="B125" s="498">
        <f>+B133-B124</f>
        <v>0</v>
      </c>
      <c r="C125" s="763" t="e">
        <f t="shared" ref="C125:C131" si="30">+E125/D125*1000</f>
        <v>#DIV/0!</v>
      </c>
      <c r="D125" s="498">
        <f>+D133-D124</f>
        <v>0</v>
      </c>
      <c r="E125" s="498">
        <f>+E133-E124</f>
        <v>0</v>
      </c>
      <c r="F125" s="498">
        <f>+F133-F124</f>
        <v>0</v>
      </c>
      <c r="G125" s="498">
        <f>+G133-G124</f>
        <v>0</v>
      </c>
      <c r="H125" s="499"/>
      <c r="I125" s="497" t="s">
        <v>1954</v>
      </c>
      <c r="J125" s="498">
        <f>+J133-J124</f>
        <v>0</v>
      </c>
      <c r="K125" s="763" t="e">
        <f t="shared" ref="K125:K131" si="31">+M125/L125*1000</f>
        <v>#DIV/0!</v>
      </c>
      <c r="L125" s="498">
        <f>+L133-L124</f>
        <v>0</v>
      </c>
      <c r="M125" s="498">
        <f>+M133-M124</f>
        <v>0</v>
      </c>
      <c r="N125" s="498">
        <f>+N133-N124</f>
        <v>0</v>
      </c>
      <c r="O125" s="498">
        <f>+O133-O124</f>
        <v>0</v>
      </c>
      <c r="P125" s="499"/>
      <c r="Q125" s="497" t="s">
        <v>1954</v>
      </c>
      <c r="R125" s="498">
        <f>+R133-R124</f>
        <v>0</v>
      </c>
      <c r="S125" s="763" t="e">
        <f t="shared" ref="S125:S131" si="32">+U125/T125*1000</f>
        <v>#DIV/0!</v>
      </c>
      <c r="T125" s="498">
        <f>+T133-T124</f>
        <v>0</v>
      </c>
      <c r="U125" s="498">
        <f>+U133-U124</f>
        <v>0</v>
      </c>
      <c r="V125" s="498">
        <f>+V133-V124</f>
        <v>0</v>
      </c>
      <c r="W125" s="498">
        <f>+W133-W124</f>
        <v>0</v>
      </c>
      <c r="X125" s="499"/>
      <c r="Z125"/>
    </row>
    <row r="126" spans="1:26">
      <c r="A126" s="497" t="s">
        <v>1955</v>
      </c>
      <c r="B126" s="498">
        <f>+B133-B124-B125</f>
        <v>0</v>
      </c>
      <c r="C126" s="763" t="e">
        <f t="shared" si="30"/>
        <v>#DIV/0!</v>
      </c>
      <c r="D126" s="498">
        <f>+D133-D124-D125</f>
        <v>0</v>
      </c>
      <c r="E126" s="498">
        <f>+E133-E124-E125</f>
        <v>0</v>
      </c>
      <c r="F126" s="498">
        <f>+F133-F124-F125</f>
        <v>0</v>
      </c>
      <c r="G126" s="498">
        <f>+G133-G124-G125</f>
        <v>0</v>
      </c>
      <c r="H126" s="499"/>
      <c r="I126" s="497" t="s">
        <v>1955</v>
      </c>
      <c r="J126" s="498">
        <f>+J133-J124-J125</f>
        <v>0</v>
      </c>
      <c r="K126" s="763" t="e">
        <f t="shared" si="31"/>
        <v>#DIV/0!</v>
      </c>
      <c r="L126" s="498">
        <f>+L133-L124-L125</f>
        <v>0</v>
      </c>
      <c r="M126" s="498">
        <f>+M133-M124-M125</f>
        <v>0</v>
      </c>
      <c r="N126" s="498">
        <f>+N133-N124-N125</f>
        <v>0</v>
      </c>
      <c r="O126" s="498">
        <f>+O133-O124-O125</f>
        <v>0</v>
      </c>
      <c r="P126" s="499"/>
      <c r="Q126" s="497" t="s">
        <v>1955</v>
      </c>
      <c r="R126" s="498">
        <f>+R133-R124-R125</f>
        <v>0</v>
      </c>
      <c r="S126" s="763" t="e">
        <f t="shared" si="32"/>
        <v>#DIV/0!</v>
      </c>
      <c r="T126" s="498">
        <f>+T133-T124-T125</f>
        <v>0</v>
      </c>
      <c r="U126" s="498">
        <f>+U133-U124-U125</f>
        <v>0</v>
      </c>
      <c r="V126" s="498">
        <f>+V133-V124-V125</f>
        <v>0</v>
      </c>
      <c r="W126" s="498">
        <f>+W133-W124-W125</f>
        <v>0</v>
      </c>
      <c r="X126" s="499"/>
      <c r="Z126"/>
    </row>
    <row r="127" spans="1:26">
      <c r="A127" s="497" t="s">
        <v>92</v>
      </c>
      <c r="B127" s="498">
        <f>+B133-B124-B125-B126</f>
        <v>0</v>
      </c>
      <c r="C127" s="763" t="e">
        <f t="shared" si="30"/>
        <v>#DIV/0!</v>
      </c>
      <c r="D127" s="498">
        <f>+D133-D124-D125-D126</f>
        <v>0</v>
      </c>
      <c r="E127" s="498">
        <f>+E133-E124-E125-E126</f>
        <v>0</v>
      </c>
      <c r="F127" s="498">
        <f>+F133-F124-F125-F126</f>
        <v>0</v>
      </c>
      <c r="G127" s="498">
        <f>+G133-G124-G125-G126</f>
        <v>0</v>
      </c>
      <c r="H127" s="499"/>
      <c r="I127" s="497" t="s">
        <v>92</v>
      </c>
      <c r="J127" s="498">
        <f>+J133-J124-J125-J126</f>
        <v>0</v>
      </c>
      <c r="K127" s="763" t="e">
        <f t="shared" si="31"/>
        <v>#DIV/0!</v>
      </c>
      <c r="L127" s="498">
        <f>+L133-L124-L125-L126</f>
        <v>0</v>
      </c>
      <c r="M127" s="498">
        <f>+M133-M124-M125-M126</f>
        <v>0</v>
      </c>
      <c r="N127" s="498">
        <f>+N133-N124-N125-N126</f>
        <v>0</v>
      </c>
      <c r="O127" s="498">
        <f>+O133-O124-O125-O126</f>
        <v>0</v>
      </c>
      <c r="P127" s="499"/>
      <c r="Q127" s="497" t="s">
        <v>92</v>
      </c>
      <c r="R127" s="498">
        <f>+R133-R124-R125-R126</f>
        <v>0</v>
      </c>
      <c r="S127" s="763" t="e">
        <f t="shared" si="32"/>
        <v>#DIV/0!</v>
      </c>
      <c r="T127" s="498">
        <f>+T133-T124-T125-T126</f>
        <v>0</v>
      </c>
      <c r="U127" s="498">
        <f>+U133-U124-U125-U126</f>
        <v>0</v>
      </c>
      <c r="V127" s="498">
        <f>+V133-V124-V125-V126</f>
        <v>0</v>
      </c>
      <c r="W127" s="498">
        <f>+W133-W124-W125-W126</f>
        <v>0</v>
      </c>
      <c r="X127" s="499"/>
      <c r="Z127"/>
    </row>
    <row r="128" spans="1:26">
      <c r="A128" s="497" t="s">
        <v>93</v>
      </c>
      <c r="B128" s="498">
        <f>+B133-B124-B125-B126-B127</f>
        <v>0</v>
      </c>
      <c r="C128" s="763" t="e">
        <f t="shared" si="30"/>
        <v>#DIV/0!</v>
      </c>
      <c r="D128" s="498">
        <f>+D133-D124-D125-D126-D127</f>
        <v>0</v>
      </c>
      <c r="E128" s="498">
        <f>+E133-E124-E125-E126-E127</f>
        <v>0</v>
      </c>
      <c r="F128" s="498">
        <f>+F133-F124-F125-F126-F127</f>
        <v>0</v>
      </c>
      <c r="G128" s="498">
        <f>+G133-G124-G125-G126-G127</f>
        <v>0</v>
      </c>
      <c r="H128" s="499"/>
      <c r="I128" s="497" t="s">
        <v>93</v>
      </c>
      <c r="J128" s="498">
        <f>+J133-J124-J125-J126-J127</f>
        <v>0</v>
      </c>
      <c r="K128" s="763" t="e">
        <f t="shared" si="31"/>
        <v>#DIV/0!</v>
      </c>
      <c r="L128" s="498">
        <f>+L133-L124-L125-L126-L127</f>
        <v>0</v>
      </c>
      <c r="M128" s="498">
        <f>+M133-M124-M125-M126-M127</f>
        <v>0</v>
      </c>
      <c r="N128" s="498">
        <f>+N133-N124-N125-N126-N127</f>
        <v>0</v>
      </c>
      <c r="O128" s="498">
        <f>+O133-O124-O125-O126-O127</f>
        <v>0</v>
      </c>
      <c r="P128" s="499"/>
      <c r="Q128" s="497" t="s">
        <v>93</v>
      </c>
      <c r="R128" s="498">
        <f>+R133-R124-R125-R126-R127</f>
        <v>0</v>
      </c>
      <c r="S128" s="763" t="e">
        <f t="shared" si="32"/>
        <v>#DIV/0!</v>
      </c>
      <c r="T128" s="498">
        <f>+T133-T124-T125-T126-T127</f>
        <v>0</v>
      </c>
      <c r="U128" s="498">
        <f>+U133-U124-U125-U126-U127</f>
        <v>0</v>
      </c>
      <c r="V128" s="498">
        <f>+V133-V124-V125-V126-V127</f>
        <v>0</v>
      </c>
      <c r="W128" s="498">
        <f>+W133-W124-W125-W126-W127</f>
        <v>0</v>
      </c>
      <c r="X128" s="499"/>
      <c r="Y128" s="47"/>
      <c r="Z128"/>
    </row>
    <row r="129" spans="1:26">
      <c r="A129" s="497" t="s">
        <v>94</v>
      </c>
      <c r="B129" s="498">
        <f>+B133-B124-B125-B126-B127-B128</f>
        <v>0</v>
      </c>
      <c r="C129" s="763" t="e">
        <f t="shared" si="30"/>
        <v>#DIV/0!</v>
      </c>
      <c r="D129" s="498">
        <f>+D133-D124-D125-D126-D127-D128</f>
        <v>0</v>
      </c>
      <c r="E129" s="498">
        <f>+E133-E124-E125-E126-E127-E128</f>
        <v>0</v>
      </c>
      <c r="F129" s="498">
        <f>+F133-F124-F125-F126-F127-F128</f>
        <v>0</v>
      </c>
      <c r="G129" s="498">
        <f>+G133-G124-G125-G126-G127-G128</f>
        <v>0</v>
      </c>
      <c r="H129" s="498"/>
      <c r="I129" s="497" t="s">
        <v>94</v>
      </c>
      <c r="J129" s="498">
        <f>+J133-J124-J125-J126-J127-J128</f>
        <v>0</v>
      </c>
      <c r="K129" s="763" t="e">
        <f t="shared" si="31"/>
        <v>#DIV/0!</v>
      </c>
      <c r="L129" s="498">
        <f>+L133-L124-L125-L126-L127-L128</f>
        <v>0</v>
      </c>
      <c r="M129" s="498">
        <f>+M133-M124-M125-M126-M127-M128</f>
        <v>0</v>
      </c>
      <c r="N129" s="498">
        <f>+N133-N124-N125-N126-N127-N128</f>
        <v>0</v>
      </c>
      <c r="O129" s="498">
        <f>+O133-O124-O125-O126-O127-O128</f>
        <v>0</v>
      </c>
      <c r="P129" s="498"/>
      <c r="Q129" s="497" t="s">
        <v>94</v>
      </c>
      <c r="R129" s="498">
        <f>+R133-R124-R125-R126-R127-R128</f>
        <v>0</v>
      </c>
      <c r="S129" s="763" t="e">
        <f t="shared" si="32"/>
        <v>#DIV/0!</v>
      </c>
      <c r="T129" s="498">
        <f>+T133-T124-T125-T126-T127-T128</f>
        <v>0</v>
      </c>
      <c r="U129" s="498">
        <f>+U133-U124-U125-U126-U127-U128</f>
        <v>0</v>
      </c>
      <c r="V129" s="498">
        <f>+V133-V124-V125-V126-V127-V128</f>
        <v>0</v>
      </c>
      <c r="W129" s="498">
        <f>+W133-W124-W125-W126-W127-W128</f>
        <v>0</v>
      </c>
      <c r="X129" s="499"/>
      <c r="Z129"/>
    </row>
    <row r="130" spans="1:26">
      <c r="A130" s="497" t="s">
        <v>95</v>
      </c>
      <c r="B130" s="498">
        <f>+B133-B124-B125-B126-B127-B128-B129</f>
        <v>0</v>
      </c>
      <c r="C130" s="763" t="e">
        <f t="shared" si="30"/>
        <v>#DIV/0!</v>
      </c>
      <c r="D130" s="498">
        <f>+D133-D124-D125-D126-D127-D128-D129</f>
        <v>0</v>
      </c>
      <c r="E130" s="498">
        <f>+E133-E124-E125-E126-E127-E128-E129</f>
        <v>0</v>
      </c>
      <c r="F130" s="498">
        <f>+F133-F124-F125-F126-F127-F128-F129</f>
        <v>0</v>
      </c>
      <c r="G130" s="498">
        <f>+G133-G124-G125-G126-G127-G128-G129</f>
        <v>0</v>
      </c>
      <c r="H130" s="499"/>
      <c r="I130" s="497" t="s">
        <v>95</v>
      </c>
      <c r="J130" s="498">
        <f>+J133-J124-J125-J126-J127-J128-J129</f>
        <v>0</v>
      </c>
      <c r="K130" s="763" t="e">
        <f t="shared" si="31"/>
        <v>#DIV/0!</v>
      </c>
      <c r="L130" s="498">
        <f>+L133-L124-L125-L126-L127-L128-L129</f>
        <v>0</v>
      </c>
      <c r="M130" s="498">
        <f>+M133-M124-M125-M126-M127-M128-M129</f>
        <v>0</v>
      </c>
      <c r="N130" s="498">
        <f>+N133-N124-N125-N126-N127-N128-N129</f>
        <v>0</v>
      </c>
      <c r="O130" s="498">
        <f>+O133-O124-O125-O126-O127-O128-O129</f>
        <v>0</v>
      </c>
      <c r="P130" s="499"/>
      <c r="Q130" s="497" t="s">
        <v>95</v>
      </c>
      <c r="R130" s="498">
        <f>+R133-R124-R125-R126-R127-R128-R129</f>
        <v>0</v>
      </c>
      <c r="S130" s="763" t="e">
        <f t="shared" si="32"/>
        <v>#DIV/0!</v>
      </c>
      <c r="T130" s="498">
        <f>+T133-T124-T125-T126-T127-T128-T129</f>
        <v>0</v>
      </c>
      <c r="U130" s="498">
        <f>+U133-U124-U125-U126-U127-U128-U129</f>
        <v>0</v>
      </c>
      <c r="V130" s="498">
        <f>+V133-V124-V125-V126-V127-V128-V129</f>
        <v>0</v>
      </c>
      <c r="W130" s="498">
        <f>+W133-W124-W125-W126-W127-W128-W129</f>
        <v>0</v>
      </c>
      <c r="X130" s="499"/>
      <c r="Z130"/>
    </row>
    <row r="131" spans="1:26">
      <c r="A131" s="497" t="s">
        <v>2210</v>
      </c>
      <c r="B131" s="980">
        <f>+B133-B124-B125-B126-B127-B128-B129-B130</f>
        <v>0</v>
      </c>
      <c r="C131" s="763" t="e">
        <f t="shared" si="30"/>
        <v>#DIV/0!</v>
      </c>
      <c r="D131" s="980">
        <f>+D133-D124-D125-D126-D127-D128-D129-D130</f>
        <v>0</v>
      </c>
      <c r="E131" s="980">
        <f>+E133-E124-E125-E126-E127-E128-E129-E130</f>
        <v>0</v>
      </c>
      <c r="F131" s="980">
        <f>+F133-F124-F125-F126-F127-F128-F129-F130</f>
        <v>0</v>
      </c>
      <c r="G131" s="980">
        <f>+G133-G124-G125-G126-G127-G128-G129-G130</f>
        <v>0</v>
      </c>
      <c r="H131" s="499"/>
      <c r="I131" s="497" t="s">
        <v>2210</v>
      </c>
      <c r="J131" s="980">
        <f>+J133-J124-J125-J126-J127-J128-J129-J130</f>
        <v>0</v>
      </c>
      <c r="K131" s="763" t="e">
        <f t="shared" si="31"/>
        <v>#DIV/0!</v>
      </c>
      <c r="L131" s="980">
        <f>+L133-L124-L125-L126-L127-L128-L129-L130</f>
        <v>0</v>
      </c>
      <c r="M131" s="980">
        <f>+M133-M124-M125-M126-M127-M128-M129-M130</f>
        <v>0</v>
      </c>
      <c r="N131" s="980">
        <f>+N133-N124-N125-N126-N127-N128-N129-N130</f>
        <v>0</v>
      </c>
      <c r="O131" s="980">
        <f>+O133-O124-O125-O126-O127-O128-O129-O130</f>
        <v>0</v>
      </c>
      <c r="P131" s="499"/>
      <c r="Q131" s="497" t="s">
        <v>2210</v>
      </c>
      <c r="R131" s="980">
        <f>+R133-R124-R125-R126-R127-R128-R129-R130</f>
        <v>0</v>
      </c>
      <c r="S131" s="763" t="e">
        <f t="shared" si="32"/>
        <v>#DIV/0!</v>
      </c>
      <c r="T131" s="980">
        <f>+T133-T124-T125-T126-T127-T128-T129-T130</f>
        <v>0</v>
      </c>
      <c r="U131" s="980">
        <f>+U133-U124-U125-U126-U127-U128-U129-U130</f>
        <v>0</v>
      </c>
      <c r="V131" s="980">
        <f>+V133-V124-V125-V126-V127-V128-V129-V130</f>
        <v>0</v>
      </c>
      <c r="W131" s="980">
        <f>+W133-W124-W125-W126-W127-W128-W129-W130</f>
        <v>0</v>
      </c>
      <c r="X131" s="499"/>
      <c r="Z131"/>
    </row>
    <row r="132" spans="1:26">
      <c r="A132" s="661"/>
      <c r="B132" s="664"/>
      <c r="C132" s="662"/>
      <c r="D132" s="664"/>
      <c r="E132" s="664"/>
      <c r="F132" s="664"/>
      <c r="G132" s="664"/>
      <c r="H132" s="663"/>
      <c r="I132" s="661"/>
      <c r="J132" s="664"/>
      <c r="K132" s="662"/>
      <c r="L132" s="664"/>
      <c r="M132" s="664"/>
      <c r="N132" s="664"/>
      <c r="O132" s="664"/>
      <c r="P132" s="663"/>
      <c r="Q132" s="661"/>
      <c r="R132" s="664"/>
      <c r="S132" s="662"/>
      <c r="T132" s="664"/>
      <c r="U132" s="664"/>
      <c r="V132" s="664"/>
      <c r="W132" s="664"/>
      <c r="X132" s="663"/>
      <c r="Z132"/>
    </row>
    <row r="133" spans="1:26">
      <c r="A133" s="48" t="s">
        <v>96</v>
      </c>
      <c r="B133" s="37">
        <f>+打者通算!C32</f>
        <v>0</v>
      </c>
      <c r="C133" s="51" t="e">
        <f>+E133/D133*1000</f>
        <v>#DIV/0!</v>
      </c>
      <c r="D133" s="37">
        <f>+打者通算!E32</f>
        <v>0</v>
      </c>
      <c r="E133" s="37">
        <f>+打者通算!G32</f>
        <v>0</v>
      </c>
      <c r="F133" s="37">
        <f>+打者通算!H32</f>
        <v>0</v>
      </c>
      <c r="G133" s="37">
        <f>+打者通算!O32</f>
        <v>0</v>
      </c>
      <c r="H133" s="49"/>
      <c r="I133" s="48" t="s">
        <v>96</v>
      </c>
      <c r="J133" s="37">
        <f>+打者通算!C33</f>
        <v>0</v>
      </c>
      <c r="K133" s="51" t="e">
        <f>+M133/L133*1000</f>
        <v>#DIV/0!</v>
      </c>
      <c r="L133" s="37">
        <f>+打者通算!E33</f>
        <v>0</v>
      </c>
      <c r="M133" s="37">
        <f>+打者通算!G33</f>
        <v>0</v>
      </c>
      <c r="N133" s="37">
        <f>+打者通算!H33</f>
        <v>0</v>
      </c>
      <c r="O133" s="37">
        <f>+打者通算!O33</f>
        <v>0</v>
      </c>
      <c r="P133" s="49"/>
      <c r="Q133" s="48" t="s">
        <v>96</v>
      </c>
      <c r="R133" s="37">
        <f>+打者通算!C34</f>
        <v>0</v>
      </c>
      <c r="S133" s="51" t="e">
        <f>+U134/T134*1000</f>
        <v>#DIV/0!</v>
      </c>
      <c r="T133" s="37">
        <f>+打者通算!E34</f>
        <v>0</v>
      </c>
      <c r="U133" s="37">
        <f>+打者通算!G34</f>
        <v>0</v>
      </c>
      <c r="V133" s="37">
        <f>+打者通算!H34</f>
        <v>0</v>
      </c>
      <c r="W133" s="37">
        <f>+打者通算!O34</f>
        <v>0</v>
      </c>
      <c r="X133" s="558"/>
      <c r="Z133"/>
    </row>
    <row r="134" spans="1:26" s="109" customFormat="1" ht="12.75" customHeight="1">
      <c r="A134" s="423" t="s">
        <v>1651</v>
      </c>
      <c r="G134"/>
      <c r="H134" s="4"/>
      <c r="I134" s="423" t="s">
        <v>2275</v>
      </c>
      <c r="J134" s="187"/>
      <c r="K134" s="187"/>
      <c r="L134" s="195"/>
      <c r="M134" s="195"/>
      <c r="N134" s="195"/>
      <c r="O134" s="195"/>
      <c r="P134" s="195"/>
    </row>
    <row r="135" spans="1:26">
      <c r="A135" s="234" t="s">
        <v>1788</v>
      </c>
      <c r="B135" s="52" t="s">
        <v>73</v>
      </c>
      <c r="C135" s="52" t="s">
        <v>32</v>
      </c>
      <c r="D135" s="52" t="s">
        <v>33</v>
      </c>
      <c r="E135" s="52" t="s">
        <v>35</v>
      </c>
      <c r="F135" s="52" t="s">
        <v>36</v>
      </c>
      <c r="G135" s="52" t="s">
        <v>80</v>
      </c>
      <c r="H135" s="53" t="s">
        <v>90</v>
      </c>
      <c r="I135" s="234" t="s">
        <v>2276</v>
      </c>
      <c r="J135" s="52" t="s">
        <v>73</v>
      </c>
      <c r="K135" s="52" t="s">
        <v>32</v>
      </c>
      <c r="L135" s="52" t="s">
        <v>33</v>
      </c>
      <c r="M135" s="52" t="s">
        <v>35</v>
      </c>
      <c r="N135" s="52" t="s">
        <v>36</v>
      </c>
      <c r="O135" s="52" t="s">
        <v>80</v>
      </c>
      <c r="P135" s="53" t="s">
        <v>90</v>
      </c>
      <c r="Q135"/>
      <c r="R135"/>
      <c r="S135"/>
      <c r="T135"/>
      <c r="U135"/>
      <c r="V135"/>
      <c r="W135"/>
      <c r="X135"/>
      <c r="Z135"/>
    </row>
    <row r="136" spans="1:26">
      <c r="A136" s="497" t="s">
        <v>1953</v>
      </c>
      <c r="B136" s="498">
        <f>+B145</f>
        <v>0</v>
      </c>
      <c r="C136" s="763" t="e">
        <f>+E136/D136*1000</f>
        <v>#DIV/0!</v>
      </c>
      <c r="D136" s="498">
        <f>+D145</f>
        <v>0</v>
      </c>
      <c r="E136" s="498">
        <f>+E145</f>
        <v>0</v>
      </c>
      <c r="F136" s="498">
        <f>+F145</f>
        <v>0</v>
      </c>
      <c r="G136" s="498">
        <f>+G145</f>
        <v>0</v>
      </c>
      <c r="H136" s="499"/>
      <c r="I136" s="497" t="s">
        <v>1953</v>
      </c>
      <c r="J136" s="498">
        <f>+J145</f>
        <v>0</v>
      </c>
      <c r="K136" s="763" t="e">
        <f>+M136/L136*1000</f>
        <v>#DIV/0!</v>
      </c>
      <c r="L136" s="498">
        <f>+L145</f>
        <v>0</v>
      </c>
      <c r="M136" s="498">
        <f>+M145</f>
        <v>0</v>
      </c>
      <c r="N136" s="498">
        <f>+N145</f>
        <v>0</v>
      </c>
      <c r="O136" s="498">
        <f>+O145</f>
        <v>0</v>
      </c>
      <c r="P136" s="499"/>
      <c r="Q136"/>
      <c r="R136" s="4"/>
      <c r="S136"/>
      <c r="T136"/>
      <c r="U136"/>
      <c r="V136"/>
      <c r="W136"/>
      <c r="X136"/>
      <c r="Z136"/>
    </row>
    <row r="137" spans="1:26">
      <c r="A137" s="497" t="s">
        <v>1954</v>
      </c>
      <c r="B137" s="498">
        <f>+B145-B136</f>
        <v>0</v>
      </c>
      <c r="C137" s="763" t="e">
        <f t="shared" ref="C137:C143" si="33">+E137/D137*1000</f>
        <v>#DIV/0!</v>
      </c>
      <c r="D137" s="498">
        <f>+D145-D136</f>
        <v>0</v>
      </c>
      <c r="E137" s="498">
        <f>+E145-E136</f>
        <v>0</v>
      </c>
      <c r="F137" s="498">
        <f>+F145-F136</f>
        <v>0</v>
      </c>
      <c r="G137" s="498">
        <f>+G145-G136</f>
        <v>0</v>
      </c>
      <c r="H137" s="499"/>
      <c r="I137" s="497" t="s">
        <v>1954</v>
      </c>
      <c r="J137" s="498">
        <f>+J145-J136</f>
        <v>0</v>
      </c>
      <c r="K137" s="763" t="e">
        <f t="shared" ref="K137:K143" si="34">+M137/L137*1000</f>
        <v>#DIV/0!</v>
      </c>
      <c r="L137" s="498">
        <f>+L145-L136</f>
        <v>0</v>
      </c>
      <c r="M137" s="498">
        <f>+M145-M136</f>
        <v>0</v>
      </c>
      <c r="N137" s="498">
        <f>+N145-N136</f>
        <v>0</v>
      </c>
      <c r="O137" s="498">
        <f>+O145-O136</f>
        <v>0</v>
      </c>
      <c r="P137" s="499"/>
      <c r="Q137"/>
      <c r="R137" s="4"/>
      <c r="S137"/>
      <c r="T137"/>
      <c r="U137"/>
      <c r="V137"/>
      <c r="W137"/>
      <c r="X137"/>
      <c r="Z137"/>
    </row>
    <row r="138" spans="1:26">
      <c r="A138" s="497" t="s">
        <v>1955</v>
      </c>
      <c r="B138" s="498">
        <f>+B145-B136-B137</f>
        <v>0</v>
      </c>
      <c r="C138" s="763" t="e">
        <f t="shared" si="33"/>
        <v>#DIV/0!</v>
      </c>
      <c r="D138" s="498">
        <f>+D145-D136-D137</f>
        <v>0</v>
      </c>
      <c r="E138" s="498">
        <f>+E145-E136-E137</f>
        <v>0</v>
      </c>
      <c r="F138" s="498">
        <f>+F145-F136-F137</f>
        <v>0</v>
      </c>
      <c r="G138" s="498">
        <f>+G145-G136-G137</f>
        <v>0</v>
      </c>
      <c r="H138" s="499"/>
      <c r="I138" s="497" t="s">
        <v>1955</v>
      </c>
      <c r="J138" s="498">
        <f>+J145-J136-J137</f>
        <v>0</v>
      </c>
      <c r="K138" s="763" t="e">
        <f t="shared" si="34"/>
        <v>#DIV/0!</v>
      </c>
      <c r="L138" s="498">
        <f>+L145-L136-L137</f>
        <v>0</v>
      </c>
      <c r="M138" s="498">
        <f>+M145-M136-M137</f>
        <v>0</v>
      </c>
      <c r="N138" s="498">
        <f>+N145-N136-N137</f>
        <v>0</v>
      </c>
      <c r="O138" s="498">
        <f>+O145-O136-O137</f>
        <v>0</v>
      </c>
      <c r="P138" s="499"/>
      <c r="Q138"/>
      <c r="R138" s="4"/>
      <c r="S138"/>
      <c r="T138"/>
      <c r="U138"/>
      <c r="V138"/>
      <c r="W138"/>
      <c r="X138"/>
      <c r="Z138"/>
    </row>
    <row r="139" spans="1:26">
      <c r="A139" s="497" t="s">
        <v>92</v>
      </c>
      <c r="B139" s="498">
        <f>+B145-B136-B137-B138</f>
        <v>0</v>
      </c>
      <c r="C139" s="763" t="e">
        <f t="shared" si="33"/>
        <v>#DIV/0!</v>
      </c>
      <c r="D139" s="498">
        <f>+D145-D136-D137-D138</f>
        <v>0</v>
      </c>
      <c r="E139" s="498">
        <f>+E145-E136-E137-E138</f>
        <v>0</v>
      </c>
      <c r="F139" s="498">
        <f>+F145-F136-F137-F138</f>
        <v>0</v>
      </c>
      <c r="G139" s="498">
        <f>+G145-G136-G137-G138</f>
        <v>0</v>
      </c>
      <c r="H139" s="499"/>
      <c r="I139" s="497" t="s">
        <v>92</v>
      </c>
      <c r="J139" s="498">
        <f>+J145-J136-J137-J138</f>
        <v>0</v>
      </c>
      <c r="K139" s="763" t="e">
        <f t="shared" si="34"/>
        <v>#DIV/0!</v>
      </c>
      <c r="L139" s="498">
        <f>+L145-L136-L137-L138</f>
        <v>0</v>
      </c>
      <c r="M139" s="498">
        <f>+M145-M136-M137-M138</f>
        <v>0</v>
      </c>
      <c r="N139" s="498">
        <f>+N145-N136-N137-N138</f>
        <v>0</v>
      </c>
      <c r="O139" s="498">
        <f>+O145-O136-O137-O138</f>
        <v>0</v>
      </c>
      <c r="P139" s="499"/>
      <c r="Q139"/>
      <c r="R139" s="4"/>
      <c r="S139"/>
      <c r="T139"/>
      <c r="U139"/>
      <c r="V139"/>
      <c r="W139"/>
      <c r="X139"/>
      <c r="Z139"/>
    </row>
    <row r="140" spans="1:26">
      <c r="A140" s="497" t="s">
        <v>93</v>
      </c>
      <c r="B140" s="498">
        <f>+B145-B136-B137-B138-B139</f>
        <v>0</v>
      </c>
      <c r="C140" s="763" t="e">
        <f t="shared" si="33"/>
        <v>#DIV/0!</v>
      </c>
      <c r="D140" s="498">
        <f>+D145-D136-D137-D138-D139</f>
        <v>0</v>
      </c>
      <c r="E140" s="498">
        <f>+E145-E136-E137-E138-E139</f>
        <v>0</v>
      </c>
      <c r="F140" s="498">
        <f>+F145-F136-F137-F138-F139</f>
        <v>0</v>
      </c>
      <c r="G140" s="498">
        <f>+G145-G136-G137-G138-G139</f>
        <v>0</v>
      </c>
      <c r="H140" s="499"/>
      <c r="I140" s="497" t="s">
        <v>93</v>
      </c>
      <c r="J140" s="498">
        <f>+J145-J136-J137-J138-J139</f>
        <v>0</v>
      </c>
      <c r="K140" s="763" t="e">
        <f t="shared" si="34"/>
        <v>#DIV/0!</v>
      </c>
      <c r="L140" s="498">
        <f>+L145-L136-L137-L138-L139</f>
        <v>0</v>
      </c>
      <c r="M140" s="498">
        <f>+M145-M136-M137-M138-M139</f>
        <v>0</v>
      </c>
      <c r="N140" s="498">
        <f>+N145-N136-N137-N138-N139</f>
        <v>0</v>
      </c>
      <c r="O140" s="498">
        <f>+O145-O136-O137-O138-O139</f>
        <v>0</v>
      </c>
      <c r="P140" s="499"/>
      <c r="Q140"/>
      <c r="R140" s="4"/>
      <c r="S140"/>
      <c r="T140"/>
      <c r="U140"/>
      <c r="V140"/>
      <c r="W140"/>
      <c r="X140"/>
      <c r="Y140" s="47"/>
      <c r="Z140"/>
    </row>
    <row r="141" spans="1:26">
      <c r="A141" s="497" t="s">
        <v>94</v>
      </c>
      <c r="B141" s="498">
        <f>+B145-B136-B137-B138-B139-B140</f>
        <v>0</v>
      </c>
      <c r="C141" s="763" t="e">
        <f t="shared" si="33"/>
        <v>#DIV/0!</v>
      </c>
      <c r="D141" s="498">
        <f>+D145-D136-D137-D138-D139-D140</f>
        <v>0</v>
      </c>
      <c r="E141" s="498">
        <f>+E145-E136-E137-E138-E139-E140</f>
        <v>0</v>
      </c>
      <c r="F141" s="498">
        <f>+F145-F136-F137-F138-F139-F140</f>
        <v>0</v>
      </c>
      <c r="G141" s="498">
        <f>+G145-G136-G137-G138-G139-G140</f>
        <v>0</v>
      </c>
      <c r="H141" s="498"/>
      <c r="I141" s="497" t="s">
        <v>94</v>
      </c>
      <c r="J141" s="498">
        <f>+J145-J136-J137-J138-J139-J140</f>
        <v>0</v>
      </c>
      <c r="K141" s="763" t="e">
        <f t="shared" si="34"/>
        <v>#DIV/0!</v>
      </c>
      <c r="L141" s="498">
        <f>+L145-L136-L137-L138-L139-L140</f>
        <v>0</v>
      </c>
      <c r="M141" s="498">
        <f>+M145-M136-M137-M138-M139-M140</f>
        <v>0</v>
      </c>
      <c r="N141" s="498">
        <f>+N145-N136-N137-N138-N139-N140</f>
        <v>0</v>
      </c>
      <c r="O141" s="498">
        <f>+O145-O136-O137-O138-O139-O140</f>
        <v>0</v>
      </c>
      <c r="P141" s="498"/>
      <c r="Q141"/>
      <c r="R141" s="4"/>
      <c r="S141"/>
      <c r="T141"/>
      <c r="U141"/>
      <c r="V141"/>
      <c r="W141"/>
      <c r="X141"/>
      <c r="Z141"/>
    </row>
    <row r="142" spans="1:26">
      <c r="A142" s="497" t="s">
        <v>95</v>
      </c>
      <c r="B142" s="498">
        <f>+B145-B136-B137-B138-B139-B140-B141</f>
        <v>0</v>
      </c>
      <c r="C142" s="763" t="e">
        <f t="shared" si="33"/>
        <v>#DIV/0!</v>
      </c>
      <c r="D142" s="498">
        <f>+D145-D136-D137-D138-D139-D140-D141</f>
        <v>0</v>
      </c>
      <c r="E142" s="498">
        <f>+E145-E136-E137-E138-E139-E140-E141</f>
        <v>0</v>
      </c>
      <c r="F142" s="498">
        <f>+F145-F136-F137-F138-F139-F140-F141</f>
        <v>0</v>
      </c>
      <c r="G142" s="498">
        <f>+G145-G136-G137-G138-G139-G140-G141</f>
        <v>0</v>
      </c>
      <c r="H142" s="499"/>
      <c r="I142" s="497" t="s">
        <v>95</v>
      </c>
      <c r="J142" s="498">
        <f>+J145-J136-J137-J138-J139-J140-J141</f>
        <v>0</v>
      </c>
      <c r="K142" s="763" t="e">
        <f t="shared" si="34"/>
        <v>#DIV/0!</v>
      </c>
      <c r="L142" s="498">
        <f>+L145-L136-L137-L138-L139-L140-L141</f>
        <v>0</v>
      </c>
      <c r="M142" s="498">
        <f>+M145-M136-M137-M138-M139-M140-M141</f>
        <v>0</v>
      </c>
      <c r="N142" s="498">
        <f>+N145-N136-N137-N138-N139-N140-N141</f>
        <v>0</v>
      </c>
      <c r="O142" s="498">
        <f>+O145-O136-O137-O138-O139-O140-O141</f>
        <v>0</v>
      </c>
      <c r="P142" s="499"/>
      <c r="Q142"/>
      <c r="R142" s="4"/>
      <c r="S142"/>
      <c r="T142"/>
      <c r="U142"/>
      <c r="V142"/>
      <c r="W142"/>
      <c r="X142"/>
      <c r="Z142"/>
    </row>
    <row r="143" spans="1:26">
      <c r="A143" s="497" t="s">
        <v>2210</v>
      </c>
      <c r="B143" s="980">
        <f>+B145-B136-B137-B138-B139-B140-B141-B142</f>
        <v>0</v>
      </c>
      <c r="C143" s="763" t="e">
        <f t="shared" si="33"/>
        <v>#DIV/0!</v>
      </c>
      <c r="D143" s="980">
        <f>+D145-D136-D137-D138-D139-D140-D141-D142</f>
        <v>0</v>
      </c>
      <c r="E143" s="980">
        <f>+E145-E136-E137-E138-E139-E140-E141-E142</f>
        <v>0</v>
      </c>
      <c r="F143" s="980">
        <f>+F145-F136-F137-F138-F139-F140-F141-F142</f>
        <v>0</v>
      </c>
      <c r="G143" s="980">
        <f>+G145-G136-G137-G138-G139-G140-G141-G142</f>
        <v>0</v>
      </c>
      <c r="H143" s="499"/>
      <c r="I143" s="497" t="s">
        <v>2210</v>
      </c>
      <c r="J143" s="980">
        <f>+J145-J136-J137-J138-J139-J140-J141-J142</f>
        <v>0</v>
      </c>
      <c r="K143" s="763" t="e">
        <f t="shared" si="34"/>
        <v>#DIV/0!</v>
      </c>
      <c r="L143" s="980">
        <f>+L145-L136-L137-L138-L139-L140-L141-L142</f>
        <v>0</v>
      </c>
      <c r="M143" s="980">
        <f>+M145-M136-M137-M138-M139-M140-M141-M142</f>
        <v>0</v>
      </c>
      <c r="N143" s="980">
        <f>+N145-N136-N137-N138-N139-N140-N141-N142</f>
        <v>0</v>
      </c>
      <c r="O143" s="980">
        <f>+O145-O136-O137-O138-O139-O140-O141-O142</f>
        <v>0</v>
      </c>
      <c r="P143" s="499"/>
      <c r="Q143"/>
      <c r="R143" s="4"/>
      <c r="S143"/>
      <c r="T143"/>
      <c r="U143"/>
      <c r="V143"/>
      <c r="W143"/>
      <c r="X143"/>
      <c r="Z143"/>
    </row>
    <row r="144" spans="1:26">
      <c r="A144" s="661"/>
      <c r="B144" s="664"/>
      <c r="C144" s="662"/>
      <c r="D144" s="664"/>
      <c r="E144" s="664"/>
      <c r="F144" s="664"/>
      <c r="G144" s="664"/>
      <c r="H144" s="663"/>
      <c r="I144" s="661"/>
      <c r="J144" s="664"/>
      <c r="K144" s="662"/>
      <c r="L144" s="664"/>
      <c r="M144" s="664"/>
      <c r="N144" s="664"/>
      <c r="O144" s="664"/>
      <c r="P144" s="663"/>
      <c r="Q144"/>
      <c r="R144" s="4"/>
      <c r="S144"/>
      <c r="T144"/>
      <c r="U144"/>
      <c r="V144"/>
      <c r="W144"/>
      <c r="X144"/>
      <c r="Z144"/>
    </row>
    <row r="145" spans="1:29">
      <c r="A145" s="48" t="s">
        <v>96</v>
      </c>
      <c r="B145" s="37">
        <f>+打者通算!C35</f>
        <v>0</v>
      </c>
      <c r="C145" s="51" t="e">
        <f>+E145/D145*1000</f>
        <v>#DIV/0!</v>
      </c>
      <c r="D145" s="37">
        <f>+打者通算!E35</f>
        <v>0</v>
      </c>
      <c r="E145" s="37">
        <f>+打者通算!G35</f>
        <v>0</v>
      </c>
      <c r="F145" s="37">
        <f>+打者通算!H35</f>
        <v>0</v>
      </c>
      <c r="G145" s="37">
        <f>+打者通算!O35</f>
        <v>0</v>
      </c>
      <c r="H145" s="49"/>
      <c r="I145" s="48" t="s">
        <v>96</v>
      </c>
      <c r="J145" s="37">
        <f>+打者通算!C36</f>
        <v>0</v>
      </c>
      <c r="K145" s="51" t="e">
        <f>+M145/L145*1000</f>
        <v>#DIV/0!</v>
      </c>
      <c r="L145" s="37">
        <f>+打者通算!E36</f>
        <v>0</v>
      </c>
      <c r="M145" s="37">
        <f>+打者通算!G36</f>
        <v>0</v>
      </c>
      <c r="N145" s="37">
        <f>+打者通算!H36</f>
        <v>0</v>
      </c>
      <c r="O145" s="37">
        <f>+打者通算!O36</f>
        <v>0</v>
      </c>
      <c r="P145" s="49"/>
      <c r="Q145"/>
      <c r="R145"/>
      <c r="S145"/>
      <c r="T145"/>
      <c r="U145"/>
      <c r="V145"/>
      <c r="W145"/>
      <c r="X145"/>
      <c r="Z145"/>
    </row>
    <row r="146" spans="1:29" s="109" customFormat="1" ht="12.75" customHeight="1">
      <c r="Q146"/>
      <c r="R146" s="4"/>
      <c r="S146"/>
      <c r="T146"/>
      <c r="U146"/>
    </row>
    <row r="147" spans="1:29">
      <c r="I147"/>
      <c r="J147"/>
      <c r="K147"/>
      <c r="L147"/>
      <c r="M147"/>
      <c r="N147"/>
      <c r="O147"/>
      <c r="P147"/>
      <c r="Q147"/>
      <c r="R147"/>
      <c r="S147"/>
      <c r="T147"/>
      <c r="U147"/>
      <c r="V147"/>
      <c r="W147"/>
      <c r="X147"/>
      <c r="Z147"/>
    </row>
    <row r="148" spans="1:29">
      <c r="A148" s="5"/>
      <c r="B148"/>
      <c r="C148"/>
      <c r="D148"/>
      <c r="E148"/>
      <c r="F148"/>
      <c r="G148"/>
      <c r="H148"/>
      <c r="J148"/>
      <c r="K148"/>
      <c r="L148"/>
      <c r="M148"/>
      <c r="N148"/>
      <c r="O148"/>
      <c r="P148"/>
      <c r="Q148"/>
      <c r="S148"/>
      <c r="T148"/>
      <c r="U148"/>
      <c r="V148"/>
      <c r="W148"/>
      <c r="X148"/>
    </row>
    <row r="149" spans="1:29" ht="16.5" customHeight="1">
      <c r="A149" s="57" t="s">
        <v>2457</v>
      </c>
      <c r="B149"/>
      <c r="C149"/>
      <c r="D149" s="393"/>
      <c r="E149"/>
      <c r="F149"/>
      <c r="G149"/>
      <c r="H149"/>
      <c r="J149"/>
      <c r="K149"/>
      <c r="L149"/>
      <c r="M149"/>
      <c r="N149"/>
      <c r="O149"/>
      <c r="P149"/>
      <c r="S149"/>
      <c r="T149"/>
      <c r="U149"/>
      <c r="V149"/>
      <c r="W149"/>
      <c r="X149"/>
    </row>
    <row r="150" spans="1:29" s="108" customFormat="1" ht="18" customHeight="1">
      <c r="A150" s="755" t="s">
        <v>1521</v>
      </c>
      <c r="B150" s="1548" t="s">
        <v>2467</v>
      </c>
      <c r="C150" s="1548" t="s">
        <v>2468</v>
      </c>
      <c r="D150" s="197"/>
      <c r="E150" s="187"/>
      <c r="F150" s="197"/>
      <c r="G150" s="195"/>
      <c r="H150" s="195"/>
      <c r="I150" s="756" t="s">
        <v>766</v>
      </c>
      <c r="J150" s="1548" t="s">
        <v>2467</v>
      </c>
      <c r="K150" s="1548" t="s">
        <v>2468</v>
      </c>
      <c r="L150" s="197"/>
      <c r="M150" s="187"/>
      <c r="N150" s="197"/>
      <c r="O150" s="187"/>
      <c r="P150" s="195"/>
      <c r="Q150" s="755" t="s">
        <v>1257</v>
      </c>
      <c r="R150" s="1548" t="s">
        <v>2467</v>
      </c>
      <c r="S150" s="1548" t="s">
        <v>2468</v>
      </c>
      <c r="T150" s="197"/>
      <c r="U150" s="187"/>
      <c r="V150" s="197"/>
      <c r="W150" s="195"/>
      <c r="X150" s="195"/>
      <c r="Y150"/>
      <c r="Z150" s="4"/>
      <c r="AA150"/>
      <c r="AB150"/>
      <c r="AC150"/>
    </row>
    <row r="151" spans="1:29" ht="14.25" customHeight="1">
      <c r="A151" s="141" t="s">
        <v>950</v>
      </c>
      <c r="B151" s="52" t="s">
        <v>73</v>
      </c>
      <c r="C151" s="52" t="s">
        <v>98</v>
      </c>
      <c r="D151" s="52" t="s">
        <v>18</v>
      </c>
      <c r="E151" s="52" t="s">
        <v>19</v>
      </c>
      <c r="F151" s="52" t="s">
        <v>23</v>
      </c>
      <c r="G151" s="52" t="s">
        <v>99</v>
      </c>
      <c r="H151" s="53" t="s">
        <v>100</v>
      </c>
      <c r="I151" s="141" t="s">
        <v>1958</v>
      </c>
      <c r="J151" s="52" t="s">
        <v>73</v>
      </c>
      <c r="K151" s="52" t="s">
        <v>98</v>
      </c>
      <c r="L151" s="52" t="s">
        <v>18</v>
      </c>
      <c r="M151" s="52" t="s">
        <v>19</v>
      </c>
      <c r="N151" s="52" t="s">
        <v>23</v>
      </c>
      <c r="O151" s="52" t="s">
        <v>99</v>
      </c>
      <c r="P151" s="53" t="s">
        <v>100</v>
      </c>
      <c r="Q151" s="142" t="s">
        <v>1959</v>
      </c>
      <c r="R151" s="52" t="s">
        <v>73</v>
      </c>
      <c r="S151" s="52" t="s">
        <v>98</v>
      </c>
      <c r="T151" s="52" t="s">
        <v>18</v>
      </c>
      <c r="U151" s="52" t="s">
        <v>19</v>
      </c>
      <c r="V151" s="52" t="s">
        <v>23</v>
      </c>
      <c r="W151" s="52" t="s">
        <v>99</v>
      </c>
      <c r="X151" s="53" t="s">
        <v>100</v>
      </c>
    </row>
    <row r="152" spans="1:29">
      <c r="A152" s="485" t="s">
        <v>1953</v>
      </c>
      <c r="B152" s="6">
        <f t="shared" ref="B152:G152" si="35">+B161</f>
        <v>0</v>
      </c>
      <c r="C152" s="6">
        <f t="shared" si="35"/>
        <v>0</v>
      </c>
      <c r="D152" s="6">
        <f t="shared" si="35"/>
        <v>0</v>
      </c>
      <c r="E152" s="6">
        <f t="shared" si="35"/>
        <v>0</v>
      </c>
      <c r="F152" s="6">
        <f t="shared" si="35"/>
        <v>0</v>
      </c>
      <c r="G152" s="6">
        <f t="shared" si="35"/>
        <v>0</v>
      </c>
      <c r="H152" s="1153" t="e">
        <f>+G152/(C152/27)</f>
        <v>#DIV/0!</v>
      </c>
      <c r="I152" s="485" t="s">
        <v>1953</v>
      </c>
      <c r="J152" s="6">
        <f t="shared" ref="J152:O152" si="36">+J161</f>
        <v>0</v>
      </c>
      <c r="K152" s="6">
        <f t="shared" si="36"/>
        <v>0</v>
      </c>
      <c r="L152" s="6">
        <f t="shared" si="36"/>
        <v>0</v>
      </c>
      <c r="M152" s="6">
        <f t="shared" si="36"/>
        <v>0</v>
      </c>
      <c r="N152" s="6">
        <f t="shared" si="36"/>
        <v>0</v>
      </c>
      <c r="O152" s="6">
        <f t="shared" si="36"/>
        <v>0</v>
      </c>
      <c r="P152" s="1153" t="e">
        <f>+O152/(K152/27)</f>
        <v>#DIV/0!</v>
      </c>
      <c r="Q152" s="485" t="s">
        <v>1953</v>
      </c>
      <c r="R152" s="6">
        <f t="shared" ref="R152:W152" si="37">+R161</f>
        <v>0</v>
      </c>
      <c r="S152" s="6">
        <f t="shared" si="37"/>
        <v>0</v>
      </c>
      <c r="T152" s="6">
        <f t="shared" si="37"/>
        <v>0</v>
      </c>
      <c r="U152" s="6">
        <f t="shared" si="37"/>
        <v>0</v>
      </c>
      <c r="V152" s="6">
        <f t="shared" si="37"/>
        <v>0</v>
      </c>
      <c r="W152" s="6">
        <f t="shared" si="37"/>
        <v>0</v>
      </c>
      <c r="X152" s="1153" t="e">
        <f>+W152/(S152/27)</f>
        <v>#DIV/0!</v>
      </c>
    </row>
    <row r="153" spans="1:29">
      <c r="A153" s="485" t="s">
        <v>1954</v>
      </c>
      <c r="B153" s="6">
        <f t="shared" ref="B153:G153" si="38">+B161-B152</f>
        <v>0</v>
      </c>
      <c r="C153" s="6">
        <f t="shared" si="38"/>
        <v>0</v>
      </c>
      <c r="D153" s="6">
        <f t="shared" si="38"/>
        <v>0</v>
      </c>
      <c r="E153" s="6">
        <f t="shared" si="38"/>
        <v>0</v>
      </c>
      <c r="F153" s="6">
        <f t="shared" si="38"/>
        <v>0</v>
      </c>
      <c r="G153" s="6">
        <f t="shared" si="38"/>
        <v>0</v>
      </c>
      <c r="H153" s="1153" t="e">
        <f t="shared" ref="H153:H159" si="39">+G153/(C153/27)</f>
        <v>#DIV/0!</v>
      </c>
      <c r="I153" s="485" t="s">
        <v>1954</v>
      </c>
      <c r="J153" s="6">
        <f t="shared" ref="J153:O153" si="40">+J161-J152</f>
        <v>0</v>
      </c>
      <c r="K153" s="6">
        <f t="shared" si="40"/>
        <v>0</v>
      </c>
      <c r="L153" s="6">
        <f t="shared" si="40"/>
        <v>0</v>
      </c>
      <c r="M153" s="6">
        <f t="shared" si="40"/>
        <v>0</v>
      </c>
      <c r="N153" s="6">
        <f t="shared" si="40"/>
        <v>0</v>
      </c>
      <c r="O153" s="6">
        <f t="shared" si="40"/>
        <v>0</v>
      </c>
      <c r="P153" s="1153" t="e">
        <f t="shared" ref="P153:P159" si="41">+O153/(K153/27)</f>
        <v>#DIV/0!</v>
      </c>
      <c r="Q153" s="485" t="s">
        <v>1954</v>
      </c>
      <c r="R153" s="6">
        <f t="shared" ref="R153:W153" si="42">+R161-R152</f>
        <v>0</v>
      </c>
      <c r="S153" s="6">
        <f t="shared" si="42"/>
        <v>0</v>
      </c>
      <c r="T153" s="6">
        <f t="shared" si="42"/>
        <v>0</v>
      </c>
      <c r="U153" s="6">
        <f t="shared" si="42"/>
        <v>0</v>
      </c>
      <c r="V153" s="6">
        <f t="shared" si="42"/>
        <v>0</v>
      </c>
      <c r="W153" s="6">
        <f t="shared" si="42"/>
        <v>0</v>
      </c>
      <c r="X153" s="1153" t="e">
        <f t="shared" ref="X153:X159" si="43">+W153/(S153/27)</f>
        <v>#DIV/0!</v>
      </c>
      <c r="Y153" s="108"/>
      <c r="Z153" s="354"/>
      <c r="AA153" s="108"/>
      <c r="AB153" s="108"/>
      <c r="AC153" s="108"/>
    </row>
    <row r="154" spans="1:29" s="505" customFormat="1">
      <c r="A154" s="497" t="s">
        <v>1955</v>
      </c>
      <c r="B154" s="498">
        <f t="shared" ref="B154:G154" si="44">+B161-B152-B153</f>
        <v>0</v>
      </c>
      <c r="C154" s="498">
        <f t="shared" si="44"/>
        <v>0</v>
      </c>
      <c r="D154" s="498">
        <f t="shared" si="44"/>
        <v>0</v>
      </c>
      <c r="E154" s="498">
        <f t="shared" si="44"/>
        <v>0</v>
      </c>
      <c r="F154" s="498">
        <f t="shared" si="44"/>
        <v>0</v>
      </c>
      <c r="G154" s="498">
        <f t="shared" si="44"/>
        <v>0</v>
      </c>
      <c r="H154" s="1153" t="e">
        <f t="shared" si="39"/>
        <v>#DIV/0!</v>
      </c>
      <c r="I154" s="497" t="s">
        <v>1955</v>
      </c>
      <c r="J154" s="498">
        <f t="shared" ref="J154:O154" si="45">+J161-J152-J153</f>
        <v>0</v>
      </c>
      <c r="K154" s="498">
        <f t="shared" si="45"/>
        <v>0</v>
      </c>
      <c r="L154" s="498">
        <f t="shared" si="45"/>
        <v>0</v>
      </c>
      <c r="M154" s="498">
        <f t="shared" si="45"/>
        <v>0</v>
      </c>
      <c r="N154" s="498">
        <f t="shared" si="45"/>
        <v>0</v>
      </c>
      <c r="O154" s="498">
        <f t="shared" si="45"/>
        <v>0</v>
      </c>
      <c r="P154" s="1153" t="e">
        <f t="shared" si="41"/>
        <v>#DIV/0!</v>
      </c>
      <c r="Q154" s="497" t="s">
        <v>1955</v>
      </c>
      <c r="R154" s="498">
        <f t="shared" ref="R154:W154" si="46">+R161-R152-R153</f>
        <v>0</v>
      </c>
      <c r="S154" s="498">
        <f t="shared" si="46"/>
        <v>0</v>
      </c>
      <c r="T154" s="498">
        <f t="shared" si="46"/>
        <v>0</v>
      </c>
      <c r="U154" s="498">
        <f t="shared" si="46"/>
        <v>0</v>
      </c>
      <c r="V154" s="498">
        <f t="shared" si="46"/>
        <v>0</v>
      </c>
      <c r="W154" s="498">
        <f t="shared" si="46"/>
        <v>0</v>
      </c>
      <c r="X154" s="1153" t="e">
        <f t="shared" si="43"/>
        <v>#DIV/0!</v>
      </c>
      <c r="Z154" s="503"/>
    </row>
    <row r="155" spans="1:29">
      <c r="A155" s="497" t="s">
        <v>92</v>
      </c>
      <c r="B155" s="498">
        <f t="shared" ref="B155:G155" si="47">+B161-B152-B153-B154</f>
        <v>0</v>
      </c>
      <c r="C155" s="498">
        <f t="shared" si="47"/>
        <v>0</v>
      </c>
      <c r="D155" s="498">
        <f t="shared" si="47"/>
        <v>0</v>
      </c>
      <c r="E155" s="498">
        <f t="shared" si="47"/>
        <v>0</v>
      </c>
      <c r="F155" s="498">
        <f t="shared" si="47"/>
        <v>0</v>
      </c>
      <c r="G155" s="498">
        <f t="shared" si="47"/>
        <v>0</v>
      </c>
      <c r="H155" s="1153" t="e">
        <f t="shared" si="39"/>
        <v>#DIV/0!</v>
      </c>
      <c r="I155" s="497" t="s">
        <v>92</v>
      </c>
      <c r="J155" s="498">
        <f t="shared" ref="J155:O155" si="48">+J161-J152-J153-J154</f>
        <v>0</v>
      </c>
      <c r="K155" s="498">
        <f t="shared" si="48"/>
        <v>0</v>
      </c>
      <c r="L155" s="498">
        <f t="shared" si="48"/>
        <v>0</v>
      </c>
      <c r="M155" s="498">
        <f t="shared" si="48"/>
        <v>0</v>
      </c>
      <c r="N155" s="498">
        <f t="shared" si="48"/>
        <v>0</v>
      </c>
      <c r="O155" s="498">
        <f t="shared" si="48"/>
        <v>0</v>
      </c>
      <c r="P155" s="1153" t="e">
        <f t="shared" si="41"/>
        <v>#DIV/0!</v>
      </c>
      <c r="Q155" s="497" t="s">
        <v>92</v>
      </c>
      <c r="R155" s="498">
        <f t="shared" ref="R155:W155" si="49">+R161-R152-R153-R154</f>
        <v>0</v>
      </c>
      <c r="S155" s="498">
        <f t="shared" si="49"/>
        <v>0</v>
      </c>
      <c r="T155" s="498">
        <f t="shared" si="49"/>
        <v>0</v>
      </c>
      <c r="U155" s="498">
        <f t="shared" si="49"/>
        <v>0</v>
      </c>
      <c r="V155" s="498">
        <f t="shared" si="49"/>
        <v>0</v>
      </c>
      <c r="W155" s="498">
        <f t="shared" si="49"/>
        <v>0</v>
      </c>
      <c r="X155" s="1153" t="e">
        <f t="shared" si="43"/>
        <v>#DIV/0!</v>
      </c>
    </row>
    <row r="156" spans="1:29">
      <c r="A156" s="497" t="s">
        <v>93</v>
      </c>
      <c r="B156" s="498">
        <f t="shared" ref="B156:G156" si="50">+B161-B152-B153-B154-B155</f>
        <v>0</v>
      </c>
      <c r="C156" s="498">
        <f t="shared" si="50"/>
        <v>0</v>
      </c>
      <c r="D156" s="498">
        <f t="shared" si="50"/>
        <v>0</v>
      </c>
      <c r="E156" s="498">
        <f t="shared" si="50"/>
        <v>0</v>
      </c>
      <c r="F156" s="498">
        <f t="shared" si="50"/>
        <v>0</v>
      </c>
      <c r="G156" s="498">
        <f t="shared" si="50"/>
        <v>0</v>
      </c>
      <c r="H156" s="1153" t="e">
        <f t="shared" si="39"/>
        <v>#DIV/0!</v>
      </c>
      <c r="I156" s="497" t="s">
        <v>93</v>
      </c>
      <c r="J156" s="498">
        <f t="shared" ref="J156:O156" si="51">+J161-J152-J153-J154-J155</f>
        <v>0</v>
      </c>
      <c r="K156" s="498">
        <f t="shared" si="51"/>
        <v>0</v>
      </c>
      <c r="L156" s="498">
        <f t="shared" si="51"/>
        <v>0</v>
      </c>
      <c r="M156" s="498">
        <f t="shared" si="51"/>
        <v>0</v>
      </c>
      <c r="N156" s="498">
        <f t="shared" si="51"/>
        <v>0</v>
      </c>
      <c r="O156" s="498">
        <f t="shared" si="51"/>
        <v>0</v>
      </c>
      <c r="P156" s="1153" t="e">
        <f t="shared" si="41"/>
        <v>#DIV/0!</v>
      </c>
      <c r="Q156" s="497" t="s">
        <v>93</v>
      </c>
      <c r="R156" s="498">
        <f t="shared" ref="R156:W156" si="52">+R161-R152-R153-R154-R155</f>
        <v>0</v>
      </c>
      <c r="S156" s="498">
        <f t="shared" si="52"/>
        <v>0</v>
      </c>
      <c r="T156" s="498">
        <f t="shared" si="52"/>
        <v>0</v>
      </c>
      <c r="U156" s="498">
        <f t="shared" si="52"/>
        <v>0</v>
      </c>
      <c r="V156" s="498">
        <f t="shared" si="52"/>
        <v>0</v>
      </c>
      <c r="W156" s="498">
        <f t="shared" si="52"/>
        <v>0</v>
      </c>
      <c r="X156" s="1153" t="e">
        <f t="shared" si="43"/>
        <v>#DIV/0!</v>
      </c>
    </row>
    <row r="157" spans="1:29">
      <c r="A157" s="497" t="s">
        <v>94</v>
      </c>
      <c r="B157" s="498">
        <f t="shared" ref="B157:G157" si="53">+B161-B152-B153-B154-B155-B156</f>
        <v>0</v>
      </c>
      <c r="C157" s="498">
        <f t="shared" si="53"/>
        <v>0</v>
      </c>
      <c r="D157" s="498">
        <f t="shared" si="53"/>
        <v>0</v>
      </c>
      <c r="E157" s="498">
        <f t="shared" si="53"/>
        <v>0</v>
      </c>
      <c r="F157" s="498">
        <f t="shared" si="53"/>
        <v>0</v>
      </c>
      <c r="G157" s="498">
        <f t="shared" si="53"/>
        <v>0</v>
      </c>
      <c r="H157" s="1153" t="e">
        <f t="shared" si="39"/>
        <v>#DIV/0!</v>
      </c>
      <c r="I157" s="497" t="s">
        <v>94</v>
      </c>
      <c r="J157" s="498">
        <f t="shared" ref="J157:O157" si="54">+J161-J152-J153-J154-J155-J156</f>
        <v>0</v>
      </c>
      <c r="K157" s="498">
        <f t="shared" si="54"/>
        <v>0</v>
      </c>
      <c r="L157" s="498">
        <f t="shared" si="54"/>
        <v>0</v>
      </c>
      <c r="M157" s="498">
        <f t="shared" si="54"/>
        <v>0</v>
      </c>
      <c r="N157" s="498">
        <f t="shared" si="54"/>
        <v>0</v>
      </c>
      <c r="O157" s="498">
        <f t="shared" si="54"/>
        <v>0</v>
      </c>
      <c r="P157" s="1153" t="e">
        <f t="shared" si="41"/>
        <v>#DIV/0!</v>
      </c>
      <c r="Q157" s="497" t="s">
        <v>94</v>
      </c>
      <c r="R157" s="498">
        <f t="shared" ref="R157:W157" si="55">+R161-R152-R153-R154-R155-R156</f>
        <v>0</v>
      </c>
      <c r="S157" s="498">
        <f t="shared" si="55"/>
        <v>0</v>
      </c>
      <c r="T157" s="498">
        <f t="shared" si="55"/>
        <v>0</v>
      </c>
      <c r="U157" s="498">
        <f t="shared" si="55"/>
        <v>0</v>
      </c>
      <c r="V157" s="498">
        <f t="shared" si="55"/>
        <v>0</v>
      </c>
      <c r="W157" s="498">
        <f t="shared" si="55"/>
        <v>0</v>
      </c>
      <c r="X157" s="1153" t="e">
        <f t="shared" si="43"/>
        <v>#DIV/0!</v>
      </c>
    </row>
    <row r="158" spans="1:29">
      <c r="A158" s="497" t="s">
        <v>95</v>
      </c>
      <c r="B158" s="498">
        <f t="shared" ref="B158:G158" si="56">+B161-B152-B153-B154-B155-B156-B157</f>
        <v>0</v>
      </c>
      <c r="C158" s="498">
        <f t="shared" si="56"/>
        <v>0</v>
      </c>
      <c r="D158" s="498">
        <f t="shared" si="56"/>
        <v>0</v>
      </c>
      <c r="E158" s="498">
        <f t="shared" si="56"/>
        <v>0</v>
      </c>
      <c r="F158" s="498">
        <f t="shared" si="56"/>
        <v>0</v>
      </c>
      <c r="G158" s="498">
        <f t="shared" si="56"/>
        <v>0</v>
      </c>
      <c r="H158" s="1153" t="e">
        <f t="shared" si="39"/>
        <v>#DIV/0!</v>
      </c>
      <c r="I158" s="497" t="s">
        <v>95</v>
      </c>
      <c r="J158" s="498">
        <f t="shared" ref="J158:O158" si="57">+J161-J152-J153-J154-J155-J156-J157</f>
        <v>0</v>
      </c>
      <c r="K158" s="498">
        <f t="shared" si="57"/>
        <v>0</v>
      </c>
      <c r="L158" s="498">
        <f t="shared" si="57"/>
        <v>0</v>
      </c>
      <c r="M158" s="498">
        <f t="shared" si="57"/>
        <v>0</v>
      </c>
      <c r="N158" s="498">
        <f t="shared" si="57"/>
        <v>0</v>
      </c>
      <c r="O158" s="498">
        <f t="shared" si="57"/>
        <v>0</v>
      </c>
      <c r="P158" s="1153" t="e">
        <f t="shared" si="41"/>
        <v>#DIV/0!</v>
      </c>
      <c r="Q158" s="497" t="s">
        <v>95</v>
      </c>
      <c r="R158" s="498">
        <f t="shared" ref="R158:W158" si="58">+R161-R152-R153-R154-R155-R156-R157</f>
        <v>0</v>
      </c>
      <c r="S158" s="498">
        <f t="shared" si="58"/>
        <v>0</v>
      </c>
      <c r="T158" s="498">
        <f t="shared" si="58"/>
        <v>0</v>
      </c>
      <c r="U158" s="498">
        <f t="shared" si="58"/>
        <v>0</v>
      </c>
      <c r="V158" s="498">
        <f t="shared" si="58"/>
        <v>0</v>
      </c>
      <c r="W158" s="498">
        <f t="shared" si="58"/>
        <v>0</v>
      </c>
      <c r="X158" s="1153" t="e">
        <f t="shared" si="43"/>
        <v>#DIV/0!</v>
      </c>
    </row>
    <row r="159" spans="1:29">
      <c r="A159" s="497" t="s">
        <v>2210</v>
      </c>
      <c r="B159" s="498"/>
      <c r="C159" s="498"/>
      <c r="D159" s="498"/>
      <c r="E159" s="498"/>
      <c r="F159" s="498"/>
      <c r="G159" s="498"/>
      <c r="H159" s="1153" t="e">
        <f t="shared" si="39"/>
        <v>#DIV/0!</v>
      </c>
      <c r="I159" s="497" t="s">
        <v>2210</v>
      </c>
      <c r="J159" s="498"/>
      <c r="K159" s="498"/>
      <c r="L159" s="498"/>
      <c r="M159" s="498"/>
      <c r="N159" s="498"/>
      <c r="O159" s="498"/>
      <c r="P159" s="1153" t="e">
        <f t="shared" si="41"/>
        <v>#DIV/0!</v>
      </c>
      <c r="Q159" s="497" t="s">
        <v>2210</v>
      </c>
      <c r="R159" s="498"/>
      <c r="S159" s="498"/>
      <c r="T159" s="498"/>
      <c r="U159" s="498"/>
      <c r="V159" s="498"/>
      <c r="W159" s="498"/>
      <c r="X159" s="1153" t="e">
        <f t="shared" si="43"/>
        <v>#DIV/0!</v>
      </c>
    </row>
    <row r="160" spans="1:29">
      <c r="A160" s="752"/>
      <c r="B160" s="753"/>
      <c r="C160" s="753"/>
      <c r="D160" s="753"/>
      <c r="E160" s="753"/>
      <c r="F160" s="753"/>
      <c r="G160" s="753"/>
      <c r="H160" s="754"/>
      <c r="I160" s="752"/>
      <c r="J160" s="753"/>
      <c r="K160" s="753"/>
      <c r="L160" s="753"/>
      <c r="M160" s="753"/>
      <c r="N160" s="753"/>
      <c r="O160" s="753"/>
      <c r="P160" s="754"/>
      <c r="Q160" s="752"/>
      <c r="R160" s="753"/>
      <c r="S160" s="753"/>
      <c r="T160" s="753"/>
      <c r="U160" s="753"/>
      <c r="V160" s="753"/>
      <c r="W160" s="753"/>
      <c r="X160" s="754"/>
    </row>
    <row r="161" spans="1:37">
      <c r="A161" s="203" t="s">
        <v>96</v>
      </c>
      <c r="B161" s="204">
        <f>+投手通算!C2</f>
        <v>0</v>
      </c>
      <c r="C161" s="204">
        <f>+投手通算!I2</f>
        <v>0</v>
      </c>
      <c r="D161" s="204">
        <f>+投手通算!D2</f>
        <v>0</v>
      </c>
      <c r="E161" s="204">
        <f>+投手通算!E2</f>
        <v>0</v>
      </c>
      <c r="F161" s="204">
        <f>+投手通算!F2</f>
        <v>0</v>
      </c>
      <c r="G161" s="204">
        <f>+投手通算!S2</f>
        <v>0</v>
      </c>
      <c r="H161" s="212" t="e">
        <f>+G161/(C161/27)</f>
        <v>#DIV/0!</v>
      </c>
      <c r="I161" s="203" t="s">
        <v>96</v>
      </c>
      <c r="J161" s="204">
        <f>+投手通算!C3</f>
        <v>0</v>
      </c>
      <c r="K161" s="204">
        <f>+投手通算!I3</f>
        <v>0</v>
      </c>
      <c r="L161" s="204"/>
      <c r="M161" s="204">
        <f>+投手通算!E3</f>
        <v>0</v>
      </c>
      <c r="N161" s="204">
        <f>+投手通算!F3</f>
        <v>0</v>
      </c>
      <c r="O161" s="204">
        <f>+投手通算!S3</f>
        <v>0</v>
      </c>
      <c r="P161" s="212" t="e">
        <f>+O161/(K161/27)</f>
        <v>#DIV/0!</v>
      </c>
      <c r="Q161" s="203" t="s">
        <v>96</v>
      </c>
      <c r="R161" s="206">
        <f>+投手通算!C4</f>
        <v>0</v>
      </c>
      <c r="S161" s="204">
        <f>+投手通算!I4</f>
        <v>0</v>
      </c>
      <c r="T161" s="204">
        <f>+投手通算!D4</f>
        <v>0</v>
      </c>
      <c r="U161" s="204">
        <f>+投手通算!E4</f>
        <v>0</v>
      </c>
      <c r="V161" s="204">
        <f>+投手通算!F4</f>
        <v>0</v>
      </c>
      <c r="W161" s="204">
        <f>+投手通算!S4</f>
        <v>0</v>
      </c>
      <c r="X161" s="205" t="e">
        <f>+W161/(S161/27)</f>
        <v>#DIV/0!</v>
      </c>
    </row>
    <row r="162" spans="1:37" s="108" customFormat="1" ht="13.5" customHeight="1">
      <c r="A162" s="755" t="s">
        <v>767</v>
      </c>
      <c r="B162" s="1548" t="s">
        <v>2467</v>
      </c>
      <c r="C162" s="1548" t="s">
        <v>2468</v>
      </c>
      <c r="I162" s="755" t="s">
        <v>725</v>
      </c>
      <c r="J162" s="1548" t="s">
        <v>2467</v>
      </c>
      <c r="K162" s="1548" t="s">
        <v>2468</v>
      </c>
      <c r="Q162" s="755" t="s">
        <v>1655</v>
      </c>
      <c r="R162" s="1548"/>
      <c r="S162" s="1548"/>
      <c r="T162" s="197"/>
      <c r="U162" s="187"/>
      <c r="V162" s="197"/>
      <c r="W162" s="195"/>
      <c r="X162" s="195"/>
      <c r="AG162"/>
      <c r="AH162" s="4"/>
      <c r="AI162"/>
      <c r="AJ162"/>
      <c r="AK162"/>
    </row>
    <row r="163" spans="1:37">
      <c r="A163" s="142" t="s">
        <v>1654</v>
      </c>
      <c r="B163" s="52" t="s">
        <v>73</v>
      </c>
      <c r="C163" s="52" t="s">
        <v>98</v>
      </c>
      <c r="D163" s="52" t="s">
        <v>18</v>
      </c>
      <c r="E163" s="52" t="s">
        <v>19</v>
      </c>
      <c r="F163" s="52" t="s">
        <v>23</v>
      </c>
      <c r="G163" s="52" t="s">
        <v>99</v>
      </c>
      <c r="H163" s="53" t="s">
        <v>100</v>
      </c>
      <c r="I163" s="142" t="s">
        <v>2173</v>
      </c>
      <c r="J163" s="52" t="s">
        <v>73</v>
      </c>
      <c r="K163" s="52" t="s">
        <v>98</v>
      </c>
      <c r="L163" s="52" t="s">
        <v>18</v>
      </c>
      <c r="M163" s="52" t="s">
        <v>19</v>
      </c>
      <c r="N163" s="52" t="s">
        <v>23</v>
      </c>
      <c r="O163" s="52" t="s">
        <v>99</v>
      </c>
      <c r="P163" s="53" t="s">
        <v>100</v>
      </c>
      <c r="Q163" s="141" t="s">
        <v>1081</v>
      </c>
      <c r="R163" s="52" t="s">
        <v>73</v>
      </c>
      <c r="S163" s="52" t="s">
        <v>98</v>
      </c>
      <c r="T163" s="52" t="s">
        <v>18</v>
      </c>
      <c r="U163" s="52" t="s">
        <v>19</v>
      </c>
      <c r="V163" s="52" t="s">
        <v>23</v>
      </c>
      <c r="W163" s="52" t="s">
        <v>99</v>
      </c>
      <c r="X163" s="53" t="s">
        <v>100</v>
      </c>
      <c r="AH163" s="4"/>
    </row>
    <row r="164" spans="1:37">
      <c r="A164" s="485" t="s">
        <v>1953</v>
      </c>
      <c r="B164" s="6">
        <f t="shared" ref="B164:G164" si="59">+B173</f>
        <v>0</v>
      </c>
      <c r="C164" s="6">
        <f t="shared" si="59"/>
        <v>0</v>
      </c>
      <c r="D164" s="6">
        <f t="shared" si="59"/>
        <v>0</v>
      </c>
      <c r="E164" s="6">
        <f t="shared" si="59"/>
        <v>0</v>
      </c>
      <c r="F164" s="6">
        <f t="shared" si="59"/>
        <v>0</v>
      </c>
      <c r="G164" s="6">
        <f t="shared" si="59"/>
        <v>0</v>
      </c>
      <c r="H164" s="1153" t="e">
        <f>+G164/(C164/27)</f>
        <v>#DIV/0!</v>
      </c>
      <c r="I164" s="485" t="s">
        <v>1953</v>
      </c>
      <c r="J164" s="6">
        <f t="shared" ref="J164:O164" si="60">+J173</f>
        <v>0</v>
      </c>
      <c r="K164" s="6">
        <f t="shared" si="60"/>
        <v>0</v>
      </c>
      <c r="L164" s="6">
        <f t="shared" si="60"/>
        <v>0</v>
      </c>
      <c r="M164" s="6">
        <f t="shared" si="60"/>
        <v>0</v>
      </c>
      <c r="N164" s="6">
        <f t="shared" si="60"/>
        <v>0</v>
      </c>
      <c r="O164" s="6">
        <f t="shared" si="60"/>
        <v>0</v>
      </c>
      <c r="P164" s="1153" t="e">
        <f>+O164/(K164/27)</f>
        <v>#DIV/0!</v>
      </c>
      <c r="Q164" s="485" t="s">
        <v>1953</v>
      </c>
      <c r="R164" s="6">
        <f t="shared" ref="R164:W164" si="61">+R173</f>
        <v>0</v>
      </c>
      <c r="S164" s="6">
        <f t="shared" si="61"/>
        <v>0</v>
      </c>
      <c r="T164" s="6">
        <f t="shared" si="61"/>
        <v>0</v>
      </c>
      <c r="U164" s="6">
        <f t="shared" si="61"/>
        <v>0</v>
      </c>
      <c r="V164" s="6">
        <f t="shared" si="61"/>
        <v>0</v>
      </c>
      <c r="W164" s="6">
        <f t="shared" si="61"/>
        <v>0</v>
      </c>
      <c r="X164" s="1153" t="e">
        <f>+W164/(S164/27)</f>
        <v>#DIV/0!</v>
      </c>
    </row>
    <row r="165" spans="1:37">
      <c r="A165" s="485" t="s">
        <v>1954</v>
      </c>
      <c r="B165" s="6">
        <f t="shared" ref="B165:G165" si="62">+B173-B164</f>
        <v>0</v>
      </c>
      <c r="C165" s="6">
        <f t="shared" si="62"/>
        <v>0</v>
      </c>
      <c r="D165" s="6">
        <f t="shared" si="62"/>
        <v>0</v>
      </c>
      <c r="E165" s="6">
        <f t="shared" si="62"/>
        <v>0</v>
      </c>
      <c r="F165" s="6">
        <f t="shared" si="62"/>
        <v>0</v>
      </c>
      <c r="G165" s="6">
        <f t="shared" si="62"/>
        <v>0</v>
      </c>
      <c r="H165" s="1153" t="e">
        <f t="shared" ref="H165:H171" si="63">+G165/(C165/27)</f>
        <v>#DIV/0!</v>
      </c>
      <c r="I165" s="485" t="s">
        <v>1954</v>
      </c>
      <c r="J165" s="6">
        <f t="shared" ref="J165:O165" si="64">+J173-J164</f>
        <v>0</v>
      </c>
      <c r="K165" s="6">
        <f t="shared" si="64"/>
        <v>0</v>
      </c>
      <c r="L165" s="6">
        <f t="shared" si="64"/>
        <v>0</v>
      </c>
      <c r="M165" s="6">
        <f t="shared" si="64"/>
        <v>0</v>
      </c>
      <c r="N165" s="6">
        <f t="shared" si="64"/>
        <v>0</v>
      </c>
      <c r="O165" s="6">
        <f t="shared" si="64"/>
        <v>0</v>
      </c>
      <c r="P165" s="1153" t="e">
        <f t="shared" ref="P165:P171" si="65">+O165/(K165/27)</f>
        <v>#DIV/0!</v>
      </c>
      <c r="Q165" s="485" t="s">
        <v>1954</v>
      </c>
      <c r="R165" s="6">
        <f t="shared" ref="R165:W165" si="66">+R173-R164</f>
        <v>0</v>
      </c>
      <c r="S165" s="6">
        <f t="shared" si="66"/>
        <v>0</v>
      </c>
      <c r="T165" s="6">
        <f t="shared" si="66"/>
        <v>0</v>
      </c>
      <c r="U165" s="6">
        <f t="shared" si="66"/>
        <v>0</v>
      </c>
      <c r="V165" s="6">
        <f t="shared" si="66"/>
        <v>0</v>
      </c>
      <c r="W165" s="6">
        <f t="shared" si="66"/>
        <v>0</v>
      </c>
      <c r="X165" s="1153" t="e">
        <f t="shared" ref="X165:X171" si="67">+W165/(S165/27)</f>
        <v>#DIV/0!</v>
      </c>
      <c r="Y165" s="108"/>
      <c r="Z165" s="354"/>
      <c r="AA165" s="108"/>
      <c r="AB165" s="108"/>
      <c r="AC165" s="108"/>
    </row>
    <row r="166" spans="1:37">
      <c r="A166" s="497" t="s">
        <v>1955</v>
      </c>
      <c r="B166" s="498">
        <f t="shared" ref="B166:G166" si="68">+B173-B164-B165</f>
        <v>0</v>
      </c>
      <c r="C166" s="498">
        <f t="shared" si="68"/>
        <v>0</v>
      </c>
      <c r="D166" s="498">
        <f t="shared" si="68"/>
        <v>0</v>
      </c>
      <c r="E166" s="498">
        <f t="shared" si="68"/>
        <v>0</v>
      </c>
      <c r="F166" s="498">
        <f t="shared" si="68"/>
        <v>0</v>
      </c>
      <c r="G166" s="498">
        <f t="shared" si="68"/>
        <v>0</v>
      </c>
      <c r="H166" s="1153" t="e">
        <f t="shared" si="63"/>
        <v>#DIV/0!</v>
      </c>
      <c r="I166" s="497" t="s">
        <v>1955</v>
      </c>
      <c r="J166" s="498">
        <f t="shared" ref="J166:O166" si="69">+J173-J164-J165</f>
        <v>0</v>
      </c>
      <c r="K166" s="498">
        <f t="shared" si="69"/>
        <v>0</v>
      </c>
      <c r="L166" s="498">
        <f t="shared" si="69"/>
        <v>0</v>
      </c>
      <c r="M166" s="498">
        <f t="shared" si="69"/>
        <v>0</v>
      </c>
      <c r="N166" s="498">
        <f t="shared" si="69"/>
        <v>0</v>
      </c>
      <c r="O166" s="498">
        <f t="shared" si="69"/>
        <v>0</v>
      </c>
      <c r="P166" s="1153" t="e">
        <f t="shared" si="65"/>
        <v>#DIV/0!</v>
      </c>
      <c r="Q166" s="497" t="s">
        <v>1955</v>
      </c>
      <c r="R166" s="498">
        <f t="shared" ref="R166:W166" si="70">+R173-R164-R165</f>
        <v>0</v>
      </c>
      <c r="S166" s="498">
        <f t="shared" si="70"/>
        <v>0</v>
      </c>
      <c r="T166" s="498">
        <f t="shared" si="70"/>
        <v>0</v>
      </c>
      <c r="U166" s="498">
        <f t="shared" si="70"/>
        <v>0</v>
      </c>
      <c r="V166" s="498">
        <f t="shared" si="70"/>
        <v>0</v>
      </c>
      <c r="W166" s="498">
        <f t="shared" si="70"/>
        <v>0</v>
      </c>
      <c r="X166" s="1153" t="e">
        <f t="shared" si="67"/>
        <v>#DIV/0!</v>
      </c>
    </row>
    <row r="167" spans="1:37">
      <c r="A167" s="497" t="s">
        <v>92</v>
      </c>
      <c r="B167" s="498">
        <f t="shared" ref="B167:G167" si="71">+B173-B164-B165-B166</f>
        <v>0</v>
      </c>
      <c r="C167" s="498">
        <f t="shared" si="71"/>
        <v>0</v>
      </c>
      <c r="D167" s="498">
        <f t="shared" si="71"/>
        <v>0</v>
      </c>
      <c r="E167" s="498">
        <f t="shared" si="71"/>
        <v>0</v>
      </c>
      <c r="F167" s="498">
        <f t="shared" si="71"/>
        <v>0</v>
      </c>
      <c r="G167" s="498">
        <f t="shared" si="71"/>
        <v>0</v>
      </c>
      <c r="H167" s="1153" t="e">
        <f t="shared" si="63"/>
        <v>#DIV/0!</v>
      </c>
      <c r="I167" s="497" t="s">
        <v>92</v>
      </c>
      <c r="J167" s="498">
        <f t="shared" ref="J167:O167" si="72">+J173-J164-J165-J166</f>
        <v>0</v>
      </c>
      <c r="K167" s="498">
        <f t="shared" si="72"/>
        <v>0</v>
      </c>
      <c r="L167" s="498">
        <f t="shared" si="72"/>
        <v>0</v>
      </c>
      <c r="M167" s="498">
        <f t="shared" si="72"/>
        <v>0</v>
      </c>
      <c r="N167" s="498">
        <f t="shared" si="72"/>
        <v>0</v>
      </c>
      <c r="O167" s="498">
        <f t="shared" si="72"/>
        <v>0</v>
      </c>
      <c r="P167" s="1153" t="e">
        <f t="shared" si="65"/>
        <v>#DIV/0!</v>
      </c>
      <c r="Q167" s="497" t="s">
        <v>92</v>
      </c>
      <c r="R167" s="498">
        <f t="shared" ref="R167:W167" si="73">+R173-R164-R165-R166</f>
        <v>0</v>
      </c>
      <c r="S167" s="498">
        <f t="shared" si="73"/>
        <v>0</v>
      </c>
      <c r="T167" s="498">
        <f t="shared" si="73"/>
        <v>0</v>
      </c>
      <c r="U167" s="498">
        <f t="shared" si="73"/>
        <v>0</v>
      </c>
      <c r="V167" s="498">
        <f t="shared" si="73"/>
        <v>0</v>
      </c>
      <c r="W167" s="498">
        <f t="shared" si="73"/>
        <v>0</v>
      </c>
      <c r="X167" s="1153" t="e">
        <f t="shared" si="67"/>
        <v>#DIV/0!</v>
      </c>
    </row>
    <row r="168" spans="1:37">
      <c r="A168" s="497" t="s">
        <v>93</v>
      </c>
      <c r="B168" s="498">
        <f t="shared" ref="B168:G168" si="74">+B173-B164-B165-B166-B167</f>
        <v>0</v>
      </c>
      <c r="C168" s="498">
        <f t="shared" si="74"/>
        <v>0</v>
      </c>
      <c r="D168" s="498">
        <f t="shared" si="74"/>
        <v>0</v>
      </c>
      <c r="E168" s="498">
        <f t="shared" si="74"/>
        <v>0</v>
      </c>
      <c r="F168" s="498">
        <f t="shared" si="74"/>
        <v>0</v>
      </c>
      <c r="G168" s="498">
        <f t="shared" si="74"/>
        <v>0</v>
      </c>
      <c r="H168" s="1153" t="e">
        <f t="shared" si="63"/>
        <v>#DIV/0!</v>
      </c>
      <c r="I168" s="497" t="s">
        <v>93</v>
      </c>
      <c r="J168" s="498">
        <f t="shared" ref="J168:O168" si="75">+J173-J164-J165-J166-J167</f>
        <v>0</v>
      </c>
      <c r="K168" s="498">
        <f t="shared" si="75"/>
        <v>0</v>
      </c>
      <c r="L168" s="498">
        <f t="shared" si="75"/>
        <v>0</v>
      </c>
      <c r="M168" s="498">
        <f t="shared" si="75"/>
        <v>0</v>
      </c>
      <c r="N168" s="498">
        <f t="shared" si="75"/>
        <v>0</v>
      </c>
      <c r="O168" s="498">
        <f t="shared" si="75"/>
        <v>0</v>
      </c>
      <c r="P168" s="1153" t="e">
        <f t="shared" si="65"/>
        <v>#DIV/0!</v>
      </c>
      <c r="Q168" s="497" t="s">
        <v>93</v>
      </c>
      <c r="R168" s="498">
        <f t="shared" ref="R168:W168" si="76">+R173-R164-R165-R166-R167</f>
        <v>0</v>
      </c>
      <c r="S168" s="498">
        <f t="shared" si="76"/>
        <v>0</v>
      </c>
      <c r="T168" s="498">
        <f t="shared" si="76"/>
        <v>0</v>
      </c>
      <c r="U168" s="498">
        <f t="shared" si="76"/>
        <v>0</v>
      </c>
      <c r="V168" s="498">
        <f t="shared" si="76"/>
        <v>0</v>
      </c>
      <c r="W168" s="498">
        <f t="shared" si="76"/>
        <v>0</v>
      </c>
      <c r="X168" s="1153" t="e">
        <f t="shared" si="67"/>
        <v>#DIV/0!</v>
      </c>
    </row>
    <row r="169" spans="1:37">
      <c r="A169" s="497" t="s">
        <v>94</v>
      </c>
      <c r="B169" s="498">
        <f t="shared" ref="B169:G169" si="77">+B173-B164-B165-B166-B167-B168</f>
        <v>0</v>
      </c>
      <c r="C169" s="498">
        <f t="shared" si="77"/>
        <v>0</v>
      </c>
      <c r="D169" s="498">
        <f t="shared" si="77"/>
        <v>0</v>
      </c>
      <c r="E169" s="498">
        <f t="shared" si="77"/>
        <v>0</v>
      </c>
      <c r="F169" s="498">
        <f t="shared" si="77"/>
        <v>0</v>
      </c>
      <c r="G169" s="498">
        <f t="shared" si="77"/>
        <v>0</v>
      </c>
      <c r="H169" s="1153" t="e">
        <f t="shared" si="63"/>
        <v>#DIV/0!</v>
      </c>
      <c r="I169" s="497" t="s">
        <v>94</v>
      </c>
      <c r="J169" s="498">
        <f t="shared" ref="J169:O169" si="78">+J173-J164-J165-J166-J167-J168</f>
        <v>0</v>
      </c>
      <c r="K169" s="498">
        <f t="shared" si="78"/>
        <v>0</v>
      </c>
      <c r="L169" s="498">
        <f t="shared" si="78"/>
        <v>0</v>
      </c>
      <c r="M169" s="498">
        <f t="shared" si="78"/>
        <v>0</v>
      </c>
      <c r="N169" s="498">
        <f t="shared" si="78"/>
        <v>0</v>
      </c>
      <c r="O169" s="498">
        <f t="shared" si="78"/>
        <v>0</v>
      </c>
      <c r="P169" s="1153" t="e">
        <f t="shared" si="65"/>
        <v>#DIV/0!</v>
      </c>
      <c r="Q169" s="497" t="s">
        <v>94</v>
      </c>
      <c r="R169" s="498">
        <f t="shared" ref="R169:W169" si="79">+R173-R164-R165-R166-R167-R168</f>
        <v>0</v>
      </c>
      <c r="S169" s="498">
        <f t="shared" si="79"/>
        <v>0</v>
      </c>
      <c r="T169" s="498">
        <f t="shared" si="79"/>
        <v>0</v>
      </c>
      <c r="U169" s="498">
        <f t="shared" si="79"/>
        <v>0</v>
      </c>
      <c r="V169" s="498">
        <f t="shared" si="79"/>
        <v>0</v>
      </c>
      <c r="W169" s="498">
        <f t="shared" si="79"/>
        <v>0</v>
      </c>
      <c r="X169" s="1153" t="e">
        <f t="shared" si="67"/>
        <v>#DIV/0!</v>
      </c>
    </row>
    <row r="170" spans="1:37">
      <c r="A170" s="497" t="s">
        <v>95</v>
      </c>
      <c r="B170" s="498">
        <f t="shared" ref="B170:G170" si="80">+B173-B164-B165-B166-B167-B168-B169</f>
        <v>0</v>
      </c>
      <c r="C170" s="498">
        <f t="shared" si="80"/>
        <v>0</v>
      </c>
      <c r="D170" s="498">
        <f t="shared" si="80"/>
        <v>0</v>
      </c>
      <c r="E170" s="498">
        <f t="shared" si="80"/>
        <v>0</v>
      </c>
      <c r="F170" s="498">
        <f t="shared" si="80"/>
        <v>0</v>
      </c>
      <c r="G170" s="498">
        <f t="shared" si="80"/>
        <v>0</v>
      </c>
      <c r="H170" s="1153" t="e">
        <f t="shared" si="63"/>
        <v>#DIV/0!</v>
      </c>
      <c r="I170" s="497" t="s">
        <v>95</v>
      </c>
      <c r="J170" s="498">
        <f t="shared" ref="J170:O170" si="81">+J173-J164-J165-J166-J167-J168-J169</f>
        <v>0</v>
      </c>
      <c r="K170" s="498">
        <f t="shared" si="81"/>
        <v>0</v>
      </c>
      <c r="L170" s="498">
        <f t="shared" si="81"/>
        <v>0</v>
      </c>
      <c r="M170" s="498">
        <f t="shared" si="81"/>
        <v>0</v>
      </c>
      <c r="N170" s="498">
        <f t="shared" si="81"/>
        <v>0</v>
      </c>
      <c r="O170" s="498">
        <f t="shared" si="81"/>
        <v>0</v>
      </c>
      <c r="P170" s="1153" t="e">
        <f t="shared" si="65"/>
        <v>#DIV/0!</v>
      </c>
      <c r="Q170" s="497" t="s">
        <v>95</v>
      </c>
      <c r="R170" s="498">
        <f t="shared" ref="R170:W170" si="82">+R173-R164-R165-R166-R167-R168-R169</f>
        <v>0</v>
      </c>
      <c r="S170" s="498">
        <f t="shared" si="82"/>
        <v>0</v>
      </c>
      <c r="T170" s="498">
        <f t="shared" si="82"/>
        <v>0</v>
      </c>
      <c r="U170" s="498">
        <f t="shared" si="82"/>
        <v>0</v>
      </c>
      <c r="V170" s="498">
        <f t="shared" si="82"/>
        <v>0</v>
      </c>
      <c r="W170" s="498">
        <f t="shared" si="82"/>
        <v>0</v>
      </c>
      <c r="X170" s="1153" t="e">
        <f t="shared" si="67"/>
        <v>#DIV/0!</v>
      </c>
    </row>
    <row r="171" spans="1:37">
      <c r="A171" s="497" t="s">
        <v>2210</v>
      </c>
      <c r="B171" s="498"/>
      <c r="C171" s="498"/>
      <c r="D171" s="498"/>
      <c r="E171" s="498"/>
      <c r="F171" s="498"/>
      <c r="G171" s="498"/>
      <c r="H171" s="1153" t="e">
        <f t="shared" si="63"/>
        <v>#DIV/0!</v>
      </c>
      <c r="I171" s="497" t="s">
        <v>2210</v>
      </c>
      <c r="J171" s="498"/>
      <c r="K171" s="498"/>
      <c r="L171" s="498"/>
      <c r="M171" s="498"/>
      <c r="N171" s="498"/>
      <c r="O171" s="498"/>
      <c r="P171" s="1153" t="e">
        <f t="shared" si="65"/>
        <v>#DIV/0!</v>
      </c>
      <c r="Q171" s="497" t="s">
        <v>2210</v>
      </c>
      <c r="R171" s="498"/>
      <c r="S171" s="498"/>
      <c r="T171" s="498"/>
      <c r="U171" s="498"/>
      <c r="V171" s="498"/>
      <c r="W171" s="498"/>
      <c r="X171" s="1153" t="e">
        <f t="shared" si="67"/>
        <v>#DIV/0!</v>
      </c>
    </row>
    <row r="172" spans="1:37">
      <c r="A172" s="752"/>
      <c r="B172" s="753"/>
      <c r="C172" s="753"/>
      <c r="D172" s="753"/>
      <c r="E172" s="753"/>
      <c r="F172" s="753"/>
      <c r="G172" s="753"/>
      <c r="H172" s="754"/>
      <c r="I172" s="752"/>
      <c r="J172" s="753"/>
      <c r="K172" s="753"/>
      <c r="L172" s="753"/>
      <c r="M172" s="753"/>
      <c r="N172" s="753"/>
      <c r="O172" s="753"/>
      <c r="P172" s="754"/>
      <c r="Q172" s="752"/>
      <c r="R172" s="753"/>
      <c r="S172" s="753"/>
      <c r="T172" s="753"/>
      <c r="U172" s="753"/>
      <c r="V172" s="753"/>
      <c r="W172" s="753"/>
      <c r="X172" s="754"/>
      <c r="AH172" s="4"/>
    </row>
    <row r="173" spans="1:37">
      <c r="A173" s="203" t="s">
        <v>96</v>
      </c>
      <c r="B173" s="204">
        <f>+投手通算!C5</f>
        <v>0</v>
      </c>
      <c r="C173" s="204">
        <f>+投手通算!I5</f>
        <v>0</v>
      </c>
      <c r="D173" s="204">
        <f>+投手通算!D5</f>
        <v>0</v>
      </c>
      <c r="E173" s="204">
        <f>+投手通算!E5</f>
        <v>0</v>
      </c>
      <c r="F173" s="204">
        <f>+投手通算!F5</f>
        <v>0</v>
      </c>
      <c r="G173" s="204">
        <f>+投手通算!S5</f>
        <v>0</v>
      </c>
      <c r="H173" s="212" t="e">
        <f>+G173/(C173/27)</f>
        <v>#DIV/0!</v>
      </c>
      <c r="I173" s="203" t="s">
        <v>96</v>
      </c>
      <c r="J173" s="204">
        <f>+投手通算!C6</f>
        <v>0</v>
      </c>
      <c r="K173" s="204">
        <f>+投手通算!I6</f>
        <v>0</v>
      </c>
      <c r="L173" s="204">
        <f>投手通算!D6</f>
        <v>0</v>
      </c>
      <c r="M173" s="204">
        <f>+投手通算!E6</f>
        <v>0</v>
      </c>
      <c r="N173" s="204">
        <f>+投手通算!F6</f>
        <v>0</v>
      </c>
      <c r="O173" s="204">
        <f>+投手通算!S6</f>
        <v>0</v>
      </c>
      <c r="P173" s="212" t="e">
        <f>+O173/(K173/27)</f>
        <v>#DIV/0!</v>
      </c>
      <c r="Q173" s="203" t="s">
        <v>96</v>
      </c>
      <c r="R173" s="206">
        <f>+投手通算!C7</f>
        <v>0</v>
      </c>
      <c r="S173" s="204">
        <f>+投手通算!I7</f>
        <v>0</v>
      </c>
      <c r="T173" s="204">
        <f>+投手通算!D7</f>
        <v>0</v>
      </c>
      <c r="U173" s="204">
        <f>+投手通算!E7</f>
        <v>0</v>
      </c>
      <c r="V173" s="204">
        <f>+投手通算!F7</f>
        <v>0</v>
      </c>
      <c r="W173" s="204">
        <f>+投手通算!S7</f>
        <v>0</v>
      </c>
      <c r="X173" s="205" t="e">
        <f>+W173/(S173/27)</f>
        <v>#DIV/0!</v>
      </c>
    </row>
    <row r="174" spans="1:37" s="108" customFormat="1" ht="13.5" customHeight="1">
      <c r="A174" s="756" t="s">
        <v>1763</v>
      </c>
      <c r="B174" s="1548" t="s">
        <v>2467</v>
      </c>
      <c r="C174" s="1548" t="s">
        <v>2468</v>
      </c>
      <c r="D174" s="197"/>
      <c r="E174" s="187"/>
      <c r="F174" s="197"/>
      <c r="G174" s="195"/>
      <c r="H174" s="195"/>
      <c r="I174" s="755" t="s">
        <v>1525</v>
      </c>
      <c r="J174" s="187"/>
      <c r="K174" s="187"/>
      <c r="L174" s="197"/>
      <c r="M174" s="187"/>
      <c r="N174" s="197"/>
      <c r="O174" s="195"/>
      <c r="P174" s="195"/>
      <c r="Q174" s="755" t="s">
        <v>1604</v>
      </c>
      <c r="R174" s="1548" t="s">
        <v>2467</v>
      </c>
      <c r="S174" s="1548" t="s">
        <v>2468</v>
      </c>
      <c r="T174" s="197"/>
      <c r="U174" s="187"/>
      <c r="V174" s="197"/>
      <c r="W174" s="195"/>
      <c r="X174" s="195"/>
      <c r="Y174"/>
      <c r="Z174" s="4"/>
      <c r="AA174"/>
      <c r="AB174"/>
      <c r="AC174"/>
    </row>
    <row r="175" spans="1:37">
      <c r="A175" s="7" t="s">
        <v>1764</v>
      </c>
      <c r="B175" s="52" t="s">
        <v>73</v>
      </c>
      <c r="C175" s="52" t="s">
        <v>98</v>
      </c>
      <c r="D175" s="52" t="s">
        <v>18</v>
      </c>
      <c r="E175" s="52" t="s">
        <v>19</v>
      </c>
      <c r="F175" s="52" t="s">
        <v>23</v>
      </c>
      <c r="G175" s="52" t="s">
        <v>99</v>
      </c>
      <c r="H175" s="53" t="s">
        <v>100</v>
      </c>
      <c r="I175" s="141" t="s">
        <v>698</v>
      </c>
      <c r="J175" s="52" t="s">
        <v>73</v>
      </c>
      <c r="K175" s="52" t="s">
        <v>98</v>
      </c>
      <c r="L175" s="52" t="s">
        <v>18</v>
      </c>
      <c r="M175" s="52" t="s">
        <v>19</v>
      </c>
      <c r="N175" s="52" t="s">
        <v>23</v>
      </c>
      <c r="O175" s="52" t="s">
        <v>99</v>
      </c>
      <c r="P175" s="53" t="s">
        <v>100</v>
      </c>
      <c r="Q175" s="7" t="s">
        <v>1961</v>
      </c>
      <c r="R175" s="52" t="s">
        <v>73</v>
      </c>
      <c r="S175" s="52" t="s">
        <v>98</v>
      </c>
      <c r="T175" s="52" t="s">
        <v>18</v>
      </c>
      <c r="U175" s="52" t="s">
        <v>19</v>
      </c>
      <c r="V175" s="52" t="s">
        <v>23</v>
      </c>
      <c r="W175" s="52" t="s">
        <v>99</v>
      </c>
      <c r="X175" s="53" t="s">
        <v>100</v>
      </c>
    </row>
    <row r="176" spans="1:37">
      <c r="A176" s="485" t="s">
        <v>1953</v>
      </c>
      <c r="B176" s="6">
        <f t="shared" ref="B176:G176" si="83">+B185</f>
        <v>0</v>
      </c>
      <c r="C176" s="6">
        <f t="shared" si="83"/>
        <v>0</v>
      </c>
      <c r="D176" s="6">
        <f t="shared" si="83"/>
        <v>0</v>
      </c>
      <c r="E176" s="6">
        <f t="shared" si="83"/>
        <v>0</v>
      </c>
      <c r="F176" s="6">
        <f t="shared" si="83"/>
        <v>0</v>
      </c>
      <c r="G176" s="6">
        <f t="shared" si="83"/>
        <v>0</v>
      </c>
      <c r="H176" s="1153" t="e">
        <f>+G176/(C176/27)</f>
        <v>#DIV/0!</v>
      </c>
      <c r="I176" s="485" t="s">
        <v>1953</v>
      </c>
      <c r="J176" s="6">
        <f t="shared" ref="J176:O176" si="84">+J185</f>
        <v>0</v>
      </c>
      <c r="K176" s="6">
        <f t="shared" si="84"/>
        <v>0</v>
      </c>
      <c r="L176" s="6">
        <f t="shared" si="84"/>
        <v>0</v>
      </c>
      <c r="M176" s="6">
        <f t="shared" si="84"/>
        <v>0</v>
      </c>
      <c r="N176" s="6">
        <f t="shared" si="84"/>
        <v>0</v>
      </c>
      <c r="O176" s="6">
        <f t="shared" si="84"/>
        <v>0</v>
      </c>
      <c r="P176" s="1153" t="e">
        <f>+O176/(K176/27)</f>
        <v>#DIV/0!</v>
      </c>
      <c r="Q176" s="485" t="s">
        <v>1953</v>
      </c>
      <c r="R176" s="6">
        <f t="shared" ref="R176:W176" si="85">+R185</f>
        <v>0</v>
      </c>
      <c r="S176" s="6">
        <f t="shared" si="85"/>
        <v>0</v>
      </c>
      <c r="T176" s="6">
        <f t="shared" si="85"/>
        <v>0</v>
      </c>
      <c r="U176" s="6">
        <f t="shared" si="85"/>
        <v>0</v>
      </c>
      <c r="V176" s="6">
        <f t="shared" si="85"/>
        <v>0</v>
      </c>
      <c r="W176" s="6">
        <f t="shared" si="85"/>
        <v>0</v>
      </c>
      <c r="X176" s="1153" t="e">
        <f>+W176/(S176/27)</f>
        <v>#DIV/0!</v>
      </c>
    </row>
    <row r="177" spans="1:37">
      <c r="A177" s="485" t="s">
        <v>1954</v>
      </c>
      <c r="B177" s="6">
        <f t="shared" ref="B177:G177" si="86">+B185-B176</f>
        <v>0</v>
      </c>
      <c r="C177" s="6">
        <f t="shared" si="86"/>
        <v>0</v>
      </c>
      <c r="D177" s="6">
        <f t="shared" si="86"/>
        <v>0</v>
      </c>
      <c r="E177" s="6">
        <f t="shared" si="86"/>
        <v>0</v>
      </c>
      <c r="F177" s="6">
        <f t="shared" si="86"/>
        <v>0</v>
      </c>
      <c r="G177" s="6">
        <f t="shared" si="86"/>
        <v>0</v>
      </c>
      <c r="H177" s="1153" t="e">
        <f t="shared" ref="H177:H183" si="87">+G177/(C177/27)</f>
        <v>#DIV/0!</v>
      </c>
      <c r="I177" s="485" t="s">
        <v>1954</v>
      </c>
      <c r="J177" s="6">
        <f t="shared" ref="J177:O177" si="88">+J185-J176</f>
        <v>0</v>
      </c>
      <c r="K177" s="6">
        <f t="shared" si="88"/>
        <v>0</v>
      </c>
      <c r="L177" s="6">
        <f t="shared" si="88"/>
        <v>0</v>
      </c>
      <c r="M177" s="6">
        <f t="shared" si="88"/>
        <v>0</v>
      </c>
      <c r="N177" s="6">
        <f t="shared" si="88"/>
        <v>0</v>
      </c>
      <c r="O177" s="6">
        <f t="shared" si="88"/>
        <v>0</v>
      </c>
      <c r="P177" s="1153" t="e">
        <f t="shared" ref="P177:P183" si="89">+O177/(K177/27)</f>
        <v>#DIV/0!</v>
      </c>
      <c r="Q177" s="485" t="s">
        <v>1954</v>
      </c>
      <c r="R177" s="6">
        <f t="shared" ref="R177:W177" si="90">+R185-R176</f>
        <v>0</v>
      </c>
      <c r="S177" s="6">
        <f t="shared" si="90"/>
        <v>0</v>
      </c>
      <c r="T177" s="6">
        <f t="shared" si="90"/>
        <v>0</v>
      </c>
      <c r="U177" s="6">
        <f t="shared" si="90"/>
        <v>0</v>
      </c>
      <c r="V177" s="6">
        <f t="shared" si="90"/>
        <v>0</v>
      </c>
      <c r="W177" s="6">
        <f t="shared" si="90"/>
        <v>0</v>
      </c>
      <c r="X177" s="1153" t="e">
        <f t="shared" ref="X177:X183" si="91">+W177/(S177/27)</f>
        <v>#DIV/0!</v>
      </c>
      <c r="Y177" s="108"/>
      <c r="Z177" s="354"/>
      <c r="AA177" s="108"/>
      <c r="AB177" s="108"/>
      <c r="AC177" s="108"/>
    </row>
    <row r="178" spans="1:37" s="505" customFormat="1">
      <c r="A178" s="497" t="s">
        <v>1955</v>
      </c>
      <c r="B178" s="498">
        <f t="shared" ref="B178:G178" si="92">+B185-B176-B177</f>
        <v>0</v>
      </c>
      <c r="C178" s="498">
        <f t="shared" si="92"/>
        <v>0</v>
      </c>
      <c r="D178" s="498">
        <f t="shared" si="92"/>
        <v>0</v>
      </c>
      <c r="E178" s="498">
        <f t="shared" si="92"/>
        <v>0</v>
      </c>
      <c r="F178" s="498">
        <f t="shared" si="92"/>
        <v>0</v>
      </c>
      <c r="G178" s="498">
        <f t="shared" si="92"/>
        <v>0</v>
      </c>
      <c r="H178" s="1153" t="e">
        <f t="shared" si="87"/>
        <v>#DIV/0!</v>
      </c>
      <c r="I178" s="497" t="s">
        <v>1955</v>
      </c>
      <c r="J178" s="498">
        <f t="shared" ref="J178:O178" si="93">+J185-J176-J177</f>
        <v>0</v>
      </c>
      <c r="K178" s="498">
        <f t="shared" si="93"/>
        <v>0</v>
      </c>
      <c r="L178" s="498">
        <f t="shared" si="93"/>
        <v>0</v>
      </c>
      <c r="M178" s="498">
        <f t="shared" si="93"/>
        <v>0</v>
      </c>
      <c r="N178" s="498">
        <f t="shared" si="93"/>
        <v>0</v>
      </c>
      <c r="O178" s="498">
        <f t="shared" si="93"/>
        <v>0</v>
      </c>
      <c r="P178" s="1153" t="e">
        <f t="shared" si="89"/>
        <v>#DIV/0!</v>
      </c>
      <c r="Q178" s="497" t="s">
        <v>1955</v>
      </c>
      <c r="R178" s="498">
        <f t="shared" ref="R178:W178" si="94">+R185-R176-R177</f>
        <v>0</v>
      </c>
      <c r="S178" s="498">
        <f t="shared" si="94"/>
        <v>0</v>
      </c>
      <c r="T178" s="498">
        <f t="shared" si="94"/>
        <v>0</v>
      </c>
      <c r="U178" s="498">
        <f t="shared" si="94"/>
        <v>0</v>
      </c>
      <c r="V178" s="498">
        <f t="shared" si="94"/>
        <v>0</v>
      </c>
      <c r="W178" s="498">
        <f t="shared" si="94"/>
        <v>0</v>
      </c>
      <c r="X178" s="1153" t="e">
        <f t="shared" si="91"/>
        <v>#DIV/0!</v>
      </c>
      <c r="Z178" s="503"/>
    </row>
    <row r="179" spans="1:37">
      <c r="A179" s="497" t="s">
        <v>92</v>
      </c>
      <c r="B179" s="498">
        <f t="shared" ref="B179:G179" si="95">+B185-B176-B177-B178</f>
        <v>0</v>
      </c>
      <c r="C179" s="498">
        <f t="shared" si="95"/>
        <v>0</v>
      </c>
      <c r="D179" s="498">
        <f t="shared" si="95"/>
        <v>0</v>
      </c>
      <c r="E179" s="498">
        <f t="shared" si="95"/>
        <v>0</v>
      </c>
      <c r="F179" s="498">
        <f t="shared" si="95"/>
        <v>0</v>
      </c>
      <c r="G179" s="498">
        <f t="shared" si="95"/>
        <v>0</v>
      </c>
      <c r="H179" s="1153" t="e">
        <f t="shared" si="87"/>
        <v>#DIV/0!</v>
      </c>
      <c r="I179" s="497" t="s">
        <v>92</v>
      </c>
      <c r="J179" s="498">
        <f t="shared" ref="J179:O179" si="96">+J185-J176-J177-J178</f>
        <v>0</v>
      </c>
      <c r="K179" s="498">
        <f t="shared" si="96"/>
        <v>0</v>
      </c>
      <c r="L179" s="498">
        <f t="shared" si="96"/>
        <v>0</v>
      </c>
      <c r="M179" s="498">
        <f t="shared" si="96"/>
        <v>0</v>
      </c>
      <c r="N179" s="498">
        <f t="shared" si="96"/>
        <v>0</v>
      </c>
      <c r="O179" s="498">
        <f t="shared" si="96"/>
        <v>0</v>
      </c>
      <c r="P179" s="1153" t="e">
        <f t="shared" si="89"/>
        <v>#DIV/0!</v>
      </c>
      <c r="Q179" s="497" t="s">
        <v>92</v>
      </c>
      <c r="R179" s="498">
        <f t="shared" ref="R179:W179" si="97">+R185-R176-R177-R178</f>
        <v>0</v>
      </c>
      <c r="S179" s="498">
        <f t="shared" si="97"/>
        <v>0</v>
      </c>
      <c r="T179" s="498">
        <f t="shared" si="97"/>
        <v>0</v>
      </c>
      <c r="U179" s="498">
        <f t="shared" si="97"/>
        <v>0</v>
      </c>
      <c r="V179" s="498">
        <f t="shared" si="97"/>
        <v>0</v>
      </c>
      <c r="W179" s="498">
        <f t="shared" si="97"/>
        <v>0</v>
      </c>
      <c r="X179" s="1153" t="e">
        <f t="shared" si="91"/>
        <v>#DIV/0!</v>
      </c>
    </row>
    <row r="180" spans="1:37">
      <c r="A180" s="497" t="s">
        <v>93</v>
      </c>
      <c r="B180" s="498">
        <f t="shared" ref="B180:G180" si="98">+B185-B176-B177-B178-B179</f>
        <v>0</v>
      </c>
      <c r="C180" s="498">
        <f t="shared" si="98"/>
        <v>0</v>
      </c>
      <c r="D180" s="498">
        <f t="shared" si="98"/>
        <v>0</v>
      </c>
      <c r="E180" s="498">
        <f t="shared" si="98"/>
        <v>0</v>
      </c>
      <c r="F180" s="498">
        <f t="shared" si="98"/>
        <v>0</v>
      </c>
      <c r="G180" s="498">
        <f t="shared" si="98"/>
        <v>0</v>
      </c>
      <c r="H180" s="1153" t="e">
        <f t="shared" si="87"/>
        <v>#DIV/0!</v>
      </c>
      <c r="I180" s="497" t="s">
        <v>93</v>
      </c>
      <c r="J180" s="498">
        <f t="shared" ref="J180:O180" si="99">+J185-J176-J177-J178-J179</f>
        <v>0</v>
      </c>
      <c r="K180" s="498">
        <f t="shared" si="99"/>
        <v>0</v>
      </c>
      <c r="L180" s="498">
        <f t="shared" si="99"/>
        <v>0</v>
      </c>
      <c r="M180" s="498">
        <f t="shared" si="99"/>
        <v>0</v>
      </c>
      <c r="N180" s="498">
        <f t="shared" si="99"/>
        <v>0</v>
      </c>
      <c r="O180" s="498">
        <f t="shared" si="99"/>
        <v>0</v>
      </c>
      <c r="P180" s="1153" t="e">
        <f t="shared" si="89"/>
        <v>#DIV/0!</v>
      </c>
      <c r="Q180" s="497" t="s">
        <v>93</v>
      </c>
      <c r="R180" s="498">
        <f t="shared" ref="R180:W180" si="100">+R185-R176-R177-R178-R179</f>
        <v>0</v>
      </c>
      <c r="S180" s="498">
        <f t="shared" si="100"/>
        <v>0</v>
      </c>
      <c r="T180" s="498">
        <f t="shared" si="100"/>
        <v>0</v>
      </c>
      <c r="U180" s="498">
        <f t="shared" si="100"/>
        <v>0</v>
      </c>
      <c r="V180" s="498">
        <f t="shared" si="100"/>
        <v>0</v>
      </c>
      <c r="W180" s="498">
        <f t="shared" si="100"/>
        <v>0</v>
      </c>
      <c r="X180" s="1153" t="e">
        <f t="shared" si="91"/>
        <v>#DIV/0!</v>
      </c>
    </row>
    <row r="181" spans="1:37">
      <c r="A181" s="497" t="s">
        <v>94</v>
      </c>
      <c r="B181" s="498">
        <f t="shared" ref="B181:G181" si="101">+B185-B176-B177-B178-B179-B180</f>
        <v>0</v>
      </c>
      <c r="C181" s="498">
        <f t="shared" si="101"/>
        <v>0</v>
      </c>
      <c r="D181" s="498">
        <f t="shared" si="101"/>
        <v>0</v>
      </c>
      <c r="E181" s="498">
        <f t="shared" si="101"/>
        <v>0</v>
      </c>
      <c r="F181" s="498">
        <f t="shared" si="101"/>
        <v>0</v>
      </c>
      <c r="G181" s="498">
        <f t="shared" si="101"/>
        <v>0</v>
      </c>
      <c r="H181" s="1153" t="e">
        <f t="shared" si="87"/>
        <v>#DIV/0!</v>
      </c>
      <c r="I181" s="497" t="s">
        <v>94</v>
      </c>
      <c r="J181" s="498">
        <f t="shared" ref="J181:O181" si="102">+J185-J176-J177-J178-J179-J180</f>
        <v>0</v>
      </c>
      <c r="K181" s="498">
        <f t="shared" si="102"/>
        <v>0</v>
      </c>
      <c r="L181" s="498">
        <f t="shared" si="102"/>
        <v>0</v>
      </c>
      <c r="M181" s="498">
        <f t="shared" si="102"/>
        <v>0</v>
      </c>
      <c r="N181" s="498">
        <f t="shared" si="102"/>
        <v>0</v>
      </c>
      <c r="O181" s="498">
        <f t="shared" si="102"/>
        <v>0</v>
      </c>
      <c r="P181" s="1153" t="e">
        <f t="shared" si="89"/>
        <v>#DIV/0!</v>
      </c>
      <c r="Q181" s="497" t="s">
        <v>94</v>
      </c>
      <c r="R181" s="498">
        <f t="shared" ref="R181:W181" si="103">+R185-R176-R177-R178-R179-R180</f>
        <v>0</v>
      </c>
      <c r="S181" s="498">
        <f t="shared" si="103"/>
        <v>0</v>
      </c>
      <c r="T181" s="498">
        <f t="shared" si="103"/>
        <v>0</v>
      </c>
      <c r="U181" s="498">
        <f t="shared" si="103"/>
        <v>0</v>
      </c>
      <c r="V181" s="498">
        <f t="shared" si="103"/>
        <v>0</v>
      </c>
      <c r="W181" s="498">
        <f t="shared" si="103"/>
        <v>0</v>
      </c>
      <c r="X181" s="1153" t="e">
        <f t="shared" si="91"/>
        <v>#DIV/0!</v>
      </c>
    </row>
    <row r="182" spans="1:37">
      <c r="A182" s="497" t="s">
        <v>95</v>
      </c>
      <c r="B182" s="498">
        <f t="shared" ref="B182:G182" si="104">+B185-B176-B177-B178-B179-B180-B181</f>
        <v>0</v>
      </c>
      <c r="C182" s="498">
        <f t="shared" si="104"/>
        <v>0</v>
      </c>
      <c r="D182" s="498">
        <f t="shared" si="104"/>
        <v>0</v>
      </c>
      <c r="E182" s="498">
        <f t="shared" si="104"/>
        <v>0</v>
      </c>
      <c r="F182" s="498">
        <f t="shared" si="104"/>
        <v>0</v>
      </c>
      <c r="G182" s="498">
        <f t="shared" si="104"/>
        <v>0</v>
      </c>
      <c r="H182" s="1153" t="e">
        <f t="shared" si="87"/>
        <v>#DIV/0!</v>
      </c>
      <c r="I182" s="497" t="s">
        <v>95</v>
      </c>
      <c r="J182" s="498">
        <f t="shared" ref="J182:O182" si="105">+J185-J176-J177-J178-J179-J180-J181</f>
        <v>0</v>
      </c>
      <c r="K182" s="498">
        <f t="shared" si="105"/>
        <v>0</v>
      </c>
      <c r="L182" s="498">
        <f t="shared" si="105"/>
        <v>0</v>
      </c>
      <c r="M182" s="498">
        <f t="shared" si="105"/>
        <v>0</v>
      </c>
      <c r="N182" s="498">
        <f t="shared" si="105"/>
        <v>0</v>
      </c>
      <c r="O182" s="498">
        <f t="shared" si="105"/>
        <v>0</v>
      </c>
      <c r="P182" s="1153" t="e">
        <f t="shared" si="89"/>
        <v>#DIV/0!</v>
      </c>
      <c r="Q182" s="497" t="s">
        <v>95</v>
      </c>
      <c r="R182" s="498">
        <f t="shared" ref="R182:W182" si="106">+R185-R176-R177-R178-R179-R180-R181</f>
        <v>0</v>
      </c>
      <c r="S182" s="498">
        <f t="shared" si="106"/>
        <v>0</v>
      </c>
      <c r="T182" s="498">
        <f t="shared" si="106"/>
        <v>0</v>
      </c>
      <c r="U182" s="498">
        <f t="shared" si="106"/>
        <v>0</v>
      </c>
      <c r="V182" s="498">
        <f t="shared" si="106"/>
        <v>0</v>
      </c>
      <c r="W182" s="498">
        <f t="shared" si="106"/>
        <v>0</v>
      </c>
      <c r="X182" s="1153" t="e">
        <f t="shared" si="91"/>
        <v>#DIV/0!</v>
      </c>
    </row>
    <row r="183" spans="1:37">
      <c r="A183" s="497" t="s">
        <v>2210</v>
      </c>
      <c r="B183" s="498"/>
      <c r="C183" s="498"/>
      <c r="D183" s="498"/>
      <c r="E183" s="498"/>
      <c r="F183" s="498"/>
      <c r="G183" s="498"/>
      <c r="H183" s="1153" t="e">
        <f t="shared" si="87"/>
        <v>#DIV/0!</v>
      </c>
      <c r="I183" s="497" t="s">
        <v>2210</v>
      </c>
      <c r="J183" s="498"/>
      <c r="K183" s="498"/>
      <c r="L183" s="498"/>
      <c r="M183" s="498"/>
      <c r="N183" s="498"/>
      <c r="O183" s="498"/>
      <c r="P183" s="1153" t="e">
        <f t="shared" si="89"/>
        <v>#DIV/0!</v>
      </c>
      <c r="Q183" s="497" t="s">
        <v>2210</v>
      </c>
      <c r="R183" s="498"/>
      <c r="S183" s="498"/>
      <c r="T183" s="498"/>
      <c r="U183" s="498"/>
      <c r="V183" s="498"/>
      <c r="W183" s="498"/>
      <c r="X183" s="1153" t="e">
        <f t="shared" si="91"/>
        <v>#DIV/0!</v>
      </c>
    </row>
    <row r="184" spans="1:37">
      <c r="A184" s="752"/>
      <c r="B184" s="753"/>
      <c r="C184" s="753"/>
      <c r="D184" s="753"/>
      <c r="E184" s="753"/>
      <c r="F184" s="753"/>
      <c r="G184" s="753"/>
      <c r="H184" s="754"/>
      <c r="I184" s="752"/>
      <c r="J184" s="753"/>
      <c r="K184" s="753"/>
      <c r="L184" s="753"/>
      <c r="M184" s="753"/>
      <c r="N184" s="753"/>
      <c r="O184" s="753"/>
      <c r="P184" s="754"/>
      <c r="Q184" s="752"/>
      <c r="R184" s="753"/>
      <c r="S184" s="753"/>
      <c r="T184" s="753"/>
      <c r="U184" s="753"/>
      <c r="V184" s="753"/>
      <c r="W184" s="753"/>
      <c r="X184" s="754"/>
    </row>
    <row r="185" spans="1:37">
      <c r="A185" s="203" t="s">
        <v>96</v>
      </c>
      <c r="B185" s="206">
        <f>+投手通算!C8</f>
        <v>0</v>
      </c>
      <c r="C185" s="204">
        <f>+投手通算!I8</f>
        <v>0</v>
      </c>
      <c r="D185" s="204">
        <f>+投手通算!D8</f>
        <v>0</v>
      </c>
      <c r="E185" s="204">
        <f>+投手通算!E8</f>
        <v>0</v>
      </c>
      <c r="F185" s="204">
        <f>+投手通算!F8</f>
        <v>0</v>
      </c>
      <c r="G185" s="204">
        <f>+投手通算!S8</f>
        <v>0</v>
      </c>
      <c r="H185" s="205" t="e">
        <f>+G185/(C185/27)</f>
        <v>#DIV/0!</v>
      </c>
      <c r="I185" s="203" t="s">
        <v>96</v>
      </c>
      <c r="J185" s="204">
        <f>+投手通算!C9</f>
        <v>0</v>
      </c>
      <c r="K185" s="204">
        <f>+投手通算!I9</f>
        <v>0</v>
      </c>
      <c r="L185" s="204">
        <f>投手通算!D9</f>
        <v>0</v>
      </c>
      <c r="M185" s="204">
        <f>+投手通算!E9</f>
        <v>0</v>
      </c>
      <c r="N185" s="204">
        <f>+投手通算!F9</f>
        <v>0</v>
      </c>
      <c r="O185" s="204">
        <f>+投手通算!S9</f>
        <v>0</v>
      </c>
      <c r="P185" s="212" t="e">
        <f>+O185/(K185/27)</f>
        <v>#DIV/0!</v>
      </c>
      <c r="Q185" s="203" t="s">
        <v>96</v>
      </c>
      <c r="R185" s="206">
        <f>+投手通算!C10</f>
        <v>0</v>
      </c>
      <c r="S185" s="204">
        <f>+投手通算!I10</f>
        <v>0</v>
      </c>
      <c r="T185" s="204">
        <f>+投手通算!D10</f>
        <v>0</v>
      </c>
      <c r="U185" s="204">
        <f>+投手通算!E10</f>
        <v>0</v>
      </c>
      <c r="V185" s="204">
        <f>+投手通算!F10</f>
        <v>0</v>
      </c>
      <c r="W185" s="204">
        <f>+投手通算!S10</f>
        <v>0</v>
      </c>
      <c r="X185" s="205" t="e">
        <f>+W185/(S185/27)</f>
        <v>#DIV/0!</v>
      </c>
    </row>
    <row r="186" spans="1:37" s="108" customFormat="1" ht="13.5" customHeight="1">
      <c r="A186" s="755" t="s">
        <v>768</v>
      </c>
      <c r="B186" s="1548" t="s">
        <v>2467</v>
      </c>
      <c r="C186" s="1548" t="s">
        <v>2468</v>
      </c>
      <c r="D186" s="197"/>
      <c r="E186" s="187"/>
      <c r="F186" s="197"/>
      <c r="G186" s="187"/>
      <c r="H186" s="197"/>
      <c r="I186" s="755" t="s">
        <v>769</v>
      </c>
      <c r="J186" s="187"/>
      <c r="K186" s="187"/>
      <c r="L186" s="197"/>
      <c r="M186" s="187"/>
      <c r="N186" s="197"/>
      <c r="O186" s="187"/>
      <c r="P186" s="197"/>
      <c r="Q186" s="755" t="s">
        <v>1528</v>
      </c>
      <c r="R186" s="1548" t="s">
        <v>2467</v>
      </c>
      <c r="S186" s="1548" t="s">
        <v>2468</v>
      </c>
      <c r="T186" s="197"/>
      <c r="U186" s="187"/>
      <c r="V186" s="197"/>
      <c r="W186" s="195"/>
      <c r="X186" s="195"/>
    </row>
    <row r="187" spans="1:37">
      <c r="A187" s="7" t="s">
        <v>1656</v>
      </c>
      <c r="B187" s="52" t="s">
        <v>73</v>
      </c>
      <c r="C187" s="52" t="s">
        <v>98</v>
      </c>
      <c r="D187" s="52" t="s">
        <v>18</v>
      </c>
      <c r="E187" s="52" t="s">
        <v>19</v>
      </c>
      <c r="F187" s="52" t="s">
        <v>23</v>
      </c>
      <c r="G187" s="52" t="s">
        <v>99</v>
      </c>
      <c r="H187" s="53" t="s">
        <v>100</v>
      </c>
      <c r="I187" s="7" t="s">
        <v>1011</v>
      </c>
      <c r="J187" s="52" t="s">
        <v>73</v>
      </c>
      <c r="K187" s="52" t="s">
        <v>98</v>
      </c>
      <c r="L187" s="52" t="s">
        <v>18</v>
      </c>
      <c r="M187" s="52" t="s">
        <v>19</v>
      </c>
      <c r="N187" s="52" t="s">
        <v>23</v>
      </c>
      <c r="O187" s="52" t="s">
        <v>99</v>
      </c>
      <c r="P187" s="53" t="s">
        <v>100</v>
      </c>
      <c r="Q187" s="7" t="s">
        <v>2180</v>
      </c>
      <c r="R187" s="52" t="s">
        <v>73</v>
      </c>
      <c r="S187" s="52" t="s">
        <v>98</v>
      </c>
      <c r="T187" s="52" t="s">
        <v>18</v>
      </c>
      <c r="U187" s="52" t="s">
        <v>19</v>
      </c>
      <c r="V187" s="52" t="s">
        <v>23</v>
      </c>
      <c r="W187" s="52" t="s">
        <v>99</v>
      </c>
      <c r="X187" s="53" t="s">
        <v>100</v>
      </c>
    </row>
    <row r="188" spans="1:37">
      <c r="A188" s="485" t="s">
        <v>1953</v>
      </c>
      <c r="B188" s="6">
        <f t="shared" ref="B188:G188" si="107">+B197</f>
        <v>0</v>
      </c>
      <c r="C188" s="6">
        <f t="shared" si="107"/>
        <v>0</v>
      </c>
      <c r="D188" s="6">
        <f t="shared" si="107"/>
        <v>0</v>
      </c>
      <c r="E188" s="6">
        <f t="shared" si="107"/>
        <v>0</v>
      </c>
      <c r="F188" s="6">
        <f t="shared" si="107"/>
        <v>0</v>
      </c>
      <c r="G188" s="6">
        <f t="shared" si="107"/>
        <v>0</v>
      </c>
      <c r="H188" s="1153" t="e">
        <f>+G188/(C188/27)</f>
        <v>#DIV/0!</v>
      </c>
      <c r="I188" s="485" t="s">
        <v>1953</v>
      </c>
      <c r="J188" s="6">
        <f t="shared" ref="J188:O188" si="108">+J197</f>
        <v>0</v>
      </c>
      <c r="K188" s="6">
        <f t="shared" si="108"/>
        <v>0</v>
      </c>
      <c r="L188" s="6">
        <f t="shared" si="108"/>
        <v>0</v>
      </c>
      <c r="M188" s="6">
        <f t="shared" si="108"/>
        <v>0</v>
      </c>
      <c r="N188" s="6">
        <f t="shared" si="108"/>
        <v>0</v>
      </c>
      <c r="O188" s="6">
        <f t="shared" si="108"/>
        <v>0</v>
      </c>
      <c r="P188" s="1153" t="e">
        <f>+O188/(K188/27)</f>
        <v>#DIV/0!</v>
      </c>
      <c r="Q188" s="485" t="s">
        <v>1953</v>
      </c>
      <c r="R188" s="6">
        <f t="shared" ref="R188:W188" si="109">+R197</f>
        <v>0</v>
      </c>
      <c r="S188" s="6">
        <f t="shared" si="109"/>
        <v>0</v>
      </c>
      <c r="T188" s="6">
        <f t="shared" si="109"/>
        <v>0</v>
      </c>
      <c r="U188" s="6">
        <f t="shared" si="109"/>
        <v>0</v>
      </c>
      <c r="V188" s="6">
        <f t="shared" si="109"/>
        <v>0</v>
      </c>
      <c r="W188" s="6">
        <f t="shared" si="109"/>
        <v>0</v>
      </c>
      <c r="X188" s="1153" t="e">
        <f>+W188/(S188/27)</f>
        <v>#DIV/0!</v>
      </c>
      <c r="AH188" s="4"/>
    </row>
    <row r="189" spans="1:37">
      <c r="A189" s="485" t="s">
        <v>1954</v>
      </c>
      <c r="B189" s="6">
        <f t="shared" ref="B189:G189" si="110">+B197-B188</f>
        <v>0</v>
      </c>
      <c r="C189" s="6">
        <f t="shared" si="110"/>
        <v>0</v>
      </c>
      <c r="D189" s="6">
        <f t="shared" si="110"/>
        <v>0</v>
      </c>
      <c r="E189" s="6">
        <f t="shared" si="110"/>
        <v>0</v>
      </c>
      <c r="F189" s="6">
        <f t="shared" si="110"/>
        <v>0</v>
      </c>
      <c r="G189" s="6">
        <f t="shared" si="110"/>
        <v>0</v>
      </c>
      <c r="H189" s="1153" t="e">
        <f t="shared" ref="H189:H195" si="111">+G189/(C189/27)</f>
        <v>#DIV/0!</v>
      </c>
      <c r="I189" s="485" t="s">
        <v>1954</v>
      </c>
      <c r="J189" s="6">
        <f t="shared" ref="J189:O189" si="112">+J197-J188</f>
        <v>0</v>
      </c>
      <c r="K189" s="6">
        <f t="shared" si="112"/>
        <v>0</v>
      </c>
      <c r="L189" s="6">
        <f t="shared" si="112"/>
        <v>0</v>
      </c>
      <c r="M189" s="6">
        <f t="shared" si="112"/>
        <v>0</v>
      </c>
      <c r="N189" s="6">
        <f t="shared" si="112"/>
        <v>0</v>
      </c>
      <c r="O189" s="6">
        <f t="shared" si="112"/>
        <v>0</v>
      </c>
      <c r="P189" s="1153" t="e">
        <f t="shared" ref="P189:P195" si="113">+O189/(K189/27)</f>
        <v>#DIV/0!</v>
      </c>
      <c r="Q189" s="485" t="s">
        <v>1954</v>
      </c>
      <c r="R189" s="6">
        <f t="shared" ref="R189:W189" si="114">+R197-R188</f>
        <v>0</v>
      </c>
      <c r="S189" s="6">
        <f t="shared" si="114"/>
        <v>0</v>
      </c>
      <c r="T189" s="6">
        <f t="shared" si="114"/>
        <v>0</v>
      </c>
      <c r="U189" s="6">
        <f t="shared" si="114"/>
        <v>0</v>
      </c>
      <c r="V189" s="6">
        <f t="shared" si="114"/>
        <v>0</v>
      </c>
      <c r="W189" s="6">
        <f t="shared" si="114"/>
        <v>0</v>
      </c>
      <c r="X189" s="1153" t="e">
        <f t="shared" ref="X189:X195" si="115">+W189/(S189/27)</f>
        <v>#DIV/0!</v>
      </c>
      <c r="AG189" s="108"/>
      <c r="AH189" s="354"/>
      <c r="AI189" s="108"/>
      <c r="AJ189" s="108"/>
      <c r="AK189" s="108"/>
    </row>
    <row r="190" spans="1:37">
      <c r="A190" s="497" t="s">
        <v>1955</v>
      </c>
      <c r="B190" s="498">
        <f t="shared" ref="B190:G190" si="116">+B197-B188-B189</f>
        <v>0</v>
      </c>
      <c r="C190" s="498">
        <f t="shared" si="116"/>
        <v>0</v>
      </c>
      <c r="D190" s="498">
        <f t="shared" si="116"/>
        <v>0</v>
      </c>
      <c r="E190" s="498">
        <f t="shared" si="116"/>
        <v>0</v>
      </c>
      <c r="F190" s="498">
        <f t="shared" si="116"/>
        <v>0</v>
      </c>
      <c r="G190" s="498">
        <f t="shared" si="116"/>
        <v>0</v>
      </c>
      <c r="H190" s="1153" t="e">
        <f t="shared" si="111"/>
        <v>#DIV/0!</v>
      </c>
      <c r="I190" s="497" t="s">
        <v>1955</v>
      </c>
      <c r="J190" s="498">
        <f t="shared" ref="J190:O190" si="117">+J197-J188-J189</f>
        <v>0</v>
      </c>
      <c r="K190" s="498">
        <f t="shared" si="117"/>
        <v>0</v>
      </c>
      <c r="L190" s="498">
        <f t="shared" si="117"/>
        <v>0</v>
      </c>
      <c r="M190" s="498">
        <f t="shared" si="117"/>
        <v>0</v>
      </c>
      <c r="N190" s="498">
        <f t="shared" si="117"/>
        <v>0</v>
      </c>
      <c r="O190" s="498">
        <f t="shared" si="117"/>
        <v>0</v>
      </c>
      <c r="P190" s="1153" t="e">
        <f t="shared" si="113"/>
        <v>#DIV/0!</v>
      </c>
      <c r="Q190" s="497" t="s">
        <v>1955</v>
      </c>
      <c r="R190" s="498">
        <f t="shared" ref="R190:W190" si="118">+R197-R188-R189</f>
        <v>0</v>
      </c>
      <c r="S190" s="498">
        <f t="shared" si="118"/>
        <v>0</v>
      </c>
      <c r="T190" s="498">
        <f t="shared" si="118"/>
        <v>0</v>
      </c>
      <c r="U190" s="498">
        <f t="shared" si="118"/>
        <v>0</v>
      </c>
      <c r="V190" s="498">
        <f t="shared" si="118"/>
        <v>0</v>
      </c>
      <c r="W190" s="498">
        <f t="shared" si="118"/>
        <v>0</v>
      </c>
      <c r="X190" s="1153" t="e">
        <f t="shared" si="115"/>
        <v>#DIV/0!</v>
      </c>
      <c r="AH190" s="4"/>
    </row>
    <row r="191" spans="1:37">
      <c r="A191" s="497" t="s">
        <v>92</v>
      </c>
      <c r="B191" s="498">
        <f t="shared" ref="B191:G191" si="119">+B197-B188-B189-B190</f>
        <v>0</v>
      </c>
      <c r="C191" s="498">
        <f t="shared" si="119"/>
        <v>0</v>
      </c>
      <c r="D191" s="498">
        <f t="shared" si="119"/>
        <v>0</v>
      </c>
      <c r="E191" s="498">
        <f t="shared" si="119"/>
        <v>0</v>
      </c>
      <c r="F191" s="498">
        <f t="shared" si="119"/>
        <v>0</v>
      </c>
      <c r="G191" s="498">
        <f t="shared" si="119"/>
        <v>0</v>
      </c>
      <c r="H191" s="1153" t="e">
        <f t="shared" si="111"/>
        <v>#DIV/0!</v>
      </c>
      <c r="I191" s="497" t="s">
        <v>92</v>
      </c>
      <c r="J191" s="498">
        <f t="shared" ref="J191:O191" si="120">+J197-J188-J189-J190</f>
        <v>0</v>
      </c>
      <c r="K191" s="498">
        <f t="shared" si="120"/>
        <v>0</v>
      </c>
      <c r="L191" s="498">
        <f t="shared" si="120"/>
        <v>0</v>
      </c>
      <c r="M191" s="498">
        <f t="shared" si="120"/>
        <v>0</v>
      </c>
      <c r="N191" s="498">
        <f t="shared" si="120"/>
        <v>0</v>
      </c>
      <c r="O191" s="498">
        <f t="shared" si="120"/>
        <v>0</v>
      </c>
      <c r="P191" s="1153" t="e">
        <f t="shared" si="113"/>
        <v>#DIV/0!</v>
      </c>
      <c r="Q191" s="497" t="s">
        <v>92</v>
      </c>
      <c r="R191" s="498">
        <f t="shared" ref="R191:W191" si="121">+R197-R188-R189-R190</f>
        <v>0</v>
      </c>
      <c r="S191" s="498">
        <f t="shared" si="121"/>
        <v>0</v>
      </c>
      <c r="T191" s="498">
        <f t="shared" si="121"/>
        <v>0</v>
      </c>
      <c r="U191" s="498">
        <f t="shared" si="121"/>
        <v>0</v>
      </c>
      <c r="V191" s="498">
        <f t="shared" si="121"/>
        <v>0</v>
      </c>
      <c r="W191" s="498">
        <f t="shared" si="121"/>
        <v>0</v>
      </c>
      <c r="X191" s="1153" t="e">
        <f t="shared" si="115"/>
        <v>#DIV/0!</v>
      </c>
      <c r="AH191" s="4"/>
    </row>
    <row r="192" spans="1:37">
      <c r="A192" s="497" t="s">
        <v>93</v>
      </c>
      <c r="B192" s="498">
        <f t="shared" ref="B192:G192" si="122">+B197-B188-B189-B190-B191</f>
        <v>0</v>
      </c>
      <c r="C192" s="498">
        <f t="shared" si="122"/>
        <v>0</v>
      </c>
      <c r="D192" s="498">
        <f t="shared" si="122"/>
        <v>0</v>
      </c>
      <c r="E192" s="498">
        <f t="shared" si="122"/>
        <v>0</v>
      </c>
      <c r="F192" s="498">
        <f t="shared" si="122"/>
        <v>0</v>
      </c>
      <c r="G192" s="498">
        <f t="shared" si="122"/>
        <v>0</v>
      </c>
      <c r="H192" s="1153" t="e">
        <f t="shared" si="111"/>
        <v>#DIV/0!</v>
      </c>
      <c r="I192" s="497" t="s">
        <v>93</v>
      </c>
      <c r="J192" s="498">
        <f t="shared" ref="J192:O192" si="123">+J197-J188-J189-J190-J191</f>
        <v>0</v>
      </c>
      <c r="K192" s="498">
        <f t="shared" si="123"/>
        <v>0</v>
      </c>
      <c r="L192" s="498">
        <f t="shared" si="123"/>
        <v>0</v>
      </c>
      <c r="M192" s="498">
        <f t="shared" si="123"/>
        <v>0</v>
      </c>
      <c r="N192" s="498">
        <f t="shared" si="123"/>
        <v>0</v>
      </c>
      <c r="O192" s="498">
        <f t="shared" si="123"/>
        <v>0</v>
      </c>
      <c r="P192" s="1153" t="e">
        <f t="shared" si="113"/>
        <v>#DIV/0!</v>
      </c>
      <c r="Q192" s="497" t="s">
        <v>93</v>
      </c>
      <c r="R192" s="498">
        <f t="shared" ref="R192:W192" si="124">+R197-R188-R189-R190-R191</f>
        <v>0</v>
      </c>
      <c r="S192" s="498">
        <f t="shared" si="124"/>
        <v>0</v>
      </c>
      <c r="T192" s="498">
        <f t="shared" si="124"/>
        <v>0</v>
      </c>
      <c r="U192" s="498">
        <f t="shared" si="124"/>
        <v>0</v>
      </c>
      <c r="V192" s="498">
        <f t="shared" si="124"/>
        <v>0</v>
      </c>
      <c r="W192" s="498">
        <f t="shared" si="124"/>
        <v>0</v>
      </c>
      <c r="X192" s="1153" t="e">
        <f t="shared" si="115"/>
        <v>#DIV/0!</v>
      </c>
      <c r="AH192" s="4"/>
    </row>
    <row r="193" spans="1:37">
      <c r="A193" s="497" t="s">
        <v>94</v>
      </c>
      <c r="B193" s="498">
        <f t="shared" ref="B193:G193" si="125">+B197-B188-B189-B190-B191-B192</f>
        <v>0</v>
      </c>
      <c r="C193" s="498">
        <f t="shared" si="125"/>
        <v>0</v>
      </c>
      <c r="D193" s="498">
        <f t="shared" si="125"/>
        <v>0</v>
      </c>
      <c r="E193" s="498">
        <f t="shared" si="125"/>
        <v>0</v>
      </c>
      <c r="F193" s="498">
        <f t="shared" si="125"/>
        <v>0</v>
      </c>
      <c r="G193" s="498">
        <f t="shared" si="125"/>
        <v>0</v>
      </c>
      <c r="H193" s="1153" t="e">
        <f t="shared" si="111"/>
        <v>#DIV/0!</v>
      </c>
      <c r="I193" s="497" t="s">
        <v>94</v>
      </c>
      <c r="J193" s="498">
        <f t="shared" ref="J193:O193" si="126">+J197-J188-J189-J190-J191-J192</f>
        <v>0</v>
      </c>
      <c r="K193" s="498">
        <f t="shared" si="126"/>
        <v>0</v>
      </c>
      <c r="L193" s="498">
        <f t="shared" si="126"/>
        <v>0</v>
      </c>
      <c r="M193" s="498">
        <f t="shared" si="126"/>
        <v>0</v>
      </c>
      <c r="N193" s="498">
        <f t="shared" si="126"/>
        <v>0</v>
      </c>
      <c r="O193" s="498">
        <f t="shared" si="126"/>
        <v>0</v>
      </c>
      <c r="P193" s="1153" t="e">
        <f t="shared" si="113"/>
        <v>#DIV/0!</v>
      </c>
      <c r="Q193" s="497" t="s">
        <v>94</v>
      </c>
      <c r="R193" s="498">
        <f t="shared" ref="R193:W193" si="127">+R197-R188-R189-R190-R191-R192</f>
        <v>0</v>
      </c>
      <c r="S193" s="498">
        <f t="shared" si="127"/>
        <v>0</v>
      </c>
      <c r="T193" s="498">
        <f t="shared" si="127"/>
        <v>0</v>
      </c>
      <c r="U193" s="498">
        <f t="shared" si="127"/>
        <v>0</v>
      </c>
      <c r="V193" s="498">
        <f t="shared" si="127"/>
        <v>0</v>
      </c>
      <c r="W193" s="498">
        <f t="shared" si="127"/>
        <v>0</v>
      </c>
      <c r="X193" s="1153" t="e">
        <f t="shared" si="115"/>
        <v>#DIV/0!</v>
      </c>
      <c r="AH193" s="4"/>
    </row>
    <row r="194" spans="1:37">
      <c r="A194" s="497" t="s">
        <v>95</v>
      </c>
      <c r="B194" s="498">
        <f t="shared" ref="B194:G194" si="128">+B197-B188-B189-B190-B191-B192-B193</f>
        <v>0</v>
      </c>
      <c r="C194" s="498">
        <f t="shared" si="128"/>
        <v>0</v>
      </c>
      <c r="D194" s="498">
        <f t="shared" si="128"/>
        <v>0</v>
      </c>
      <c r="E194" s="498">
        <f t="shared" si="128"/>
        <v>0</v>
      </c>
      <c r="F194" s="498">
        <f t="shared" si="128"/>
        <v>0</v>
      </c>
      <c r="G194" s="498">
        <f t="shared" si="128"/>
        <v>0</v>
      </c>
      <c r="H194" s="1153" t="e">
        <f t="shared" si="111"/>
        <v>#DIV/0!</v>
      </c>
      <c r="I194" s="497" t="s">
        <v>95</v>
      </c>
      <c r="J194" s="498">
        <f t="shared" ref="J194:O194" si="129">+J197-J188-J189-J190-J191-J192-J193</f>
        <v>0</v>
      </c>
      <c r="K194" s="498">
        <f t="shared" si="129"/>
        <v>0</v>
      </c>
      <c r="L194" s="498">
        <f t="shared" si="129"/>
        <v>0</v>
      </c>
      <c r="M194" s="498">
        <f t="shared" si="129"/>
        <v>0</v>
      </c>
      <c r="N194" s="498">
        <f t="shared" si="129"/>
        <v>0</v>
      </c>
      <c r="O194" s="498">
        <f t="shared" si="129"/>
        <v>0</v>
      </c>
      <c r="P194" s="1153" t="e">
        <f t="shared" si="113"/>
        <v>#DIV/0!</v>
      </c>
      <c r="Q194" s="497" t="s">
        <v>95</v>
      </c>
      <c r="R194" s="498">
        <f t="shared" ref="R194:W194" si="130">+R197-R188-R189-R190-R191-R192-R193</f>
        <v>0</v>
      </c>
      <c r="S194" s="498">
        <f t="shared" si="130"/>
        <v>0</v>
      </c>
      <c r="T194" s="498">
        <f t="shared" si="130"/>
        <v>0</v>
      </c>
      <c r="U194" s="498">
        <f t="shared" si="130"/>
        <v>0</v>
      </c>
      <c r="V194" s="498">
        <f t="shared" si="130"/>
        <v>0</v>
      </c>
      <c r="W194" s="498">
        <f t="shared" si="130"/>
        <v>0</v>
      </c>
      <c r="X194" s="1153" t="e">
        <f t="shared" si="115"/>
        <v>#DIV/0!</v>
      </c>
      <c r="AH194" s="4"/>
    </row>
    <row r="195" spans="1:37">
      <c r="A195" s="497" t="s">
        <v>2210</v>
      </c>
      <c r="B195" s="498"/>
      <c r="C195" s="498"/>
      <c r="D195" s="498"/>
      <c r="E195" s="498"/>
      <c r="F195" s="498"/>
      <c r="G195" s="498"/>
      <c r="H195" s="1153" t="e">
        <f t="shared" si="111"/>
        <v>#DIV/0!</v>
      </c>
      <c r="I195" s="497" t="s">
        <v>2210</v>
      </c>
      <c r="J195" s="498"/>
      <c r="K195" s="498"/>
      <c r="L195" s="498"/>
      <c r="M195" s="498"/>
      <c r="N195" s="498"/>
      <c r="O195" s="498"/>
      <c r="P195" s="1153" t="e">
        <f t="shared" si="113"/>
        <v>#DIV/0!</v>
      </c>
      <c r="Q195" s="497" t="s">
        <v>2210</v>
      </c>
      <c r="R195" s="498"/>
      <c r="S195" s="498"/>
      <c r="T195" s="498"/>
      <c r="U195" s="498"/>
      <c r="V195" s="498"/>
      <c r="W195" s="498"/>
      <c r="X195" s="1153" t="e">
        <f t="shared" si="115"/>
        <v>#DIV/0!</v>
      </c>
      <c r="AH195" s="4"/>
    </row>
    <row r="196" spans="1:37">
      <c r="A196" s="752"/>
      <c r="B196" s="753"/>
      <c r="C196" s="753"/>
      <c r="D196" s="753"/>
      <c r="E196" s="753"/>
      <c r="F196" s="753"/>
      <c r="G196" s="753"/>
      <c r="H196" s="754"/>
      <c r="I196" s="752"/>
      <c r="J196" s="753"/>
      <c r="K196" s="753"/>
      <c r="L196" s="753"/>
      <c r="M196" s="753"/>
      <c r="N196" s="753"/>
      <c r="O196" s="753"/>
      <c r="P196" s="754"/>
      <c r="Q196" s="752"/>
      <c r="R196" s="753"/>
      <c r="S196" s="753"/>
      <c r="T196" s="753"/>
      <c r="U196" s="753"/>
      <c r="V196" s="753"/>
      <c r="W196" s="753"/>
      <c r="X196" s="754"/>
    </row>
    <row r="197" spans="1:37">
      <c r="A197" s="203" t="s">
        <v>96</v>
      </c>
      <c r="B197" s="204">
        <f>+投手通算!C11</f>
        <v>0</v>
      </c>
      <c r="C197" s="204">
        <f>+投手通算!I11</f>
        <v>0</v>
      </c>
      <c r="D197" s="204">
        <f>+投手通算!D11</f>
        <v>0</v>
      </c>
      <c r="E197" s="204">
        <f>+投手通算!E11</f>
        <v>0</v>
      </c>
      <c r="F197" s="204">
        <f>+投手通算!F11</f>
        <v>0</v>
      </c>
      <c r="G197" s="204">
        <f>+投手通算!S11</f>
        <v>0</v>
      </c>
      <c r="H197" s="212" t="e">
        <f>+G197/(C197/27)</f>
        <v>#DIV/0!</v>
      </c>
      <c r="I197" s="203" t="s">
        <v>96</v>
      </c>
      <c r="J197" s="206">
        <f>+投手通算!C12</f>
        <v>0</v>
      </c>
      <c r="K197" s="204">
        <f>+投手通算!I12</f>
        <v>0</v>
      </c>
      <c r="L197" s="204">
        <f>+投手通算!D12</f>
        <v>0</v>
      </c>
      <c r="M197" s="204">
        <f>+投手通算!E12</f>
        <v>0</v>
      </c>
      <c r="N197" s="204">
        <f>+投手通算!F12</f>
        <v>0</v>
      </c>
      <c r="O197" s="204">
        <f>+投手通算!S12</f>
        <v>0</v>
      </c>
      <c r="P197" s="205" t="e">
        <f>+O197/(K197/27)</f>
        <v>#DIV/0!</v>
      </c>
      <c r="Q197" s="203" t="s">
        <v>96</v>
      </c>
      <c r="R197" s="206">
        <f>+投手通算!C13</f>
        <v>0</v>
      </c>
      <c r="S197" s="204">
        <f>+投手通算!I13</f>
        <v>0</v>
      </c>
      <c r="T197" s="204">
        <f>+投手通算!D13</f>
        <v>0</v>
      </c>
      <c r="U197" s="204">
        <f>+投手通算!E13</f>
        <v>0</v>
      </c>
      <c r="V197" s="204">
        <f>+投手通算!F13</f>
        <v>0</v>
      </c>
      <c r="W197" s="204">
        <f>+投手通算!S13</f>
        <v>0</v>
      </c>
      <c r="X197" s="205" t="e">
        <f>+W197/(S197/27)</f>
        <v>#DIV/0!</v>
      </c>
    </row>
    <row r="198" spans="1:37" s="108" customFormat="1" ht="13.5" customHeight="1">
      <c r="A198" s="755" t="s">
        <v>1261</v>
      </c>
      <c r="B198" s="187"/>
      <c r="C198" s="187"/>
      <c r="D198" s="197"/>
      <c r="E198" s="187"/>
      <c r="F198" s="197"/>
      <c r="G198" s="196"/>
      <c r="H198" s="196"/>
      <c r="I198" s="756" t="s">
        <v>1262</v>
      </c>
      <c r="J198" s="250"/>
      <c r="K198" s="187"/>
      <c r="L198" s="197"/>
      <c r="M198" s="187"/>
      <c r="N198" s="197"/>
      <c r="O198" s="195"/>
      <c r="P198" s="195"/>
      <c r="Q198" s="756" t="s">
        <v>770</v>
      </c>
      <c r="R198" s="187" t="s">
        <v>2467</v>
      </c>
      <c r="S198" s="187" t="s">
        <v>2499</v>
      </c>
      <c r="T198" s="197"/>
      <c r="U198" s="187"/>
      <c r="V198" s="197"/>
      <c r="W198" s="195"/>
      <c r="X198" s="195"/>
      <c r="AG198"/>
      <c r="AH198" s="4"/>
      <c r="AI198"/>
      <c r="AJ198"/>
      <c r="AK198"/>
    </row>
    <row r="199" spans="1:37">
      <c r="A199" s="141" t="s">
        <v>1657</v>
      </c>
      <c r="B199" s="52" t="s">
        <v>73</v>
      </c>
      <c r="C199" s="52" t="s">
        <v>98</v>
      </c>
      <c r="D199" s="52" t="s">
        <v>18</v>
      </c>
      <c r="E199" s="52" t="s">
        <v>19</v>
      </c>
      <c r="F199" s="52" t="s">
        <v>23</v>
      </c>
      <c r="G199" s="52" t="s">
        <v>99</v>
      </c>
      <c r="H199" s="53" t="s">
        <v>100</v>
      </c>
      <c r="I199" s="141" t="s">
        <v>1658</v>
      </c>
      <c r="J199" s="52" t="s">
        <v>73</v>
      </c>
      <c r="K199" s="52" t="s">
        <v>98</v>
      </c>
      <c r="L199" s="52" t="s">
        <v>18</v>
      </c>
      <c r="M199" s="52" t="s">
        <v>19</v>
      </c>
      <c r="N199" s="52" t="s">
        <v>23</v>
      </c>
      <c r="O199" s="52" t="s">
        <v>99</v>
      </c>
      <c r="P199" s="53" t="s">
        <v>100</v>
      </c>
      <c r="Q199" s="141" t="s">
        <v>1449</v>
      </c>
      <c r="R199" s="52" t="s">
        <v>73</v>
      </c>
      <c r="S199" s="52" t="s">
        <v>98</v>
      </c>
      <c r="T199" s="52" t="s">
        <v>18</v>
      </c>
      <c r="U199" s="52" t="s">
        <v>19</v>
      </c>
      <c r="V199" s="52" t="s">
        <v>23</v>
      </c>
      <c r="W199" s="52" t="s">
        <v>99</v>
      </c>
      <c r="X199" s="53" t="s">
        <v>100</v>
      </c>
      <c r="AH199" s="4"/>
    </row>
    <row r="200" spans="1:37">
      <c r="A200" s="485" t="s">
        <v>1953</v>
      </c>
      <c r="B200" s="6">
        <f t="shared" ref="B200:G200" si="131">+B209</f>
        <v>0</v>
      </c>
      <c r="C200" s="6">
        <f t="shared" si="131"/>
        <v>0</v>
      </c>
      <c r="D200" s="6">
        <f t="shared" si="131"/>
        <v>0</v>
      </c>
      <c r="E200" s="6">
        <f t="shared" si="131"/>
        <v>0</v>
      </c>
      <c r="F200" s="6">
        <f t="shared" si="131"/>
        <v>0</v>
      </c>
      <c r="G200" s="6">
        <f t="shared" si="131"/>
        <v>0</v>
      </c>
      <c r="H200" s="1153" t="e">
        <f t="shared" ref="H200:H207" si="132">+G200/(C200/27)</f>
        <v>#DIV/0!</v>
      </c>
      <c r="I200" s="485" t="s">
        <v>1953</v>
      </c>
      <c r="J200" s="6">
        <f t="shared" ref="J200:O200" si="133">+J209</f>
        <v>0</v>
      </c>
      <c r="K200" s="6">
        <f t="shared" si="133"/>
        <v>0</v>
      </c>
      <c r="L200" s="6">
        <f t="shared" si="133"/>
        <v>0</v>
      </c>
      <c r="M200" s="6">
        <f t="shared" si="133"/>
        <v>0</v>
      </c>
      <c r="N200" s="6">
        <f t="shared" si="133"/>
        <v>0</v>
      </c>
      <c r="O200" s="6">
        <f t="shared" si="133"/>
        <v>0</v>
      </c>
      <c r="P200" s="1153" t="e">
        <f t="shared" ref="P200:P207" si="134">+O200/(K200/27)</f>
        <v>#DIV/0!</v>
      </c>
      <c r="Q200" s="485" t="s">
        <v>1953</v>
      </c>
      <c r="R200" s="6">
        <f t="shared" ref="R200:W200" si="135">+R209</f>
        <v>0</v>
      </c>
      <c r="S200" s="6">
        <f t="shared" si="135"/>
        <v>0</v>
      </c>
      <c r="T200" s="6">
        <f t="shared" si="135"/>
        <v>0</v>
      </c>
      <c r="U200" s="6">
        <f t="shared" si="135"/>
        <v>0</v>
      </c>
      <c r="V200" s="6">
        <f t="shared" si="135"/>
        <v>0</v>
      </c>
      <c r="W200" s="6">
        <f t="shared" si="135"/>
        <v>0</v>
      </c>
      <c r="X200" s="1153" t="e">
        <f t="shared" ref="X200:X207" si="136">+W200/(S200/27)</f>
        <v>#DIV/0!</v>
      </c>
      <c r="AH200" s="4"/>
    </row>
    <row r="201" spans="1:37">
      <c r="A201" s="485" t="s">
        <v>1954</v>
      </c>
      <c r="B201" s="6">
        <f t="shared" ref="B201:G201" si="137">+B209-B200</f>
        <v>0</v>
      </c>
      <c r="C201" s="6">
        <f t="shared" si="137"/>
        <v>0</v>
      </c>
      <c r="D201" s="6">
        <f t="shared" si="137"/>
        <v>0</v>
      </c>
      <c r="E201" s="6">
        <f t="shared" si="137"/>
        <v>0</v>
      </c>
      <c r="F201" s="6">
        <f t="shared" si="137"/>
        <v>0</v>
      </c>
      <c r="G201" s="6">
        <f t="shared" si="137"/>
        <v>0</v>
      </c>
      <c r="H201" s="1153" t="e">
        <f t="shared" si="132"/>
        <v>#DIV/0!</v>
      </c>
      <c r="I201" s="485" t="s">
        <v>1954</v>
      </c>
      <c r="J201" s="6">
        <f t="shared" ref="J201:O201" si="138">+J209-J200</f>
        <v>0</v>
      </c>
      <c r="K201" s="6">
        <f t="shared" si="138"/>
        <v>0</v>
      </c>
      <c r="L201" s="6">
        <f t="shared" si="138"/>
        <v>0</v>
      </c>
      <c r="M201" s="6">
        <f t="shared" si="138"/>
        <v>0</v>
      </c>
      <c r="N201" s="6">
        <f t="shared" si="138"/>
        <v>0</v>
      </c>
      <c r="O201" s="6">
        <f t="shared" si="138"/>
        <v>0</v>
      </c>
      <c r="P201" s="1153" t="e">
        <f t="shared" si="134"/>
        <v>#DIV/0!</v>
      </c>
      <c r="Q201" s="485" t="s">
        <v>1954</v>
      </c>
      <c r="R201" s="6">
        <f t="shared" ref="R201:W201" si="139">+R209-R200</f>
        <v>0</v>
      </c>
      <c r="S201" s="6">
        <f t="shared" si="139"/>
        <v>0</v>
      </c>
      <c r="T201" s="6">
        <f t="shared" si="139"/>
        <v>0</v>
      </c>
      <c r="U201" s="6">
        <f t="shared" si="139"/>
        <v>0</v>
      </c>
      <c r="V201" s="6">
        <f t="shared" si="139"/>
        <v>0</v>
      </c>
      <c r="W201" s="6">
        <f t="shared" si="139"/>
        <v>0</v>
      </c>
      <c r="X201" s="1153" t="e">
        <f t="shared" si="136"/>
        <v>#DIV/0!</v>
      </c>
      <c r="AG201" s="108"/>
      <c r="AH201" s="354"/>
      <c r="AI201" s="108"/>
      <c r="AJ201" s="108"/>
      <c r="AK201" s="108"/>
    </row>
    <row r="202" spans="1:37">
      <c r="A202" s="497" t="s">
        <v>1955</v>
      </c>
      <c r="B202" s="498">
        <f t="shared" ref="B202:G202" si="140">+B209-B200-B201</f>
        <v>0</v>
      </c>
      <c r="C202" s="498">
        <f t="shared" si="140"/>
        <v>0</v>
      </c>
      <c r="D202" s="498">
        <f t="shared" si="140"/>
        <v>0</v>
      </c>
      <c r="E202" s="498">
        <f t="shared" si="140"/>
        <v>0</v>
      </c>
      <c r="F202" s="498">
        <f t="shared" si="140"/>
        <v>0</v>
      </c>
      <c r="G202" s="498">
        <f t="shared" si="140"/>
        <v>0</v>
      </c>
      <c r="H202" s="1153" t="e">
        <f t="shared" si="132"/>
        <v>#DIV/0!</v>
      </c>
      <c r="I202" s="497" t="s">
        <v>1955</v>
      </c>
      <c r="J202" s="498">
        <f t="shared" ref="J202:O202" si="141">+J209-J200-J201</f>
        <v>0</v>
      </c>
      <c r="K202" s="498">
        <f t="shared" si="141"/>
        <v>0</v>
      </c>
      <c r="L202" s="498">
        <f t="shared" si="141"/>
        <v>0</v>
      </c>
      <c r="M202" s="498">
        <f t="shared" si="141"/>
        <v>0</v>
      </c>
      <c r="N202" s="498">
        <f t="shared" si="141"/>
        <v>0</v>
      </c>
      <c r="O202" s="498">
        <f t="shared" si="141"/>
        <v>0</v>
      </c>
      <c r="P202" s="1153" t="e">
        <f t="shared" si="134"/>
        <v>#DIV/0!</v>
      </c>
      <c r="Q202" s="497" t="s">
        <v>1955</v>
      </c>
      <c r="R202" s="498">
        <f t="shared" ref="R202:W202" si="142">+R209-R200-R201</f>
        <v>0</v>
      </c>
      <c r="S202" s="498">
        <f t="shared" si="142"/>
        <v>0</v>
      </c>
      <c r="T202" s="498">
        <f t="shared" si="142"/>
        <v>0</v>
      </c>
      <c r="U202" s="498">
        <f t="shared" si="142"/>
        <v>0</v>
      </c>
      <c r="V202" s="498">
        <f t="shared" si="142"/>
        <v>0</v>
      </c>
      <c r="W202" s="498">
        <f t="shared" si="142"/>
        <v>0</v>
      </c>
      <c r="X202" s="1153" t="e">
        <f t="shared" si="136"/>
        <v>#DIV/0!</v>
      </c>
      <c r="AH202" s="4"/>
    </row>
    <row r="203" spans="1:37">
      <c r="A203" s="497" t="s">
        <v>92</v>
      </c>
      <c r="B203" s="498">
        <f t="shared" ref="B203:G203" si="143">+B209-B200-B201-B202</f>
        <v>0</v>
      </c>
      <c r="C203" s="498">
        <f t="shared" si="143"/>
        <v>0</v>
      </c>
      <c r="D203" s="498">
        <f t="shared" si="143"/>
        <v>0</v>
      </c>
      <c r="E203" s="498">
        <f t="shared" si="143"/>
        <v>0</v>
      </c>
      <c r="F203" s="498">
        <f t="shared" si="143"/>
        <v>0</v>
      </c>
      <c r="G203" s="498">
        <f t="shared" si="143"/>
        <v>0</v>
      </c>
      <c r="H203" s="1153" t="e">
        <f t="shared" si="132"/>
        <v>#DIV/0!</v>
      </c>
      <c r="I203" s="497" t="s">
        <v>92</v>
      </c>
      <c r="J203" s="498">
        <f t="shared" ref="J203:O203" si="144">+J209-J200-J201-J202</f>
        <v>0</v>
      </c>
      <c r="K203" s="498">
        <f t="shared" si="144"/>
        <v>0</v>
      </c>
      <c r="L203" s="498">
        <f t="shared" si="144"/>
        <v>0</v>
      </c>
      <c r="M203" s="498">
        <f t="shared" si="144"/>
        <v>0</v>
      </c>
      <c r="N203" s="498">
        <f t="shared" si="144"/>
        <v>0</v>
      </c>
      <c r="O203" s="498">
        <f t="shared" si="144"/>
        <v>0</v>
      </c>
      <c r="P203" s="1153" t="e">
        <f t="shared" si="134"/>
        <v>#DIV/0!</v>
      </c>
      <c r="Q203" s="497" t="s">
        <v>92</v>
      </c>
      <c r="R203" s="498">
        <f t="shared" ref="R203:W203" si="145">+R209-R200-R201-R202</f>
        <v>0</v>
      </c>
      <c r="S203" s="498">
        <f t="shared" si="145"/>
        <v>0</v>
      </c>
      <c r="T203" s="498">
        <f t="shared" si="145"/>
        <v>0</v>
      </c>
      <c r="U203" s="498">
        <f t="shared" si="145"/>
        <v>0</v>
      </c>
      <c r="V203" s="498">
        <f t="shared" si="145"/>
        <v>0</v>
      </c>
      <c r="W203" s="498">
        <f t="shared" si="145"/>
        <v>0</v>
      </c>
      <c r="X203" s="1153" t="e">
        <f t="shared" si="136"/>
        <v>#DIV/0!</v>
      </c>
      <c r="AH203" s="4"/>
    </row>
    <row r="204" spans="1:37">
      <c r="A204" s="497" t="s">
        <v>93</v>
      </c>
      <c r="B204" s="498">
        <f t="shared" ref="B204:G204" si="146">+B209-B200-B201-B202-B203</f>
        <v>0</v>
      </c>
      <c r="C204" s="498">
        <f t="shared" si="146"/>
        <v>0</v>
      </c>
      <c r="D204" s="498">
        <f t="shared" si="146"/>
        <v>0</v>
      </c>
      <c r="E204" s="498">
        <f t="shared" si="146"/>
        <v>0</v>
      </c>
      <c r="F204" s="498">
        <f t="shared" si="146"/>
        <v>0</v>
      </c>
      <c r="G204" s="498">
        <f t="shared" si="146"/>
        <v>0</v>
      </c>
      <c r="H204" s="1153" t="e">
        <f t="shared" si="132"/>
        <v>#DIV/0!</v>
      </c>
      <c r="I204" s="497" t="s">
        <v>93</v>
      </c>
      <c r="J204" s="498">
        <f t="shared" ref="J204:O204" si="147">+J209-J200-J201-J202-J203</f>
        <v>0</v>
      </c>
      <c r="K204" s="498">
        <f t="shared" si="147"/>
        <v>0</v>
      </c>
      <c r="L204" s="498">
        <f t="shared" si="147"/>
        <v>0</v>
      </c>
      <c r="M204" s="498">
        <f t="shared" si="147"/>
        <v>0</v>
      </c>
      <c r="N204" s="498">
        <f t="shared" si="147"/>
        <v>0</v>
      </c>
      <c r="O204" s="498">
        <f t="shared" si="147"/>
        <v>0</v>
      </c>
      <c r="P204" s="1153" t="e">
        <f t="shared" si="134"/>
        <v>#DIV/0!</v>
      </c>
      <c r="Q204" s="497" t="s">
        <v>93</v>
      </c>
      <c r="R204" s="498">
        <f t="shared" ref="R204:W204" si="148">+R209-R200-R201-R202-R203</f>
        <v>0</v>
      </c>
      <c r="S204" s="498">
        <f t="shared" si="148"/>
        <v>0</v>
      </c>
      <c r="T204" s="498">
        <f t="shared" si="148"/>
        <v>0</v>
      </c>
      <c r="U204" s="498">
        <f t="shared" si="148"/>
        <v>0</v>
      </c>
      <c r="V204" s="498">
        <f t="shared" si="148"/>
        <v>0</v>
      </c>
      <c r="W204" s="498">
        <f t="shared" si="148"/>
        <v>0</v>
      </c>
      <c r="X204" s="1153" t="e">
        <f t="shared" si="136"/>
        <v>#DIV/0!</v>
      </c>
      <c r="AH204" s="4"/>
    </row>
    <row r="205" spans="1:37">
      <c r="A205" s="497" t="s">
        <v>94</v>
      </c>
      <c r="B205" s="498">
        <f t="shared" ref="B205:G205" si="149">+B209-B200-B201-B202-B203-B204</f>
        <v>0</v>
      </c>
      <c r="C205" s="498">
        <f t="shared" si="149"/>
        <v>0</v>
      </c>
      <c r="D205" s="498">
        <f t="shared" si="149"/>
        <v>0</v>
      </c>
      <c r="E205" s="498">
        <f t="shared" si="149"/>
        <v>0</v>
      </c>
      <c r="F205" s="498">
        <f t="shared" si="149"/>
        <v>0</v>
      </c>
      <c r="G205" s="498">
        <f t="shared" si="149"/>
        <v>0</v>
      </c>
      <c r="H205" s="1153" t="e">
        <f t="shared" si="132"/>
        <v>#DIV/0!</v>
      </c>
      <c r="I205" s="497" t="s">
        <v>94</v>
      </c>
      <c r="J205" s="498">
        <f t="shared" ref="J205:O205" si="150">+J209-J200-J201-J202-J203-J204</f>
        <v>0</v>
      </c>
      <c r="K205" s="498">
        <f t="shared" si="150"/>
        <v>0</v>
      </c>
      <c r="L205" s="498">
        <f t="shared" si="150"/>
        <v>0</v>
      </c>
      <c r="M205" s="498">
        <f t="shared" si="150"/>
        <v>0</v>
      </c>
      <c r="N205" s="498">
        <f t="shared" si="150"/>
        <v>0</v>
      </c>
      <c r="O205" s="498">
        <f t="shared" si="150"/>
        <v>0</v>
      </c>
      <c r="P205" s="1153" t="e">
        <f t="shared" si="134"/>
        <v>#DIV/0!</v>
      </c>
      <c r="Q205" s="497" t="s">
        <v>94</v>
      </c>
      <c r="R205" s="498">
        <f t="shared" ref="R205:W205" si="151">+R209-R200-R201-R202-R203-R204</f>
        <v>0</v>
      </c>
      <c r="S205" s="498">
        <f t="shared" si="151"/>
        <v>0</v>
      </c>
      <c r="T205" s="498">
        <f t="shared" si="151"/>
        <v>0</v>
      </c>
      <c r="U205" s="498">
        <f t="shared" si="151"/>
        <v>0</v>
      </c>
      <c r="V205" s="498">
        <f t="shared" si="151"/>
        <v>0</v>
      </c>
      <c r="W205" s="498">
        <f t="shared" si="151"/>
        <v>0</v>
      </c>
      <c r="X205" s="1153" t="e">
        <f t="shared" si="136"/>
        <v>#DIV/0!</v>
      </c>
      <c r="AH205" s="4"/>
    </row>
    <row r="206" spans="1:37">
      <c r="A206" s="497" t="s">
        <v>95</v>
      </c>
      <c r="B206" s="498">
        <f t="shared" ref="B206:G206" si="152">+B209-B200-B201-B202-B203-B204-B205</f>
        <v>0</v>
      </c>
      <c r="C206" s="498">
        <f t="shared" si="152"/>
        <v>0</v>
      </c>
      <c r="D206" s="498">
        <f t="shared" si="152"/>
        <v>0</v>
      </c>
      <c r="E206" s="498">
        <f t="shared" si="152"/>
        <v>0</v>
      </c>
      <c r="F206" s="498">
        <f t="shared" si="152"/>
        <v>0</v>
      </c>
      <c r="G206" s="498">
        <f t="shared" si="152"/>
        <v>0</v>
      </c>
      <c r="H206" s="1153" t="e">
        <f t="shared" si="132"/>
        <v>#DIV/0!</v>
      </c>
      <c r="I206" s="497" t="s">
        <v>95</v>
      </c>
      <c r="J206" s="498">
        <f t="shared" ref="J206:O206" si="153">+J209-J200-J201-J202-J203-J204-J205</f>
        <v>0</v>
      </c>
      <c r="K206" s="498">
        <f t="shared" si="153"/>
        <v>0</v>
      </c>
      <c r="L206" s="498">
        <f t="shared" si="153"/>
        <v>0</v>
      </c>
      <c r="M206" s="498">
        <f t="shared" si="153"/>
        <v>0</v>
      </c>
      <c r="N206" s="498">
        <f t="shared" si="153"/>
        <v>0</v>
      </c>
      <c r="O206" s="498">
        <f t="shared" si="153"/>
        <v>0</v>
      </c>
      <c r="P206" s="1153" t="e">
        <f t="shared" si="134"/>
        <v>#DIV/0!</v>
      </c>
      <c r="Q206" s="497" t="s">
        <v>95</v>
      </c>
      <c r="R206" s="498">
        <f t="shared" ref="R206:W206" si="154">+R209-R200-R201-R202-R203-R204-R205</f>
        <v>0</v>
      </c>
      <c r="S206" s="498">
        <f t="shared" si="154"/>
        <v>0</v>
      </c>
      <c r="T206" s="498">
        <f t="shared" si="154"/>
        <v>0</v>
      </c>
      <c r="U206" s="498">
        <f t="shared" si="154"/>
        <v>0</v>
      </c>
      <c r="V206" s="498">
        <f t="shared" si="154"/>
        <v>0</v>
      </c>
      <c r="W206" s="498">
        <f t="shared" si="154"/>
        <v>0</v>
      </c>
      <c r="X206" s="1153" t="e">
        <f t="shared" si="136"/>
        <v>#DIV/0!</v>
      </c>
      <c r="AH206" s="4"/>
    </row>
    <row r="207" spans="1:37">
      <c r="A207" s="497" t="s">
        <v>2210</v>
      </c>
      <c r="B207" s="498"/>
      <c r="C207" s="498"/>
      <c r="D207" s="498"/>
      <c r="E207" s="498"/>
      <c r="F207" s="498"/>
      <c r="G207" s="498"/>
      <c r="H207" s="1153" t="e">
        <f t="shared" si="132"/>
        <v>#DIV/0!</v>
      </c>
      <c r="I207" s="497" t="s">
        <v>2210</v>
      </c>
      <c r="J207" s="498"/>
      <c r="K207" s="498"/>
      <c r="L207" s="498"/>
      <c r="M207" s="498"/>
      <c r="N207" s="498"/>
      <c r="O207" s="498"/>
      <c r="P207" s="1153" t="e">
        <f t="shared" si="134"/>
        <v>#DIV/0!</v>
      </c>
      <c r="Q207" s="497" t="s">
        <v>2210</v>
      </c>
      <c r="R207" s="498"/>
      <c r="S207" s="498"/>
      <c r="T207" s="498"/>
      <c r="U207" s="498"/>
      <c r="V207" s="498"/>
      <c r="W207" s="498"/>
      <c r="X207" s="1153" t="e">
        <f t="shared" si="136"/>
        <v>#DIV/0!</v>
      </c>
      <c r="AH207" s="4"/>
    </row>
    <row r="208" spans="1:37">
      <c r="A208" s="752"/>
      <c r="B208" s="753"/>
      <c r="C208" s="753"/>
      <c r="D208" s="753"/>
      <c r="E208" s="753"/>
      <c r="F208" s="753"/>
      <c r="G208" s="753"/>
      <c r="H208" s="754"/>
      <c r="I208" s="752"/>
      <c r="J208" s="753"/>
      <c r="K208" s="753"/>
      <c r="L208" s="753"/>
      <c r="M208" s="753"/>
      <c r="N208" s="753"/>
      <c r="O208" s="753"/>
      <c r="P208" s="754"/>
      <c r="Q208" s="752"/>
      <c r="R208" s="753"/>
      <c r="S208" s="753"/>
      <c r="T208" s="753"/>
      <c r="U208" s="753"/>
      <c r="V208" s="753"/>
      <c r="W208" s="753"/>
      <c r="X208" s="754"/>
    </row>
    <row r="209" spans="1:41">
      <c r="A209" s="203" t="s">
        <v>96</v>
      </c>
      <c r="B209" s="204">
        <f>+投手通算!C14</f>
        <v>0</v>
      </c>
      <c r="C209" s="204">
        <f>+投手通算!I14</f>
        <v>0</v>
      </c>
      <c r="D209" s="204">
        <f>+投手通算!D14</f>
        <v>0</v>
      </c>
      <c r="E209" s="204">
        <f>+投手通算!E14</f>
        <v>0</v>
      </c>
      <c r="F209" s="204">
        <f>+投手通算!F14</f>
        <v>0</v>
      </c>
      <c r="G209" s="204">
        <f>+投手通算!S14</f>
        <v>0</v>
      </c>
      <c r="H209" s="212" t="e">
        <f>+G209/(C209/27)</f>
        <v>#DIV/0!</v>
      </c>
      <c r="I209" s="203" t="s">
        <v>96</v>
      </c>
      <c r="J209" s="204">
        <f>+投手通算!C15</f>
        <v>0</v>
      </c>
      <c r="K209" s="204">
        <f>+投手通算!I15</f>
        <v>0</v>
      </c>
      <c r="L209" s="204">
        <f>+投手通算!D15</f>
        <v>0</v>
      </c>
      <c r="M209" s="204">
        <f>+投手通算!E15</f>
        <v>0</v>
      </c>
      <c r="N209" s="204">
        <f>+投手通算!F15</f>
        <v>0</v>
      </c>
      <c r="O209" s="204">
        <f>+投手通算!S15</f>
        <v>0</v>
      </c>
      <c r="P209" s="212" t="e">
        <f>+O209/(K209/27)</f>
        <v>#DIV/0!</v>
      </c>
      <c r="Q209" s="203" t="s">
        <v>96</v>
      </c>
      <c r="R209" s="206">
        <f>+投手通算!C16</f>
        <v>0</v>
      </c>
      <c r="S209" s="204">
        <f>+投手通算!I16</f>
        <v>0</v>
      </c>
      <c r="T209" s="204">
        <f>+投手通算!D16</f>
        <v>0</v>
      </c>
      <c r="U209" s="204">
        <f>+投手通算!E16</f>
        <v>0</v>
      </c>
      <c r="V209" s="204">
        <f>+投手通算!F16</f>
        <v>0</v>
      </c>
      <c r="W209" s="204">
        <f>+投手通算!S16</f>
        <v>0</v>
      </c>
      <c r="X209" s="205" t="e">
        <f>+W209/(S209/27)</f>
        <v>#DIV/0!</v>
      </c>
    </row>
    <row r="210" spans="1:41" s="107" customFormat="1" ht="13.5" customHeight="1">
      <c r="A210" s="756" t="s">
        <v>771</v>
      </c>
      <c r="B210" s="187"/>
      <c r="C210" s="187"/>
      <c r="D210" s="197"/>
      <c r="E210" s="197"/>
      <c r="F210" s="197"/>
      <c r="G210" s="187"/>
      <c r="H210" s="195"/>
      <c r="I210" s="756" t="s">
        <v>1263</v>
      </c>
      <c r="J210" s="187" t="s">
        <v>2467</v>
      </c>
      <c r="K210" s="187" t="s">
        <v>2500</v>
      </c>
      <c r="L210" s="197"/>
      <c r="M210" s="196"/>
      <c r="N210" s="196"/>
      <c r="O210" s="196"/>
      <c r="P210" s="196"/>
      <c r="Q210" s="756" t="s">
        <v>777</v>
      </c>
      <c r="R210" s="1548" t="s">
        <v>2467</v>
      </c>
      <c r="S210" s="1548" t="s">
        <v>2468</v>
      </c>
      <c r="T210" s="197"/>
      <c r="U210" s="196"/>
      <c r="V210" s="196"/>
      <c r="W210" s="196"/>
      <c r="X210" s="196"/>
      <c r="AG210"/>
      <c r="AH210" s="4"/>
      <c r="AI210"/>
      <c r="AJ210"/>
      <c r="AK210"/>
    </row>
    <row r="211" spans="1:41">
      <c r="A211" s="141" t="s">
        <v>951</v>
      </c>
      <c r="B211" s="52" t="s">
        <v>73</v>
      </c>
      <c r="C211" s="52" t="s">
        <v>98</v>
      </c>
      <c r="D211" s="52" t="s">
        <v>18</v>
      </c>
      <c r="E211" s="52" t="s">
        <v>19</v>
      </c>
      <c r="F211" s="52" t="s">
        <v>23</v>
      </c>
      <c r="G211" s="52" t="s">
        <v>99</v>
      </c>
      <c r="H211" s="53" t="s">
        <v>100</v>
      </c>
      <c r="I211" s="141" t="s">
        <v>1539</v>
      </c>
      <c r="J211" s="52" t="s">
        <v>73</v>
      </c>
      <c r="K211" s="52" t="s">
        <v>98</v>
      </c>
      <c r="L211" s="52" t="s">
        <v>18</v>
      </c>
      <c r="M211" s="52" t="s">
        <v>19</v>
      </c>
      <c r="N211" s="52" t="s">
        <v>23</v>
      </c>
      <c r="O211" s="52" t="s">
        <v>99</v>
      </c>
      <c r="P211" s="53" t="s">
        <v>100</v>
      </c>
      <c r="Q211" s="142" t="s">
        <v>1013</v>
      </c>
      <c r="R211" s="52" t="s">
        <v>73</v>
      </c>
      <c r="S211" s="52" t="s">
        <v>98</v>
      </c>
      <c r="T211" s="52" t="s">
        <v>18</v>
      </c>
      <c r="U211" s="52" t="s">
        <v>19</v>
      </c>
      <c r="V211" s="52" t="s">
        <v>23</v>
      </c>
      <c r="W211" s="52" t="s">
        <v>99</v>
      </c>
      <c r="X211" s="53" t="s">
        <v>100</v>
      </c>
      <c r="AH211" s="4"/>
    </row>
    <row r="212" spans="1:41">
      <c r="A212" s="485" t="s">
        <v>1953</v>
      </c>
      <c r="B212" s="6">
        <f t="shared" ref="B212:G212" si="155">+B221</f>
        <v>0</v>
      </c>
      <c r="C212" s="6">
        <f t="shared" si="155"/>
        <v>0</v>
      </c>
      <c r="D212" s="6">
        <f t="shared" si="155"/>
        <v>0</v>
      </c>
      <c r="E212" s="6">
        <f t="shared" si="155"/>
        <v>0</v>
      </c>
      <c r="F212" s="6">
        <f t="shared" si="155"/>
        <v>0</v>
      </c>
      <c r="G212" s="6">
        <f t="shared" si="155"/>
        <v>0</v>
      </c>
      <c r="H212" s="1153" t="e">
        <f t="shared" ref="H212:H219" si="156">+G212/(C212/27)</f>
        <v>#DIV/0!</v>
      </c>
      <c r="I212" s="485" t="s">
        <v>1953</v>
      </c>
      <c r="J212" s="6">
        <f t="shared" ref="J212:O212" si="157">+J221</f>
        <v>0</v>
      </c>
      <c r="K212" s="6">
        <f t="shared" si="157"/>
        <v>0</v>
      </c>
      <c r="L212" s="6">
        <f t="shared" si="157"/>
        <v>0</v>
      </c>
      <c r="M212" s="6">
        <f t="shared" si="157"/>
        <v>0</v>
      </c>
      <c r="N212" s="6">
        <f t="shared" si="157"/>
        <v>0</v>
      </c>
      <c r="O212" s="6">
        <f t="shared" si="157"/>
        <v>0</v>
      </c>
      <c r="P212" s="1153" t="e">
        <f t="shared" ref="P212:P219" si="158">+O212/(K212/27)</f>
        <v>#DIV/0!</v>
      </c>
      <c r="Q212" s="485" t="s">
        <v>1953</v>
      </c>
      <c r="R212" s="6">
        <v>0</v>
      </c>
      <c r="S212" s="6">
        <v>0</v>
      </c>
      <c r="T212" s="6">
        <v>0</v>
      </c>
      <c r="U212" s="6">
        <v>0</v>
      </c>
      <c r="V212" s="6">
        <v>0</v>
      </c>
      <c r="W212" s="6">
        <v>0</v>
      </c>
      <c r="X212" s="500" t="e">
        <v>#DIV/0!</v>
      </c>
      <c r="AH212" s="4"/>
    </row>
    <row r="213" spans="1:41">
      <c r="A213" s="485" t="s">
        <v>1954</v>
      </c>
      <c r="B213" s="6">
        <f t="shared" ref="B213:G213" si="159">+B221-B212</f>
        <v>0</v>
      </c>
      <c r="C213" s="6">
        <f t="shared" si="159"/>
        <v>0</v>
      </c>
      <c r="D213" s="6">
        <f t="shared" si="159"/>
        <v>0</v>
      </c>
      <c r="E213" s="6">
        <f t="shared" si="159"/>
        <v>0</v>
      </c>
      <c r="F213" s="6">
        <f t="shared" si="159"/>
        <v>0</v>
      </c>
      <c r="G213" s="6">
        <f t="shared" si="159"/>
        <v>0</v>
      </c>
      <c r="H213" s="1153" t="e">
        <f t="shared" si="156"/>
        <v>#DIV/0!</v>
      </c>
      <c r="I213" s="485" t="s">
        <v>1954</v>
      </c>
      <c r="J213" s="6">
        <f t="shared" ref="J213:O213" si="160">+J221-J212</f>
        <v>0</v>
      </c>
      <c r="K213" s="6">
        <f t="shared" si="160"/>
        <v>0</v>
      </c>
      <c r="L213" s="6">
        <f t="shared" si="160"/>
        <v>0</v>
      </c>
      <c r="M213" s="6">
        <f t="shared" si="160"/>
        <v>0</v>
      </c>
      <c r="N213" s="6">
        <f t="shared" si="160"/>
        <v>0</v>
      </c>
      <c r="O213" s="6">
        <f t="shared" si="160"/>
        <v>0</v>
      </c>
      <c r="P213" s="1153" t="e">
        <f t="shared" si="158"/>
        <v>#DIV/0!</v>
      </c>
      <c r="Q213" s="485" t="s">
        <v>1954</v>
      </c>
      <c r="R213" s="6">
        <v>0</v>
      </c>
      <c r="S213" s="6">
        <v>0</v>
      </c>
      <c r="T213" s="6">
        <v>0</v>
      </c>
      <c r="U213" s="6">
        <v>0</v>
      </c>
      <c r="V213" s="6">
        <v>0</v>
      </c>
      <c r="W213" s="6">
        <v>0</v>
      </c>
      <c r="X213" s="500" t="e">
        <v>#DIV/0!</v>
      </c>
      <c r="AG213" s="108"/>
      <c r="AH213" s="354"/>
      <c r="AI213" s="108"/>
      <c r="AJ213" s="108"/>
      <c r="AK213" s="108"/>
    </row>
    <row r="214" spans="1:41" s="505" customFormat="1">
      <c r="A214" s="497" t="s">
        <v>1955</v>
      </c>
      <c r="B214" s="498">
        <f t="shared" ref="B214:G214" si="161">+B221-B212-B213</f>
        <v>0</v>
      </c>
      <c r="C214" s="498">
        <f t="shared" si="161"/>
        <v>0</v>
      </c>
      <c r="D214" s="498">
        <f t="shared" si="161"/>
        <v>0</v>
      </c>
      <c r="E214" s="498">
        <f t="shared" si="161"/>
        <v>0</v>
      </c>
      <c r="F214" s="498">
        <f t="shared" si="161"/>
        <v>0</v>
      </c>
      <c r="G214" s="498">
        <f t="shared" si="161"/>
        <v>0</v>
      </c>
      <c r="H214" s="1153" t="e">
        <f t="shared" si="156"/>
        <v>#DIV/0!</v>
      </c>
      <c r="I214" s="497" t="s">
        <v>1955</v>
      </c>
      <c r="J214" s="498">
        <f t="shared" ref="J214:O214" si="162">+J221-J212-J213</f>
        <v>0</v>
      </c>
      <c r="K214" s="498">
        <f t="shared" si="162"/>
        <v>0</v>
      </c>
      <c r="L214" s="498">
        <f t="shared" si="162"/>
        <v>0</v>
      </c>
      <c r="M214" s="498">
        <f t="shared" si="162"/>
        <v>0</v>
      </c>
      <c r="N214" s="498">
        <f t="shared" si="162"/>
        <v>0</v>
      </c>
      <c r="O214" s="498">
        <f t="shared" si="162"/>
        <v>0</v>
      </c>
      <c r="P214" s="1153" t="e">
        <f t="shared" si="158"/>
        <v>#DIV/0!</v>
      </c>
      <c r="Q214" s="497" t="s">
        <v>1955</v>
      </c>
      <c r="R214" s="498">
        <v>0</v>
      </c>
      <c r="S214" s="498">
        <v>0</v>
      </c>
      <c r="T214" s="498">
        <v>0</v>
      </c>
      <c r="U214" s="498">
        <v>0</v>
      </c>
      <c r="V214" s="498">
        <v>0</v>
      </c>
      <c r="W214" s="498">
        <v>0</v>
      </c>
      <c r="X214" s="500" t="e">
        <v>#DIV/0!</v>
      </c>
      <c r="AH214" s="503"/>
    </row>
    <row r="215" spans="1:41">
      <c r="A215" s="497" t="s">
        <v>92</v>
      </c>
      <c r="B215" s="498">
        <f t="shared" ref="B215:G215" si="163">+B221-B212-B213-B214</f>
        <v>0</v>
      </c>
      <c r="C215" s="498">
        <f t="shared" si="163"/>
        <v>0</v>
      </c>
      <c r="D215" s="498">
        <f t="shared" si="163"/>
        <v>0</v>
      </c>
      <c r="E215" s="498">
        <f t="shared" si="163"/>
        <v>0</v>
      </c>
      <c r="F215" s="498">
        <f t="shared" si="163"/>
        <v>0</v>
      </c>
      <c r="G215" s="498">
        <f t="shared" si="163"/>
        <v>0</v>
      </c>
      <c r="H215" s="1153" t="e">
        <f t="shared" si="156"/>
        <v>#DIV/0!</v>
      </c>
      <c r="I215" s="497" t="s">
        <v>92</v>
      </c>
      <c r="J215" s="498">
        <f t="shared" ref="J215:O215" si="164">+J221-J212-J213-J214</f>
        <v>0</v>
      </c>
      <c r="K215" s="498">
        <f t="shared" si="164"/>
        <v>0</v>
      </c>
      <c r="L215" s="498">
        <f t="shared" si="164"/>
        <v>0</v>
      </c>
      <c r="M215" s="498">
        <f t="shared" si="164"/>
        <v>0</v>
      </c>
      <c r="N215" s="498">
        <f t="shared" si="164"/>
        <v>0</v>
      </c>
      <c r="O215" s="498">
        <f t="shared" si="164"/>
        <v>0</v>
      </c>
      <c r="P215" s="1153" t="e">
        <f t="shared" si="158"/>
        <v>#DIV/0!</v>
      </c>
      <c r="Q215" s="497" t="s">
        <v>92</v>
      </c>
      <c r="R215" s="498">
        <v>0</v>
      </c>
      <c r="S215" s="498">
        <v>0</v>
      </c>
      <c r="T215" s="498">
        <v>0</v>
      </c>
      <c r="U215" s="498">
        <v>0</v>
      </c>
      <c r="V215" s="498">
        <v>0</v>
      </c>
      <c r="W215" s="498">
        <v>0</v>
      </c>
      <c r="X215" s="500" t="e">
        <v>#DIV/0!</v>
      </c>
      <c r="AH215" s="4"/>
    </row>
    <row r="216" spans="1:41">
      <c r="A216" s="497" t="s">
        <v>93</v>
      </c>
      <c r="B216" s="498">
        <f t="shared" ref="B216:G216" si="165">+B221-B212-B213-B214-B215</f>
        <v>0</v>
      </c>
      <c r="C216" s="498">
        <f t="shared" si="165"/>
        <v>0</v>
      </c>
      <c r="D216" s="498">
        <f t="shared" si="165"/>
        <v>0</v>
      </c>
      <c r="E216" s="498">
        <f t="shared" si="165"/>
        <v>0</v>
      </c>
      <c r="F216" s="498">
        <f t="shared" si="165"/>
        <v>0</v>
      </c>
      <c r="G216" s="498">
        <f t="shared" si="165"/>
        <v>0</v>
      </c>
      <c r="H216" s="1153" t="e">
        <f t="shared" si="156"/>
        <v>#DIV/0!</v>
      </c>
      <c r="I216" s="497" t="s">
        <v>93</v>
      </c>
      <c r="J216" s="498">
        <f t="shared" ref="J216:O216" si="166">+J221-J212-J213-J214-J215</f>
        <v>0</v>
      </c>
      <c r="K216" s="498">
        <f t="shared" si="166"/>
        <v>0</v>
      </c>
      <c r="L216" s="498">
        <f t="shared" si="166"/>
        <v>0</v>
      </c>
      <c r="M216" s="498">
        <f t="shared" si="166"/>
        <v>0</v>
      </c>
      <c r="N216" s="498">
        <f t="shared" si="166"/>
        <v>0</v>
      </c>
      <c r="O216" s="498">
        <f t="shared" si="166"/>
        <v>0</v>
      </c>
      <c r="P216" s="1153" t="e">
        <f t="shared" si="158"/>
        <v>#DIV/0!</v>
      </c>
      <c r="Q216" s="497" t="s">
        <v>93</v>
      </c>
      <c r="R216" s="498">
        <v>0</v>
      </c>
      <c r="S216" s="498">
        <v>0</v>
      </c>
      <c r="T216" s="498">
        <v>0</v>
      </c>
      <c r="U216" s="498">
        <v>0</v>
      </c>
      <c r="V216" s="498">
        <v>0</v>
      </c>
      <c r="W216" s="498">
        <v>0</v>
      </c>
      <c r="X216" s="500" t="e">
        <v>#DIV/0!</v>
      </c>
      <c r="AH216" s="4"/>
    </row>
    <row r="217" spans="1:41">
      <c r="A217" s="497" t="s">
        <v>94</v>
      </c>
      <c r="B217" s="498">
        <f t="shared" ref="B217:G217" si="167">+B221-B212-B213-B214-B215-B216</f>
        <v>0</v>
      </c>
      <c r="C217" s="498">
        <f t="shared" si="167"/>
        <v>0</v>
      </c>
      <c r="D217" s="498">
        <f t="shared" si="167"/>
        <v>0</v>
      </c>
      <c r="E217" s="498">
        <f t="shared" si="167"/>
        <v>0</v>
      </c>
      <c r="F217" s="498">
        <f t="shared" si="167"/>
        <v>0</v>
      </c>
      <c r="G217" s="498">
        <f t="shared" si="167"/>
        <v>0</v>
      </c>
      <c r="H217" s="1153" t="e">
        <f t="shared" si="156"/>
        <v>#DIV/0!</v>
      </c>
      <c r="I217" s="497" t="s">
        <v>94</v>
      </c>
      <c r="J217" s="498">
        <f t="shared" ref="J217:O217" si="168">+J221-J212-J213-J214-J215-J216</f>
        <v>0</v>
      </c>
      <c r="K217" s="498">
        <f t="shared" si="168"/>
        <v>0</v>
      </c>
      <c r="L217" s="498">
        <f t="shared" si="168"/>
        <v>0</v>
      </c>
      <c r="M217" s="498">
        <f t="shared" si="168"/>
        <v>0</v>
      </c>
      <c r="N217" s="498">
        <f t="shared" si="168"/>
        <v>0</v>
      </c>
      <c r="O217" s="498">
        <f t="shared" si="168"/>
        <v>0</v>
      </c>
      <c r="P217" s="1153" t="e">
        <f t="shared" si="158"/>
        <v>#DIV/0!</v>
      </c>
      <c r="Q217" s="497" t="s">
        <v>94</v>
      </c>
      <c r="R217" s="498">
        <v>0</v>
      </c>
      <c r="S217" s="498">
        <v>0</v>
      </c>
      <c r="T217" s="498">
        <v>0</v>
      </c>
      <c r="U217" s="498">
        <v>0</v>
      </c>
      <c r="V217" s="498">
        <v>0</v>
      </c>
      <c r="W217" s="498">
        <v>0</v>
      </c>
      <c r="X217" s="500" t="e">
        <v>#DIV/0!</v>
      </c>
      <c r="AH217" s="4"/>
    </row>
    <row r="218" spans="1:41">
      <c r="A218" s="497" t="s">
        <v>95</v>
      </c>
      <c r="B218" s="498">
        <f t="shared" ref="B218:G218" si="169">+B221-B212-B213-B214-B215-B216-B217</f>
        <v>0</v>
      </c>
      <c r="C218" s="498">
        <f t="shared" si="169"/>
        <v>0</v>
      </c>
      <c r="D218" s="498">
        <f t="shared" si="169"/>
        <v>0</v>
      </c>
      <c r="E218" s="498">
        <f t="shared" si="169"/>
        <v>0</v>
      </c>
      <c r="F218" s="498">
        <f t="shared" si="169"/>
        <v>0</v>
      </c>
      <c r="G218" s="498">
        <f t="shared" si="169"/>
        <v>0</v>
      </c>
      <c r="H218" s="1153" t="e">
        <f t="shared" si="156"/>
        <v>#DIV/0!</v>
      </c>
      <c r="I218" s="497" t="s">
        <v>95</v>
      </c>
      <c r="J218" s="498">
        <f t="shared" ref="J218:O218" si="170">+J221-J212-J213-J214-J215-J216-J217</f>
        <v>0</v>
      </c>
      <c r="K218" s="498">
        <f t="shared" si="170"/>
        <v>0</v>
      </c>
      <c r="L218" s="498">
        <f t="shared" si="170"/>
        <v>0</v>
      </c>
      <c r="M218" s="498">
        <f t="shared" si="170"/>
        <v>0</v>
      </c>
      <c r="N218" s="498">
        <f t="shared" si="170"/>
        <v>0</v>
      </c>
      <c r="O218" s="498">
        <f t="shared" si="170"/>
        <v>0</v>
      </c>
      <c r="P218" s="1153" t="e">
        <f t="shared" si="158"/>
        <v>#DIV/0!</v>
      </c>
      <c r="Q218" s="497" t="s">
        <v>95</v>
      </c>
      <c r="R218" s="498">
        <v>0</v>
      </c>
      <c r="S218" s="498">
        <v>0</v>
      </c>
      <c r="T218" s="498">
        <v>0</v>
      </c>
      <c r="U218" s="498">
        <v>0</v>
      </c>
      <c r="V218" s="498">
        <v>0</v>
      </c>
      <c r="W218" s="498">
        <v>0</v>
      </c>
      <c r="X218" s="500" t="e">
        <v>#DIV/0!</v>
      </c>
      <c r="AH218" s="4"/>
    </row>
    <row r="219" spans="1:41">
      <c r="A219" s="497" t="s">
        <v>2210</v>
      </c>
      <c r="B219" s="498"/>
      <c r="C219" s="498"/>
      <c r="D219" s="498"/>
      <c r="E219" s="498"/>
      <c r="F219" s="498"/>
      <c r="G219" s="498"/>
      <c r="H219" s="1153" t="e">
        <f t="shared" si="156"/>
        <v>#DIV/0!</v>
      </c>
      <c r="I219" s="497" t="s">
        <v>2210</v>
      </c>
      <c r="J219" s="498"/>
      <c r="K219" s="498"/>
      <c r="L219" s="498"/>
      <c r="M219" s="498"/>
      <c r="N219" s="498"/>
      <c r="O219" s="498"/>
      <c r="P219" s="1153" t="e">
        <f t="shared" si="158"/>
        <v>#DIV/0!</v>
      </c>
      <c r="Q219" s="497" t="s">
        <v>2209</v>
      </c>
      <c r="R219" s="498"/>
      <c r="S219" s="498"/>
      <c r="T219" s="498"/>
      <c r="U219" s="498"/>
      <c r="V219" s="498"/>
      <c r="W219" s="498"/>
      <c r="X219" s="500" t="e">
        <v>#DIV/0!</v>
      </c>
      <c r="AH219" s="4"/>
    </row>
    <row r="220" spans="1:41">
      <c r="A220" s="752"/>
      <c r="B220" s="753"/>
      <c r="C220" s="753"/>
      <c r="D220" s="753"/>
      <c r="E220" s="753"/>
      <c r="F220" s="753"/>
      <c r="G220" s="753"/>
      <c r="H220" s="754"/>
      <c r="I220" s="752"/>
      <c r="J220" s="753"/>
      <c r="K220" s="753"/>
      <c r="L220" s="753"/>
      <c r="M220" s="753"/>
      <c r="N220" s="753"/>
      <c r="O220" s="753"/>
      <c r="P220" s="754"/>
      <c r="Q220" s="752"/>
      <c r="R220" s="753"/>
      <c r="S220" s="753"/>
      <c r="T220" s="753"/>
      <c r="U220" s="753"/>
      <c r="V220" s="753"/>
      <c r="W220" s="753"/>
      <c r="X220" s="754"/>
    </row>
    <row r="221" spans="1:41">
      <c r="A221" s="203" t="s">
        <v>96</v>
      </c>
      <c r="B221" s="204">
        <f>+投手通算!C17</f>
        <v>0</v>
      </c>
      <c r="C221" s="204">
        <f>+投手通算!I17</f>
        <v>0</v>
      </c>
      <c r="D221" s="204">
        <f>+投手通算!D17</f>
        <v>0</v>
      </c>
      <c r="E221" s="204">
        <f>+投手通算!E17</f>
        <v>0</v>
      </c>
      <c r="F221" s="204">
        <f>+投手通算!F17</f>
        <v>0</v>
      </c>
      <c r="G221" s="204">
        <f>+投手通算!S17</f>
        <v>0</v>
      </c>
      <c r="H221" s="212" t="e">
        <f>+G221/(C221/27)</f>
        <v>#DIV/0!</v>
      </c>
      <c r="I221" s="203" t="s">
        <v>96</v>
      </c>
      <c r="J221" s="204">
        <f>+投手通算!C18</f>
        <v>0</v>
      </c>
      <c r="K221" s="204">
        <f>+投手通算!I18</f>
        <v>0</v>
      </c>
      <c r="L221" s="204">
        <f>+投手通算!D18</f>
        <v>0</v>
      </c>
      <c r="M221" s="204">
        <f>+投手通算!E18</f>
        <v>0</v>
      </c>
      <c r="N221" s="204">
        <f>+投手通算!F18</f>
        <v>0</v>
      </c>
      <c r="O221" s="204">
        <f>+投手通算!S18</f>
        <v>0</v>
      </c>
      <c r="P221" s="212" t="e">
        <f>+O221/(K221/27)</f>
        <v>#DIV/0!</v>
      </c>
      <c r="Q221" s="203" t="s">
        <v>96</v>
      </c>
      <c r="R221" s="206">
        <f>+投手通算!C19</f>
        <v>0</v>
      </c>
      <c r="S221" s="204">
        <f>+投手通算!I19</f>
        <v>0</v>
      </c>
      <c r="T221" s="204">
        <f>+投手通算!D19</f>
        <v>0</v>
      </c>
      <c r="U221" s="204">
        <f>+投手通算!E19</f>
        <v>0</v>
      </c>
      <c r="V221" s="204">
        <f>+投手通算!F19</f>
        <v>0</v>
      </c>
      <c r="W221" s="204">
        <f>+投手通算!S19</f>
        <v>0</v>
      </c>
      <c r="X221" s="205" t="e">
        <f>+W221/(S221/27)</f>
        <v>#DIV/0!</v>
      </c>
    </row>
    <row r="222" spans="1:41" s="107" customFormat="1" ht="13.5" customHeight="1">
      <c r="A222" s="756" t="s">
        <v>778</v>
      </c>
      <c r="B222" s="187"/>
      <c r="C222" s="187"/>
      <c r="D222" s="197"/>
      <c r="E222" s="187"/>
      <c r="F222" s="196"/>
      <c r="G222" s="196"/>
      <c r="H222" s="196"/>
      <c r="I222" s="756" t="s">
        <v>1962</v>
      </c>
      <c r="J222" s="1548" t="s">
        <v>2467</v>
      </c>
      <c r="K222" s="1548" t="s">
        <v>2468</v>
      </c>
      <c r="L222" s="269"/>
      <c r="M222" s="268"/>
      <c r="N222" s="270"/>
      <c r="O222" s="270"/>
      <c r="P222" s="196"/>
      <c r="Q222" s="755" t="s">
        <v>1963</v>
      </c>
      <c r="R222" s="187"/>
      <c r="S222" s="187"/>
      <c r="T222" s="197"/>
      <c r="U222" s="187"/>
      <c r="V222" s="195"/>
      <c r="W222" s="195"/>
      <c r="X222" s="195"/>
      <c r="AG222"/>
      <c r="AH222" s="4"/>
      <c r="AI222"/>
      <c r="AJ222"/>
      <c r="AK222"/>
    </row>
    <row r="223" spans="1:41">
      <c r="A223" s="141" t="s">
        <v>697</v>
      </c>
      <c r="B223" s="52" t="s">
        <v>73</v>
      </c>
      <c r="C223" s="52" t="s">
        <v>98</v>
      </c>
      <c r="D223" s="52" t="s">
        <v>18</v>
      </c>
      <c r="E223" s="52" t="s">
        <v>19</v>
      </c>
      <c r="F223" s="52" t="s">
        <v>23</v>
      </c>
      <c r="G223" s="52" t="s">
        <v>99</v>
      </c>
      <c r="H223" s="53" t="s">
        <v>100</v>
      </c>
      <c r="I223" s="418" t="s">
        <v>1964</v>
      </c>
      <c r="J223" s="52" t="s">
        <v>73</v>
      </c>
      <c r="K223" s="52" t="s">
        <v>98</v>
      </c>
      <c r="L223" s="52" t="s">
        <v>18</v>
      </c>
      <c r="M223" s="52" t="s">
        <v>19</v>
      </c>
      <c r="N223" s="52" t="s">
        <v>23</v>
      </c>
      <c r="O223" s="52" t="s">
        <v>99</v>
      </c>
      <c r="P223" s="53" t="s">
        <v>100</v>
      </c>
      <c r="Q223" s="1155" t="s">
        <v>2220</v>
      </c>
      <c r="R223" s="52" t="s">
        <v>73</v>
      </c>
      <c r="S223" s="52" t="s">
        <v>98</v>
      </c>
      <c r="T223" s="52" t="s">
        <v>18</v>
      </c>
      <c r="U223" s="52" t="s">
        <v>19</v>
      </c>
      <c r="V223" s="52" t="s">
        <v>23</v>
      </c>
      <c r="W223" s="52" t="s">
        <v>99</v>
      </c>
      <c r="X223" s="53" t="s">
        <v>100</v>
      </c>
      <c r="AH223" s="4"/>
      <c r="AO223" s="36"/>
    </row>
    <row r="224" spans="1:41">
      <c r="A224" s="485" t="s">
        <v>1953</v>
      </c>
      <c r="B224" s="6">
        <f t="shared" ref="B224:G224" si="171">+B233</f>
        <v>0</v>
      </c>
      <c r="C224" s="6">
        <f t="shared" si="171"/>
        <v>0</v>
      </c>
      <c r="D224" s="6">
        <f t="shared" si="171"/>
        <v>0</v>
      </c>
      <c r="E224" s="6">
        <f t="shared" si="171"/>
        <v>0</v>
      </c>
      <c r="F224" s="6">
        <f t="shared" si="171"/>
        <v>0</v>
      </c>
      <c r="G224" s="6">
        <f t="shared" si="171"/>
        <v>0</v>
      </c>
      <c r="H224" s="1153" t="e">
        <f t="shared" ref="H224:H231" si="172">+G224/(C224/27)</f>
        <v>#DIV/0!</v>
      </c>
      <c r="I224" s="485" t="s">
        <v>1953</v>
      </c>
      <c r="J224" s="6">
        <f t="shared" ref="J224:O224" si="173">+J233</f>
        <v>0</v>
      </c>
      <c r="K224" s="6">
        <f t="shared" si="173"/>
        <v>0</v>
      </c>
      <c r="L224" s="6">
        <f t="shared" si="173"/>
        <v>0</v>
      </c>
      <c r="M224" s="6">
        <f t="shared" si="173"/>
        <v>0</v>
      </c>
      <c r="N224" s="6">
        <f t="shared" si="173"/>
        <v>0</v>
      </c>
      <c r="O224" s="6">
        <f t="shared" si="173"/>
        <v>0</v>
      </c>
      <c r="P224" s="1153" t="e">
        <f t="shared" ref="P224:P231" si="174">+O224/(K224/27)</f>
        <v>#DIV/0!</v>
      </c>
      <c r="Q224" s="485" t="s">
        <v>1953</v>
      </c>
      <c r="R224" s="6">
        <f t="shared" ref="R224:W224" si="175">+R233</f>
        <v>0</v>
      </c>
      <c r="S224" s="6">
        <f t="shared" si="175"/>
        <v>0</v>
      </c>
      <c r="T224" s="6">
        <f t="shared" si="175"/>
        <v>0</v>
      </c>
      <c r="U224" s="6">
        <f t="shared" si="175"/>
        <v>0</v>
      </c>
      <c r="V224" s="6">
        <f t="shared" si="175"/>
        <v>0</v>
      </c>
      <c r="W224" s="6">
        <f t="shared" si="175"/>
        <v>0</v>
      </c>
      <c r="X224" s="1153" t="e">
        <f t="shared" ref="X224:X231" si="176">+W224/(S224/27)</f>
        <v>#DIV/0!</v>
      </c>
      <c r="AH224" s="4"/>
    </row>
    <row r="225" spans="1:45">
      <c r="A225" s="485" t="s">
        <v>1954</v>
      </c>
      <c r="B225" s="6">
        <f t="shared" ref="B225:G225" si="177">+B233-B224</f>
        <v>0</v>
      </c>
      <c r="C225" s="6">
        <f t="shared" si="177"/>
        <v>0</v>
      </c>
      <c r="D225" s="6">
        <f t="shared" si="177"/>
        <v>0</v>
      </c>
      <c r="E225" s="6">
        <f t="shared" si="177"/>
        <v>0</v>
      </c>
      <c r="F225" s="6">
        <f t="shared" si="177"/>
        <v>0</v>
      </c>
      <c r="G225" s="6">
        <f t="shared" si="177"/>
        <v>0</v>
      </c>
      <c r="H225" s="1153" t="e">
        <f t="shared" si="172"/>
        <v>#DIV/0!</v>
      </c>
      <c r="I225" s="485" t="s">
        <v>1954</v>
      </c>
      <c r="J225" s="6">
        <f t="shared" ref="J225:O225" si="178">+J233-J224</f>
        <v>0</v>
      </c>
      <c r="K225" s="6">
        <f t="shared" si="178"/>
        <v>0</v>
      </c>
      <c r="L225" s="6">
        <f t="shared" si="178"/>
        <v>0</v>
      </c>
      <c r="M225" s="6">
        <f t="shared" si="178"/>
        <v>0</v>
      </c>
      <c r="N225" s="6">
        <f t="shared" si="178"/>
        <v>0</v>
      </c>
      <c r="O225" s="6">
        <f t="shared" si="178"/>
        <v>0</v>
      </c>
      <c r="P225" s="1153" t="e">
        <f t="shared" si="174"/>
        <v>#DIV/0!</v>
      </c>
      <c r="Q225" s="485" t="s">
        <v>1954</v>
      </c>
      <c r="R225" s="6">
        <f t="shared" ref="R225:W225" si="179">+R233-R224</f>
        <v>0</v>
      </c>
      <c r="S225" s="6">
        <f t="shared" si="179"/>
        <v>0</v>
      </c>
      <c r="T225" s="6">
        <f t="shared" si="179"/>
        <v>0</v>
      </c>
      <c r="U225" s="6">
        <f t="shared" si="179"/>
        <v>0</v>
      </c>
      <c r="V225" s="6">
        <f t="shared" si="179"/>
        <v>0</v>
      </c>
      <c r="W225" s="6">
        <f t="shared" si="179"/>
        <v>0</v>
      </c>
      <c r="X225" s="1153" t="e">
        <f t="shared" si="176"/>
        <v>#DIV/0!</v>
      </c>
      <c r="AG225" s="108"/>
      <c r="AH225" s="354"/>
      <c r="AI225" s="108"/>
      <c r="AJ225" s="108"/>
      <c r="AK225" s="108"/>
    </row>
    <row r="226" spans="1:45">
      <c r="A226" s="497" t="s">
        <v>1955</v>
      </c>
      <c r="B226" s="498">
        <f t="shared" ref="B226:G226" si="180">+B233-B224-B225</f>
        <v>0</v>
      </c>
      <c r="C226" s="498">
        <f t="shared" si="180"/>
        <v>0</v>
      </c>
      <c r="D226" s="498">
        <f t="shared" si="180"/>
        <v>0</v>
      </c>
      <c r="E226" s="498">
        <f t="shared" si="180"/>
        <v>0</v>
      </c>
      <c r="F226" s="498">
        <f t="shared" si="180"/>
        <v>0</v>
      </c>
      <c r="G226" s="498">
        <f t="shared" si="180"/>
        <v>0</v>
      </c>
      <c r="H226" s="1153" t="e">
        <f t="shared" si="172"/>
        <v>#DIV/0!</v>
      </c>
      <c r="I226" s="497" t="s">
        <v>1955</v>
      </c>
      <c r="J226" s="498">
        <f t="shared" ref="J226:O226" si="181">+J233-J224-J225</f>
        <v>0</v>
      </c>
      <c r="K226" s="498">
        <f t="shared" si="181"/>
        <v>0</v>
      </c>
      <c r="L226" s="498">
        <f t="shared" si="181"/>
        <v>0</v>
      </c>
      <c r="M226" s="498">
        <f t="shared" si="181"/>
        <v>0</v>
      </c>
      <c r="N226" s="498">
        <f t="shared" si="181"/>
        <v>0</v>
      </c>
      <c r="O226" s="498">
        <f t="shared" si="181"/>
        <v>0</v>
      </c>
      <c r="P226" s="1153" t="e">
        <f t="shared" si="174"/>
        <v>#DIV/0!</v>
      </c>
      <c r="Q226" s="497" t="s">
        <v>1955</v>
      </c>
      <c r="R226" s="498">
        <f t="shared" ref="R226:W226" si="182">+R233-R224-R225</f>
        <v>0</v>
      </c>
      <c r="S226" s="498">
        <f t="shared" si="182"/>
        <v>0</v>
      </c>
      <c r="T226" s="498">
        <f t="shared" si="182"/>
        <v>0</v>
      </c>
      <c r="U226" s="498">
        <f t="shared" si="182"/>
        <v>0</v>
      </c>
      <c r="V226" s="498">
        <f t="shared" si="182"/>
        <v>0</v>
      </c>
      <c r="W226" s="498">
        <f t="shared" si="182"/>
        <v>0</v>
      </c>
      <c r="X226" s="1153" t="e">
        <f t="shared" si="176"/>
        <v>#DIV/0!</v>
      </c>
      <c r="AH226" s="4"/>
    </row>
    <row r="227" spans="1:45">
      <c r="A227" s="497" t="s">
        <v>92</v>
      </c>
      <c r="B227" s="498">
        <f t="shared" ref="B227:G227" si="183">+B233-B224-B225-B226</f>
        <v>0</v>
      </c>
      <c r="C227" s="498">
        <f t="shared" si="183"/>
        <v>0</v>
      </c>
      <c r="D227" s="498">
        <f t="shared" si="183"/>
        <v>0</v>
      </c>
      <c r="E227" s="498">
        <f t="shared" si="183"/>
        <v>0</v>
      </c>
      <c r="F227" s="498">
        <f t="shared" si="183"/>
        <v>0</v>
      </c>
      <c r="G227" s="498">
        <f t="shared" si="183"/>
        <v>0</v>
      </c>
      <c r="H227" s="1153" t="e">
        <f t="shared" si="172"/>
        <v>#DIV/0!</v>
      </c>
      <c r="I227" s="497" t="s">
        <v>92</v>
      </c>
      <c r="J227" s="498">
        <f t="shared" ref="J227:O227" si="184">+J233-J224-J225-J226</f>
        <v>0</v>
      </c>
      <c r="K227" s="498">
        <f t="shared" si="184"/>
        <v>0</v>
      </c>
      <c r="L227" s="498">
        <f t="shared" si="184"/>
        <v>0</v>
      </c>
      <c r="M227" s="498">
        <f t="shared" si="184"/>
        <v>0</v>
      </c>
      <c r="N227" s="498">
        <f t="shared" si="184"/>
        <v>0</v>
      </c>
      <c r="O227" s="498">
        <f t="shared" si="184"/>
        <v>0</v>
      </c>
      <c r="P227" s="1153" t="e">
        <f t="shared" si="174"/>
        <v>#DIV/0!</v>
      </c>
      <c r="Q227" s="497" t="s">
        <v>92</v>
      </c>
      <c r="R227" s="498">
        <f t="shared" ref="R227:W227" si="185">+R233-R224-R225-R226</f>
        <v>0</v>
      </c>
      <c r="S227" s="498">
        <f t="shared" si="185"/>
        <v>0</v>
      </c>
      <c r="T227" s="498">
        <f t="shared" si="185"/>
        <v>0</v>
      </c>
      <c r="U227" s="498">
        <f t="shared" si="185"/>
        <v>0</v>
      </c>
      <c r="V227" s="498">
        <f t="shared" si="185"/>
        <v>0</v>
      </c>
      <c r="W227" s="498">
        <f t="shared" si="185"/>
        <v>0</v>
      </c>
      <c r="X227" s="1153" t="e">
        <f t="shared" si="176"/>
        <v>#DIV/0!</v>
      </c>
      <c r="AH227" s="4"/>
    </row>
    <row r="228" spans="1:45">
      <c r="A228" s="497" t="s">
        <v>93</v>
      </c>
      <c r="B228" s="498">
        <f t="shared" ref="B228:G228" si="186">+B233-B224-B225-B226-B227</f>
        <v>0</v>
      </c>
      <c r="C228" s="498">
        <f t="shared" si="186"/>
        <v>0</v>
      </c>
      <c r="D228" s="498">
        <f t="shared" si="186"/>
        <v>0</v>
      </c>
      <c r="E228" s="498">
        <f t="shared" si="186"/>
        <v>0</v>
      </c>
      <c r="F228" s="498">
        <f t="shared" si="186"/>
        <v>0</v>
      </c>
      <c r="G228" s="498">
        <f t="shared" si="186"/>
        <v>0</v>
      </c>
      <c r="H228" s="1153" t="e">
        <f t="shared" si="172"/>
        <v>#DIV/0!</v>
      </c>
      <c r="I228" s="497" t="s">
        <v>93</v>
      </c>
      <c r="J228" s="498">
        <f t="shared" ref="J228:O228" si="187">+J233-J224-J225-J226-J227</f>
        <v>0</v>
      </c>
      <c r="K228" s="498">
        <f t="shared" si="187"/>
        <v>0</v>
      </c>
      <c r="L228" s="498">
        <f t="shared" si="187"/>
        <v>0</v>
      </c>
      <c r="M228" s="498">
        <f t="shared" si="187"/>
        <v>0</v>
      </c>
      <c r="N228" s="498">
        <f t="shared" si="187"/>
        <v>0</v>
      </c>
      <c r="O228" s="498">
        <f t="shared" si="187"/>
        <v>0</v>
      </c>
      <c r="P228" s="1153" t="e">
        <f t="shared" si="174"/>
        <v>#DIV/0!</v>
      </c>
      <c r="Q228" s="497" t="s">
        <v>93</v>
      </c>
      <c r="R228" s="498">
        <f t="shared" ref="R228:W228" si="188">+R233-R224-R225-R226-R227</f>
        <v>0</v>
      </c>
      <c r="S228" s="498">
        <f t="shared" si="188"/>
        <v>0</v>
      </c>
      <c r="T228" s="498">
        <f t="shared" si="188"/>
        <v>0</v>
      </c>
      <c r="U228" s="498">
        <f t="shared" si="188"/>
        <v>0</v>
      </c>
      <c r="V228" s="498">
        <f t="shared" si="188"/>
        <v>0</v>
      </c>
      <c r="W228" s="498">
        <f t="shared" si="188"/>
        <v>0</v>
      </c>
      <c r="X228" s="1153" t="e">
        <f t="shared" si="176"/>
        <v>#DIV/0!</v>
      </c>
      <c r="AH228" s="4"/>
    </row>
    <row r="229" spans="1:45">
      <c r="A229" s="497" t="s">
        <v>94</v>
      </c>
      <c r="B229" s="498">
        <f t="shared" ref="B229:G229" si="189">+B233-B224-B225-B226-B227-B228</f>
        <v>0</v>
      </c>
      <c r="C229" s="498">
        <f t="shared" si="189"/>
        <v>0</v>
      </c>
      <c r="D229" s="498">
        <f t="shared" si="189"/>
        <v>0</v>
      </c>
      <c r="E229" s="498">
        <f t="shared" si="189"/>
        <v>0</v>
      </c>
      <c r="F229" s="498">
        <f t="shared" si="189"/>
        <v>0</v>
      </c>
      <c r="G229" s="498">
        <f t="shared" si="189"/>
        <v>0</v>
      </c>
      <c r="H229" s="1153" t="e">
        <f t="shared" si="172"/>
        <v>#DIV/0!</v>
      </c>
      <c r="I229" s="497" t="s">
        <v>94</v>
      </c>
      <c r="J229" s="498">
        <f t="shared" ref="J229:O229" si="190">+J233-J224-J225-J226-J227-J228</f>
        <v>0</v>
      </c>
      <c r="K229" s="498">
        <f t="shared" si="190"/>
        <v>0</v>
      </c>
      <c r="L229" s="498">
        <f t="shared" si="190"/>
        <v>0</v>
      </c>
      <c r="M229" s="498">
        <f t="shared" si="190"/>
        <v>0</v>
      </c>
      <c r="N229" s="498">
        <f t="shared" si="190"/>
        <v>0</v>
      </c>
      <c r="O229" s="498">
        <f t="shared" si="190"/>
        <v>0</v>
      </c>
      <c r="P229" s="1153" t="e">
        <f t="shared" si="174"/>
        <v>#DIV/0!</v>
      </c>
      <c r="Q229" s="497" t="s">
        <v>94</v>
      </c>
      <c r="R229" s="498">
        <f t="shared" ref="R229:W229" si="191">+R233-R224-R225-R226-R227-R228</f>
        <v>0</v>
      </c>
      <c r="S229" s="498">
        <f t="shared" si="191"/>
        <v>0</v>
      </c>
      <c r="T229" s="498">
        <f t="shared" si="191"/>
        <v>0</v>
      </c>
      <c r="U229" s="498">
        <f t="shared" si="191"/>
        <v>0</v>
      </c>
      <c r="V229" s="498">
        <f t="shared" si="191"/>
        <v>0</v>
      </c>
      <c r="W229" s="498">
        <f t="shared" si="191"/>
        <v>0</v>
      </c>
      <c r="X229" s="1153" t="e">
        <f t="shared" si="176"/>
        <v>#DIV/0!</v>
      </c>
      <c r="AH229" s="4"/>
    </row>
    <row r="230" spans="1:45">
      <c r="A230" s="497" t="s">
        <v>95</v>
      </c>
      <c r="B230" s="498">
        <f t="shared" ref="B230:G230" si="192">+B233-B224-B225-B226-B227-B228-B229</f>
        <v>0</v>
      </c>
      <c r="C230" s="498">
        <f t="shared" si="192"/>
        <v>0</v>
      </c>
      <c r="D230" s="498">
        <f t="shared" si="192"/>
        <v>0</v>
      </c>
      <c r="E230" s="498">
        <f t="shared" si="192"/>
        <v>0</v>
      </c>
      <c r="F230" s="498">
        <f t="shared" si="192"/>
        <v>0</v>
      </c>
      <c r="G230" s="498">
        <f t="shared" si="192"/>
        <v>0</v>
      </c>
      <c r="H230" s="1153" t="e">
        <f t="shared" si="172"/>
        <v>#DIV/0!</v>
      </c>
      <c r="I230" s="497" t="s">
        <v>95</v>
      </c>
      <c r="J230" s="498">
        <f t="shared" ref="J230:O230" si="193">+J233-J224-J225-J226-J227-J228-J229</f>
        <v>0</v>
      </c>
      <c r="K230" s="498">
        <f t="shared" si="193"/>
        <v>0</v>
      </c>
      <c r="L230" s="498">
        <f t="shared" si="193"/>
        <v>0</v>
      </c>
      <c r="M230" s="498">
        <f t="shared" si="193"/>
        <v>0</v>
      </c>
      <c r="N230" s="498">
        <f t="shared" si="193"/>
        <v>0</v>
      </c>
      <c r="O230" s="498">
        <f t="shared" si="193"/>
        <v>0</v>
      </c>
      <c r="P230" s="1153" t="e">
        <f t="shared" si="174"/>
        <v>#DIV/0!</v>
      </c>
      <c r="Q230" s="497" t="s">
        <v>95</v>
      </c>
      <c r="R230" s="498">
        <f t="shared" ref="R230:W230" si="194">+R233-R224-R225-R226-R227-R228-R229</f>
        <v>0</v>
      </c>
      <c r="S230" s="498">
        <f t="shared" si="194"/>
        <v>0</v>
      </c>
      <c r="T230" s="498">
        <f t="shared" si="194"/>
        <v>0</v>
      </c>
      <c r="U230" s="498">
        <f t="shared" si="194"/>
        <v>0</v>
      </c>
      <c r="V230" s="498">
        <f t="shared" si="194"/>
        <v>0</v>
      </c>
      <c r="W230" s="498">
        <f t="shared" si="194"/>
        <v>0</v>
      </c>
      <c r="X230" s="1153" t="e">
        <f t="shared" si="176"/>
        <v>#DIV/0!</v>
      </c>
      <c r="AH230" s="4"/>
    </row>
    <row r="231" spans="1:45">
      <c r="A231" s="497" t="s">
        <v>2210</v>
      </c>
      <c r="B231" s="498"/>
      <c r="C231" s="498"/>
      <c r="D231" s="498"/>
      <c r="E231" s="498"/>
      <c r="F231" s="498"/>
      <c r="G231" s="498"/>
      <c r="H231" s="1153" t="e">
        <f t="shared" si="172"/>
        <v>#DIV/0!</v>
      </c>
      <c r="I231" s="497" t="s">
        <v>2210</v>
      </c>
      <c r="J231" s="498"/>
      <c r="K231" s="498"/>
      <c r="L231" s="498"/>
      <c r="M231" s="498"/>
      <c r="N231" s="498"/>
      <c r="O231" s="498"/>
      <c r="P231" s="1153" t="e">
        <f t="shared" si="174"/>
        <v>#DIV/0!</v>
      </c>
      <c r="Q231" s="497" t="s">
        <v>2210</v>
      </c>
      <c r="R231" s="498"/>
      <c r="S231" s="498"/>
      <c r="T231" s="498"/>
      <c r="U231" s="498"/>
      <c r="V231" s="498"/>
      <c r="W231" s="498"/>
      <c r="X231" s="1153" t="e">
        <f t="shared" si="176"/>
        <v>#DIV/0!</v>
      </c>
      <c r="AH231" s="4"/>
    </row>
    <row r="232" spans="1:45">
      <c r="A232" s="752"/>
      <c r="B232" s="753"/>
      <c r="C232" s="753"/>
      <c r="D232" s="753"/>
      <c r="E232" s="753"/>
      <c r="F232" s="753"/>
      <c r="G232" s="753"/>
      <c r="H232" s="754"/>
      <c r="I232" s="752"/>
      <c r="J232" s="753"/>
      <c r="K232" s="753"/>
      <c r="L232" s="753"/>
      <c r="M232" s="753"/>
      <c r="N232" s="753"/>
      <c r="O232" s="753"/>
      <c r="P232" s="754"/>
      <c r="Q232" s="752"/>
      <c r="R232" s="753"/>
      <c r="S232" s="753"/>
      <c r="T232" s="753"/>
      <c r="U232" s="753"/>
      <c r="V232" s="753"/>
      <c r="W232" s="753"/>
      <c r="X232" s="754"/>
    </row>
    <row r="233" spans="1:45">
      <c r="A233" s="203" t="s">
        <v>96</v>
      </c>
      <c r="B233" s="204">
        <f>+投手通算!C20</f>
        <v>0</v>
      </c>
      <c r="C233" s="204">
        <f>+投手通算!I20</f>
        <v>0</v>
      </c>
      <c r="D233" s="204">
        <f>+投手通算!D20</f>
        <v>0</v>
      </c>
      <c r="E233" s="204">
        <f>+投手通算!E20</f>
        <v>0</v>
      </c>
      <c r="F233" s="204">
        <f>+投手通算!F20</f>
        <v>0</v>
      </c>
      <c r="G233" s="204">
        <f>+投手通算!S20</f>
        <v>0</v>
      </c>
      <c r="H233" s="212" t="e">
        <f>+G233/(C233/27)</f>
        <v>#DIV/0!</v>
      </c>
      <c r="I233" s="203" t="s">
        <v>96</v>
      </c>
      <c r="J233" s="204">
        <f>+投手通算!C21</f>
        <v>0</v>
      </c>
      <c r="K233" s="204">
        <f>+投手通算!I21</f>
        <v>0</v>
      </c>
      <c r="L233" s="204">
        <f>+投手通算!D21</f>
        <v>0</v>
      </c>
      <c r="M233" s="204">
        <f>+投手通算!E21</f>
        <v>0</v>
      </c>
      <c r="N233" s="204">
        <f>+投手通算!F21</f>
        <v>0</v>
      </c>
      <c r="O233" s="204">
        <f>+投手通算!S21</f>
        <v>0</v>
      </c>
      <c r="P233" s="212" t="e">
        <f>+O233/(K233/27)</f>
        <v>#DIV/0!</v>
      </c>
      <c r="Q233" s="203" t="s">
        <v>96</v>
      </c>
      <c r="R233" s="206">
        <f>+投手通算!C22</f>
        <v>0</v>
      </c>
      <c r="S233" s="204">
        <f>+投手通算!I22</f>
        <v>0</v>
      </c>
      <c r="T233" s="204">
        <f>+投手通算!D22</f>
        <v>0</v>
      </c>
      <c r="U233" s="204">
        <f>+投手通算!E22</f>
        <v>0</v>
      </c>
      <c r="V233" s="204">
        <f>+投手通算!F22</f>
        <v>0</v>
      </c>
      <c r="W233" s="204">
        <f>+投手通算!S22</f>
        <v>0</v>
      </c>
      <c r="X233" s="205" t="e">
        <f>+W233/(S233/27)</f>
        <v>#DIV/0!</v>
      </c>
    </row>
    <row r="234" spans="1:45" s="107" customFormat="1" ht="13.5" customHeight="1">
      <c r="A234" s="756" t="s">
        <v>1659</v>
      </c>
      <c r="B234" s="1548" t="s">
        <v>2467</v>
      </c>
      <c r="C234" s="1548" t="s">
        <v>2468</v>
      </c>
      <c r="D234" s="197"/>
      <c r="E234" s="187"/>
      <c r="F234" s="196"/>
      <c r="G234" s="196"/>
      <c r="H234" s="196"/>
      <c r="I234" s="756" t="s">
        <v>760</v>
      </c>
      <c r="J234" s="1548" t="s">
        <v>2467</v>
      </c>
      <c r="K234" s="1548" t="s">
        <v>2468</v>
      </c>
      <c r="L234" s="197"/>
      <c r="M234" s="187"/>
      <c r="N234" s="196"/>
      <c r="O234" s="196"/>
      <c r="P234" s="196"/>
      <c r="Q234" s="423" t="s">
        <v>1012</v>
      </c>
      <c r="R234" s="187" t="s">
        <v>2499</v>
      </c>
      <c r="S234" s="187" t="s">
        <v>2499</v>
      </c>
      <c r="T234" s="197"/>
      <c r="U234" s="187"/>
      <c r="V234" s="195"/>
      <c r="W234" s="195"/>
      <c r="X234" s="195"/>
    </row>
    <row r="235" spans="1:45">
      <c r="A235" s="418" t="s">
        <v>1660</v>
      </c>
      <c r="B235" s="52" t="s">
        <v>73</v>
      </c>
      <c r="C235" s="52" t="s">
        <v>98</v>
      </c>
      <c r="D235" s="52" t="s">
        <v>18</v>
      </c>
      <c r="E235" s="52" t="s">
        <v>19</v>
      </c>
      <c r="F235" s="52" t="s">
        <v>23</v>
      </c>
      <c r="G235" s="52" t="s">
        <v>99</v>
      </c>
      <c r="H235" s="53" t="s">
        <v>100</v>
      </c>
      <c r="I235" s="418" t="s">
        <v>2175</v>
      </c>
      <c r="J235" s="52" t="s">
        <v>73</v>
      </c>
      <c r="K235" s="52" t="s">
        <v>98</v>
      </c>
      <c r="L235" s="52" t="s">
        <v>18</v>
      </c>
      <c r="M235" s="52" t="s">
        <v>19</v>
      </c>
      <c r="N235" s="52" t="s">
        <v>23</v>
      </c>
      <c r="O235" s="52" t="s">
        <v>99</v>
      </c>
      <c r="P235" s="53" t="s">
        <v>100</v>
      </c>
      <c r="Q235" s="355" t="s">
        <v>1264</v>
      </c>
      <c r="R235" s="52" t="s">
        <v>73</v>
      </c>
      <c r="S235" s="52" t="s">
        <v>98</v>
      </c>
      <c r="T235" s="52" t="s">
        <v>18</v>
      </c>
      <c r="U235" s="52" t="s">
        <v>19</v>
      </c>
      <c r="V235" s="52" t="s">
        <v>23</v>
      </c>
      <c r="W235" s="52" t="s">
        <v>99</v>
      </c>
      <c r="X235" s="53" t="s">
        <v>100</v>
      </c>
      <c r="AH235" s="4"/>
      <c r="AO235" s="36"/>
    </row>
    <row r="236" spans="1:45">
      <c r="A236" s="485" t="s">
        <v>1953</v>
      </c>
      <c r="B236" s="6">
        <f t="shared" ref="B236:G236" si="195">+B245</f>
        <v>0</v>
      </c>
      <c r="C236" s="6">
        <f t="shared" si="195"/>
        <v>0</v>
      </c>
      <c r="D236" s="6">
        <f t="shared" si="195"/>
        <v>0</v>
      </c>
      <c r="E236" s="6">
        <f t="shared" si="195"/>
        <v>0</v>
      </c>
      <c r="F236" s="6">
        <f t="shared" si="195"/>
        <v>0</v>
      </c>
      <c r="G236" s="6">
        <f t="shared" si="195"/>
        <v>0</v>
      </c>
      <c r="H236" s="1153" t="e">
        <f t="shared" ref="H236:H243" si="196">+G236/(C236/27)</f>
        <v>#DIV/0!</v>
      </c>
      <c r="I236" s="485" t="s">
        <v>1953</v>
      </c>
      <c r="J236" s="6">
        <f t="shared" ref="J236:O236" si="197">+J245</f>
        <v>0</v>
      </c>
      <c r="K236" s="6">
        <f t="shared" si="197"/>
        <v>0</v>
      </c>
      <c r="L236" s="6">
        <f t="shared" si="197"/>
        <v>0</v>
      </c>
      <c r="M236" s="6">
        <f t="shared" si="197"/>
        <v>0</v>
      </c>
      <c r="N236" s="6">
        <f t="shared" si="197"/>
        <v>0</v>
      </c>
      <c r="O236" s="6">
        <f t="shared" si="197"/>
        <v>0</v>
      </c>
      <c r="P236" s="1153" t="e">
        <f t="shared" ref="P236:P243" si="198">+O236/(K236/27)</f>
        <v>#DIV/0!</v>
      </c>
      <c r="Q236" s="485" t="s">
        <v>1953</v>
      </c>
      <c r="R236" s="6">
        <f t="shared" ref="R236:W236" si="199">+R245</f>
        <v>0</v>
      </c>
      <c r="S236" s="6">
        <f t="shared" si="199"/>
        <v>0</v>
      </c>
      <c r="T236" s="6">
        <f t="shared" si="199"/>
        <v>0</v>
      </c>
      <c r="U236" s="6">
        <f t="shared" si="199"/>
        <v>0</v>
      </c>
      <c r="V236" s="6">
        <f t="shared" si="199"/>
        <v>0</v>
      </c>
      <c r="W236" s="6">
        <f t="shared" si="199"/>
        <v>0</v>
      </c>
      <c r="X236" s="1153" t="e">
        <f t="shared" ref="X236:X243" si="200">+W236/(S236/27)</f>
        <v>#DIV/0!</v>
      </c>
      <c r="AH236" s="4"/>
      <c r="AP236" s="4"/>
    </row>
    <row r="237" spans="1:45">
      <c r="A237" s="485" t="s">
        <v>1954</v>
      </c>
      <c r="B237" s="6">
        <f t="shared" ref="B237:G237" si="201">+B245-B236</f>
        <v>0</v>
      </c>
      <c r="C237" s="6">
        <f t="shared" si="201"/>
        <v>0</v>
      </c>
      <c r="D237" s="6">
        <f t="shared" si="201"/>
        <v>0</v>
      </c>
      <c r="E237" s="6">
        <f t="shared" si="201"/>
        <v>0</v>
      </c>
      <c r="F237" s="6">
        <f t="shared" si="201"/>
        <v>0</v>
      </c>
      <c r="G237" s="6">
        <f t="shared" si="201"/>
        <v>0</v>
      </c>
      <c r="H237" s="1153" t="e">
        <f t="shared" si="196"/>
        <v>#DIV/0!</v>
      </c>
      <c r="I237" s="485" t="s">
        <v>1954</v>
      </c>
      <c r="J237" s="6">
        <f t="shared" ref="J237:O237" si="202">+J245-J236</f>
        <v>0</v>
      </c>
      <c r="K237" s="6">
        <f t="shared" si="202"/>
        <v>0</v>
      </c>
      <c r="L237" s="6">
        <f t="shared" si="202"/>
        <v>0</v>
      </c>
      <c r="M237" s="6">
        <f t="shared" si="202"/>
        <v>0</v>
      </c>
      <c r="N237" s="6">
        <f t="shared" si="202"/>
        <v>0</v>
      </c>
      <c r="O237" s="6">
        <f t="shared" si="202"/>
        <v>0</v>
      </c>
      <c r="P237" s="1153" t="e">
        <f t="shared" si="198"/>
        <v>#DIV/0!</v>
      </c>
      <c r="Q237" s="485" t="s">
        <v>1954</v>
      </c>
      <c r="R237" s="6">
        <f t="shared" ref="R237:W237" si="203">+R245-R236</f>
        <v>0</v>
      </c>
      <c r="S237" s="6">
        <f t="shared" si="203"/>
        <v>0</v>
      </c>
      <c r="T237" s="6">
        <f t="shared" si="203"/>
        <v>0</v>
      </c>
      <c r="U237" s="6">
        <f t="shared" si="203"/>
        <v>0</v>
      </c>
      <c r="V237" s="6">
        <f t="shared" si="203"/>
        <v>0</v>
      </c>
      <c r="W237" s="6">
        <f t="shared" si="203"/>
        <v>0</v>
      </c>
      <c r="X237" s="1153" t="e">
        <f t="shared" si="200"/>
        <v>#DIV/0!</v>
      </c>
      <c r="AH237" s="4"/>
      <c r="AO237" s="108"/>
      <c r="AP237" s="354"/>
      <c r="AQ237" s="108"/>
      <c r="AR237" s="108"/>
      <c r="AS237" s="108"/>
    </row>
    <row r="238" spans="1:45">
      <c r="A238" s="497" t="s">
        <v>1955</v>
      </c>
      <c r="B238" s="498">
        <f t="shared" ref="B238:G238" si="204">+B245-B236-B237</f>
        <v>0</v>
      </c>
      <c r="C238" s="498">
        <f t="shared" si="204"/>
        <v>0</v>
      </c>
      <c r="D238" s="498">
        <f t="shared" si="204"/>
        <v>0</v>
      </c>
      <c r="E238" s="498">
        <f t="shared" si="204"/>
        <v>0</v>
      </c>
      <c r="F238" s="498">
        <f t="shared" si="204"/>
        <v>0</v>
      </c>
      <c r="G238" s="498">
        <f t="shared" si="204"/>
        <v>0</v>
      </c>
      <c r="H238" s="1153" t="e">
        <f t="shared" si="196"/>
        <v>#DIV/0!</v>
      </c>
      <c r="I238" s="497" t="s">
        <v>1955</v>
      </c>
      <c r="J238" s="498">
        <f t="shared" ref="J238:O238" si="205">+J245-J236-J237</f>
        <v>0</v>
      </c>
      <c r="K238" s="498">
        <f t="shared" si="205"/>
        <v>0</v>
      </c>
      <c r="L238" s="498">
        <f t="shared" si="205"/>
        <v>0</v>
      </c>
      <c r="M238" s="498">
        <f t="shared" si="205"/>
        <v>0</v>
      </c>
      <c r="N238" s="498">
        <f t="shared" si="205"/>
        <v>0</v>
      </c>
      <c r="O238" s="498">
        <f t="shared" si="205"/>
        <v>0</v>
      </c>
      <c r="P238" s="1153" t="e">
        <f t="shared" si="198"/>
        <v>#DIV/0!</v>
      </c>
      <c r="Q238" s="497" t="s">
        <v>1955</v>
      </c>
      <c r="R238" s="498">
        <f t="shared" ref="R238:W238" si="206">+R245-R236-R237</f>
        <v>0</v>
      </c>
      <c r="S238" s="498">
        <f t="shared" si="206"/>
        <v>0</v>
      </c>
      <c r="T238" s="498">
        <f t="shared" si="206"/>
        <v>0</v>
      </c>
      <c r="U238" s="498">
        <f t="shared" si="206"/>
        <v>0</v>
      </c>
      <c r="V238" s="498">
        <f t="shared" si="206"/>
        <v>0</v>
      </c>
      <c r="W238" s="498">
        <f t="shared" si="206"/>
        <v>0</v>
      </c>
      <c r="X238" s="1153" t="e">
        <f t="shared" si="200"/>
        <v>#DIV/0!</v>
      </c>
      <c r="AH238" s="4"/>
      <c r="AP238" s="4"/>
    </row>
    <row r="239" spans="1:45">
      <c r="A239" s="497" t="s">
        <v>92</v>
      </c>
      <c r="B239" s="498">
        <f t="shared" ref="B239:G239" si="207">+B245-B236-B237-B238</f>
        <v>0</v>
      </c>
      <c r="C239" s="498">
        <f t="shared" si="207"/>
        <v>0</v>
      </c>
      <c r="D239" s="498">
        <f t="shared" si="207"/>
        <v>0</v>
      </c>
      <c r="E239" s="498">
        <f t="shared" si="207"/>
        <v>0</v>
      </c>
      <c r="F239" s="498">
        <f t="shared" si="207"/>
        <v>0</v>
      </c>
      <c r="G239" s="498">
        <f t="shared" si="207"/>
        <v>0</v>
      </c>
      <c r="H239" s="1153" t="e">
        <f t="shared" si="196"/>
        <v>#DIV/0!</v>
      </c>
      <c r="I239" s="497" t="s">
        <v>92</v>
      </c>
      <c r="J239" s="498">
        <f t="shared" ref="J239:O239" si="208">+J245-J236-J237-J238</f>
        <v>0</v>
      </c>
      <c r="K239" s="498">
        <f t="shared" si="208"/>
        <v>0</v>
      </c>
      <c r="L239" s="498">
        <f t="shared" si="208"/>
        <v>0</v>
      </c>
      <c r="M239" s="498">
        <f t="shared" si="208"/>
        <v>0</v>
      </c>
      <c r="N239" s="498">
        <f t="shared" si="208"/>
        <v>0</v>
      </c>
      <c r="O239" s="498">
        <f t="shared" si="208"/>
        <v>0</v>
      </c>
      <c r="P239" s="1153" t="e">
        <f t="shared" si="198"/>
        <v>#DIV/0!</v>
      </c>
      <c r="Q239" s="497" t="s">
        <v>92</v>
      </c>
      <c r="R239" s="498">
        <f t="shared" ref="R239:W239" si="209">+R245-R236-R237-R238</f>
        <v>0</v>
      </c>
      <c r="S239" s="498">
        <f t="shared" si="209"/>
        <v>0</v>
      </c>
      <c r="T239" s="498">
        <f t="shared" si="209"/>
        <v>0</v>
      </c>
      <c r="U239" s="498">
        <f t="shared" si="209"/>
        <v>0</v>
      </c>
      <c r="V239" s="498">
        <f t="shared" si="209"/>
        <v>0</v>
      </c>
      <c r="W239" s="498">
        <f t="shared" si="209"/>
        <v>0</v>
      </c>
      <c r="X239" s="1153" t="e">
        <f t="shared" si="200"/>
        <v>#DIV/0!</v>
      </c>
      <c r="AH239" s="4"/>
      <c r="AP239" s="4"/>
    </row>
    <row r="240" spans="1:45">
      <c r="A240" s="497" t="s">
        <v>93</v>
      </c>
      <c r="B240" s="498">
        <f t="shared" ref="B240:G240" si="210">+B245-B236-B237-B238-B239</f>
        <v>0</v>
      </c>
      <c r="C240" s="498">
        <f t="shared" si="210"/>
        <v>0</v>
      </c>
      <c r="D240" s="498">
        <f t="shared" si="210"/>
        <v>0</v>
      </c>
      <c r="E240" s="498">
        <f t="shared" si="210"/>
        <v>0</v>
      </c>
      <c r="F240" s="498">
        <f t="shared" si="210"/>
        <v>0</v>
      </c>
      <c r="G240" s="498">
        <f t="shared" si="210"/>
        <v>0</v>
      </c>
      <c r="H240" s="1153" t="e">
        <f t="shared" si="196"/>
        <v>#DIV/0!</v>
      </c>
      <c r="I240" s="497" t="s">
        <v>93</v>
      </c>
      <c r="J240" s="498">
        <f t="shared" ref="J240:O240" si="211">+J245-J236-J237-J238-J239</f>
        <v>0</v>
      </c>
      <c r="K240" s="498">
        <f t="shared" si="211"/>
        <v>0</v>
      </c>
      <c r="L240" s="498">
        <f t="shared" si="211"/>
        <v>0</v>
      </c>
      <c r="M240" s="498">
        <f t="shared" si="211"/>
        <v>0</v>
      </c>
      <c r="N240" s="498">
        <f t="shared" si="211"/>
        <v>0</v>
      </c>
      <c r="O240" s="498">
        <f t="shared" si="211"/>
        <v>0</v>
      </c>
      <c r="P240" s="1153" t="e">
        <f t="shared" si="198"/>
        <v>#DIV/0!</v>
      </c>
      <c r="Q240" s="497" t="s">
        <v>93</v>
      </c>
      <c r="R240" s="498">
        <f t="shared" ref="R240:W240" si="212">+R245-R236-R237-R238-R239</f>
        <v>0</v>
      </c>
      <c r="S240" s="498">
        <f t="shared" si="212"/>
        <v>0</v>
      </c>
      <c r="T240" s="498">
        <f t="shared" si="212"/>
        <v>0</v>
      </c>
      <c r="U240" s="498">
        <f t="shared" si="212"/>
        <v>0</v>
      </c>
      <c r="V240" s="498">
        <f t="shared" si="212"/>
        <v>0</v>
      </c>
      <c r="W240" s="498">
        <f t="shared" si="212"/>
        <v>0</v>
      </c>
      <c r="X240" s="1153" t="e">
        <f t="shared" si="200"/>
        <v>#DIV/0!</v>
      </c>
      <c r="AH240" s="4"/>
      <c r="AP240" s="4"/>
    </row>
    <row r="241" spans="1:56">
      <c r="A241" s="497" t="s">
        <v>94</v>
      </c>
      <c r="B241" s="498">
        <f t="shared" ref="B241:G241" si="213">+B245-B236-B237-B238-B239-B240</f>
        <v>0</v>
      </c>
      <c r="C241" s="498">
        <f t="shared" si="213"/>
        <v>0</v>
      </c>
      <c r="D241" s="498">
        <f t="shared" si="213"/>
        <v>0</v>
      </c>
      <c r="E241" s="498">
        <f t="shared" si="213"/>
        <v>0</v>
      </c>
      <c r="F241" s="498">
        <f t="shared" si="213"/>
        <v>0</v>
      </c>
      <c r="G241" s="498">
        <f t="shared" si="213"/>
        <v>0</v>
      </c>
      <c r="H241" s="1153" t="e">
        <f t="shared" si="196"/>
        <v>#DIV/0!</v>
      </c>
      <c r="I241" s="497" t="s">
        <v>94</v>
      </c>
      <c r="J241" s="498">
        <f t="shared" ref="J241:O241" si="214">+J245-J236-J237-J238-J239-J240</f>
        <v>0</v>
      </c>
      <c r="K241" s="498">
        <f t="shared" si="214"/>
        <v>0</v>
      </c>
      <c r="L241" s="498">
        <f t="shared" si="214"/>
        <v>0</v>
      </c>
      <c r="M241" s="498">
        <f t="shared" si="214"/>
        <v>0</v>
      </c>
      <c r="N241" s="498">
        <f t="shared" si="214"/>
        <v>0</v>
      </c>
      <c r="O241" s="498">
        <f t="shared" si="214"/>
        <v>0</v>
      </c>
      <c r="P241" s="1153" t="e">
        <f t="shared" si="198"/>
        <v>#DIV/0!</v>
      </c>
      <c r="Q241" s="497" t="s">
        <v>94</v>
      </c>
      <c r="R241" s="498">
        <f t="shared" ref="R241:W241" si="215">+R245-R236-R237-R238-R239-R240</f>
        <v>0</v>
      </c>
      <c r="S241" s="498">
        <f t="shared" si="215"/>
        <v>0</v>
      </c>
      <c r="T241" s="498">
        <f t="shared" si="215"/>
        <v>0</v>
      </c>
      <c r="U241" s="498">
        <f t="shared" si="215"/>
        <v>0</v>
      </c>
      <c r="V241" s="498">
        <f t="shared" si="215"/>
        <v>0</v>
      </c>
      <c r="W241" s="498">
        <f t="shared" si="215"/>
        <v>0</v>
      </c>
      <c r="X241" s="1153" t="e">
        <f t="shared" si="200"/>
        <v>#DIV/0!</v>
      </c>
      <c r="AH241" s="4"/>
      <c r="AP241" s="4"/>
    </row>
    <row r="242" spans="1:56">
      <c r="A242" s="497" t="s">
        <v>95</v>
      </c>
      <c r="B242" s="498">
        <f t="shared" ref="B242:G242" si="216">+B245-B236-B237-B238-B239-B240-B241</f>
        <v>0</v>
      </c>
      <c r="C242" s="498">
        <f t="shared" si="216"/>
        <v>0</v>
      </c>
      <c r="D242" s="498">
        <f t="shared" si="216"/>
        <v>0</v>
      </c>
      <c r="E242" s="498">
        <f t="shared" si="216"/>
        <v>0</v>
      </c>
      <c r="F242" s="498">
        <f t="shared" si="216"/>
        <v>0</v>
      </c>
      <c r="G242" s="498">
        <f t="shared" si="216"/>
        <v>0</v>
      </c>
      <c r="H242" s="1153" t="e">
        <f t="shared" si="196"/>
        <v>#DIV/0!</v>
      </c>
      <c r="I242" s="497" t="s">
        <v>95</v>
      </c>
      <c r="J242" s="498">
        <f t="shared" ref="J242:O242" si="217">+J245-J236-J237-J238-J239-J240-J241</f>
        <v>0</v>
      </c>
      <c r="K242" s="498">
        <f t="shared" si="217"/>
        <v>0</v>
      </c>
      <c r="L242" s="498">
        <f t="shared" si="217"/>
        <v>0</v>
      </c>
      <c r="M242" s="498">
        <f t="shared" si="217"/>
        <v>0</v>
      </c>
      <c r="N242" s="498">
        <f t="shared" si="217"/>
        <v>0</v>
      </c>
      <c r="O242" s="498">
        <f t="shared" si="217"/>
        <v>0</v>
      </c>
      <c r="P242" s="1153" t="e">
        <f t="shared" si="198"/>
        <v>#DIV/0!</v>
      </c>
      <c r="Q242" s="497" t="s">
        <v>95</v>
      </c>
      <c r="R242" s="498">
        <f t="shared" ref="R242:W242" si="218">+R245-R236-R237-R238-R239-R240-R241</f>
        <v>0</v>
      </c>
      <c r="S242" s="498">
        <f t="shared" si="218"/>
        <v>0</v>
      </c>
      <c r="T242" s="498">
        <f t="shared" si="218"/>
        <v>0</v>
      </c>
      <c r="U242" s="498">
        <f t="shared" si="218"/>
        <v>0</v>
      </c>
      <c r="V242" s="498">
        <f t="shared" si="218"/>
        <v>0</v>
      </c>
      <c r="W242" s="498">
        <f t="shared" si="218"/>
        <v>0</v>
      </c>
      <c r="X242" s="1153" t="e">
        <f t="shared" si="200"/>
        <v>#DIV/0!</v>
      </c>
      <c r="AH242" s="4"/>
      <c r="AP242" s="4"/>
    </row>
    <row r="243" spans="1:56">
      <c r="A243" s="497" t="s">
        <v>2210</v>
      </c>
      <c r="B243" s="498"/>
      <c r="C243" s="498"/>
      <c r="D243" s="498"/>
      <c r="E243" s="498"/>
      <c r="F243" s="498"/>
      <c r="G243" s="498"/>
      <c r="H243" s="1153" t="e">
        <f t="shared" si="196"/>
        <v>#DIV/0!</v>
      </c>
      <c r="I243" s="497" t="s">
        <v>2210</v>
      </c>
      <c r="J243" s="498"/>
      <c r="K243" s="498"/>
      <c r="L243" s="498"/>
      <c r="M243" s="498"/>
      <c r="N243" s="498"/>
      <c r="O243" s="498"/>
      <c r="P243" s="1153" t="e">
        <f t="shared" si="198"/>
        <v>#DIV/0!</v>
      </c>
      <c r="Q243" s="497" t="s">
        <v>2210</v>
      </c>
      <c r="R243" s="498"/>
      <c r="S243" s="498"/>
      <c r="T243" s="498"/>
      <c r="U243" s="498"/>
      <c r="V243" s="498"/>
      <c r="W243" s="498"/>
      <c r="X243" s="1153" t="e">
        <f t="shared" si="200"/>
        <v>#DIV/0!</v>
      </c>
      <c r="AH243" s="4"/>
      <c r="AP243" s="4"/>
    </row>
    <row r="244" spans="1:56">
      <c r="A244" s="752"/>
      <c r="B244" s="753"/>
      <c r="C244" s="753"/>
      <c r="D244" s="753"/>
      <c r="E244" s="753"/>
      <c r="F244" s="753"/>
      <c r="G244" s="753"/>
      <c r="H244" s="754"/>
      <c r="I244" s="752"/>
      <c r="J244" s="753"/>
      <c r="K244" s="753"/>
      <c r="L244" s="753"/>
      <c r="M244" s="753"/>
      <c r="N244" s="753"/>
      <c r="O244" s="753"/>
      <c r="P244" s="754"/>
      <c r="Q244" s="752"/>
      <c r="R244" s="753"/>
      <c r="S244" s="753"/>
      <c r="T244" s="753"/>
      <c r="U244" s="753"/>
      <c r="V244" s="753"/>
      <c r="W244" s="753"/>
      <c r="X244" s="754"/>
      <c r="AH244" s="4"/>
    </row>
    <row r="245" spans="1:56">
      <c r="A245" s="203" t="s">
        <v>96</v>
      </c>
      <c r="B245" s="204">
        <f>+投手通算!C23</f>
        <v>0</v>
      </c>
      <c r="C245" s="204">
        <f>+投手通算!I23</f>
        <v>0</v>
      </c>
      <c r="D245" s="204">
        <f>+投手通算!D23</f>
        <v>0</v>
      </c>
      <c r="E245" s="204">
        <f>+投手通算!E23</f>
        <v>0</v>
      </c>
      <c r="F245" s="204">
        <f>+投手通算!F23</f>
        <v>0</v>
      </c>
      <c r="G245" s="204">
        <f>+投手通算!S23</f>
        <v>0</v>
      </c>
      <c r="H245" s="212" t="e">
        <f>+G245/(C245/27)</f>
        <v>#DIV/0!</v>
      </c>
      <c r="I245" s="203" t="s">
        <v>96</v>
      </c>
      <c r="J245" s="204">
        <f>+投手通算!K24</f>
        <v>0</v>
      </c>
      <c r="K245" s="204">
        <f>+投手通算!Q24</f>
        <v>0</v>
      </c>
      <c r="L245" s="204">
        <f>+投手通算!L24</f>
        <v>0</v>
      </c>
      <c r="M245" s="204">
        <f>+投手通算!M24</f>
        <v>0</v>
      </c>
      <c r="N245" s="204">
        <f>+投手通算!N24</f>
        <v>0</v>
      </c>
      <c r="O245" s="762">
        <f>+投手通算!AA24</f>
        <v>0</v>
      </c>
      <c r="P245" s="212" t="e">
        <f>+O245/(K245/27)</f>
        <v>#DIV/0!</v>
      </c>
      <c r="Q245" s="203" t="s">
        <v>96</v>
      </c>
      <c r="R245" s="206">
        <f>+投手通算!C25</f>
        <v>0</v>
      </c>
      <c r="S245" s="204">
        <f>+投手通算!I25</f>
        <v>0</v>
      </c>
      <c r="T245" s="204">
        <f>+投手通算!D25</f>
        <v>0</v>
      </c>
      <c r="U245" s="204">
        <f>+投手通算!E25</f>
        <v>0</v>
      </c>
      <c r="V245" s="204">
        <f>+投手通算!F25</f>
        <v>0</v>
      </c>
      <c r="W245" s="204">
        <f>+投手通算!S25</f>
        <v>0</v>
      </c>
      <c r="X245" s="205" t="e">
        <f>+W245/(S245/27)</f>
        <v>#DIV/0!</v>
      </c>
      <c r="AH245" s="4"/>
    </row>
    <row r="246" spans="1:56" s="107" customFormat="1" ht="13.5" customHeight="1">
      <c r="A246" s="424" t="s">
        <v>779</v>
      </c>
      <c r="B246" s="250"/>
      <c r="C246" s="187"/>
      <c r="D246" s="197"/>
      <c r="E246" s="187"/>
      <c r="F246" s="196"/>
      <c r="G246" s="196"/>
      <c r="H246" s="196"/>
      <c r="I246" s="424" t="s">
        <v>780</v>
      </c>
      <c r="J246" s="187"/>
      <c r="K246" s="187"/>
      <c r="L246" s="197"/>
      <c r="M246" s="196"/>
      <c r="N246" s="196"/>
      <c r="O246" s="196"/>
      <c r="P246" s="196"/>
      <c r="Q246" s="424" t="s">
        <v>781</v>
      </c>
      <c r="R246" s="1548" t="s">
        <v>2467</v>
      </c>
      <c r="S246" s="1548" t="s">
        <v>2468</v>
      </c>
      <c r="T246" s="197"/>
      <c r="U246" s="187"/>
      <c r="V246" s="195"/>
      <c r="W246" s="196"/>
      <c r="X246" s="196"/>
      <c r="AO246"/>
      <c r="AP246" s="4"/>
      <c r="AQ246"/>
      <c r="AR246"/>
      <c r="AS246"/>
    </row>
    <row r="247" spans="1:56">
      <c r="A247" s="143" t="s">
        <v>1453</v>
      </c>
      <c r="B247" s="52" t="s">
        <v>73</v>
      </c>
      <c r="C247" s="52" t="s">
        <v>98</v>
      </c>
      <c r="D247" s="52" t="s">
        <v>18</v>
      </c>
      <c r="E247" s="52" t="s">
        <v>19</v>
      </c>
      <c r="F247" s="52" t="s">
        <v>23</v>
      </c>
      <c r="G247" s="52" t="s">
        <v>99</v>
      </c>
      <c r="H247" s="53" t="s">
        <v>100</v>
      </c>
      <c r="I247" s="141" t="s">
        <v>1545</v>
      </c>
      <c r="J247" s="52" t="s">
        <v>73</v>
      </c>
      <c r="K247" s="52" t="s">
        <v>98</v>
      </c>
      <c r="L247" s="52" t="s">
        <v>18</v>
      </c>
      <c r="M247" s="52" t="s">
        <v>19</v>
      </c>
      <c r="N247" s="52" t="s">
        <v>23</v>
      </c>
      <c r="O247" s="52" t="s">
        <v>99</v>
      </c>
      <c r="P247" s="53" t="s">
        <v>100</v>
      </c>
      <c r="Q247" s="142" t="s">
        <v>1967</v>
      </c>
      <c r="R247" s="52" t="s">
        <v>73</v>
      </c>
      <c r="S247" s="52" t="s">
        <v>98</v>
      </c>
      <c r="T247" s="52" t="s">
        <v>18</v>
      </c>
      <c r="U247" s="52" t="s">
        <v>19</v>
      </c>
      <c r="V247" s="52" t="s">
        <v>23</v>
      </c>
      <c r="W247" s="52" t="s">
        <v>99</v>
      </c>
      <c r="X247" s="53" t="s">
        <v>100</v>
      </c>
      <c r="AP247" s="4"/>
      <c r="AT247" s="5"/>
      <c r="AU247" s="5"/>
      <c r="AV247" s="5"/>
      <c r="AW247" s="5"/>
      <c r="AX247" s="5"/>
      <c r="AY247" s="5"/>
      <c r="AZ247" s="5"/>
      <c r="BA247" s="5"/>
      <c r="BB247" s="5"/>
      <c r="BC247" s="5"/>
      <c r="BD247" s="5"/>
    </row>
    <row r="248" spans="1:56">
      <c r="A248" s="485" t="s">
        <v>1953</v>
      </c>
      <c r="B248" s="6">
        <f t="shared" ref="B248:G248" si="219">+B257</f>
        <v>0</v>
      </c>
      <c r="C248" s="6">
        <f t="shared" si="219"/>
        <v>0</v>
      </c>
      <c r="D248" s="6">
        <f t="shared" si="219"/>
        <v>0</v>
      </c>
      <c r="E248" s="6">
        <f t="shared" si="219"/>
        <v>0</v>
      </c>
      <c r="F248" s="6">
        <f t="shared" si="219"/>
        <v>0</v>
      </c>
      <c r="G248" s="6">
        <f t="shared" si="219"/>
        <v>0</v>
      </c>
      <c r="H248" s="1153" t="e">
        <f t="shared" ref="H248:H255" si="220">+G248/(C248/27)</f>
        <v>#DIV/0!</v>
      </c>
      <c r="I248" s="485" t="s">
        <v>1953</v>
      </c>
      <c r="J248" s="6">
        <f t="shared" ref="J248:O248" si="221">+J257</f>
        <v>0</v>
      </c>
      <c r="K248" s="6">
        <f t="shared" si="221"/>
        <v>0</v>
      </c>
      <c r="L248" s="6">
        <f t="shared" si="221"/>
        <v>0</v>
      </c>
      <c r="M248" s="6">
        <f t="shared" si="221"/>
        <v>0</v>
      </c>
      <c r="N248" s="6">
        <f t="shared" si="221"/>
        <v>0</v>
      </c>
      <c r="O248" s="6">
        <f t="shared" si="221"/>
        <v>0</v>
      </c>
      <c r="P248" s="1153" t="e">
        <f t="shared" ref="P248:P255" si="222">+O248/(K248/27)</f>
        <v>#DIV/0!</v>
      </c>
      <c r="Q248" s="485" t="s">
        <v>1953</v>
      </c>
      <c r="R248" s="6">
        <f t="shared" ref="R248:W248" si="223">+R257</f>
        <v>0</v>
      </c>
      <c r="S248" s="6">
        <f t="shared" si="223"/>
        <v>0</v>
      </c>
      <c r="T248" s="6">
        <f t="shared" si="223"/>
        <v>0</v>
      </c>
      <c r="U248" s="6">
        <f t="shared" si="223"/>
        <v>0</v>
      </c>
      <c r="V248" s="6">
        <f t="shared" si="223"/>
        <v>0</v>
      </c>
      <c r="W248" s="6">
        <f t="shared" si="223"/>
        <v>0</v>
      </c>
      <c r="X248" s="1153" t="e">
        <f t="shared" ref="X248:X255" si="224">+W248/(S248/27)</f>
        <v>#DIV/0!</v>
      </c>
      <c r="AH248" s="4"/>
    </row>
    <row r="249" spans="1:56">
      <c r="A249" s="485" t="s">
        <v>1954</v>
      </c>
      <c r="B249" s="6">
        <f t="shared" ref="B249:G249" si="225">+B257-B248</f>
        <v>0</v>
      </c>
      <c r="C249" s="6">
        <f t="shared" si="225"/>
        <v>0</v>
      </c>
      <c r="D249" s="6">
        <f t="shared" si="225"/>
        <v>0</v>
      </c>
      <c r="E249" s="6">
        <f t="shared" si="225"/>
        <v>0</v>
      </c>
      <c r="F249" s="6">
        <f t="shared" si="225"/>
        <v>0</v>
      </c>
      <c r="G249" s="6">
        <f t="shared" si="225"/>
        <v>0</v>
      </c>
      <c r="H249" s="1153" t="e">
        <f t="shared" si="220"/>
        <v>#DIV/0!</v>
      </c>
      <c r="I249" s="485" t="s">
        <v>1954</v>
      </c>
      <c r="J249" s="6">
        <f t="shared" ref="J249:O249" si="226">+J257-J248</f>
        <v>0</v>
      </c>
      <c r="K249" s="6">
        <f t="shared" si="226"/>
        <v>0</v>
      </c>
      <c r="L249" s="6">
        <f t="shared" si="226"/>
        <v>0</v>
      </c>
      <c r="M249" s="6">
        <f t="shared" si="226"/>
        <v>0</v>
      </c>
      <c r="N249" s="6">
        <f t="shared" si="226"/>
        <v>0</v>
      </c>
      <c r="O249" s="6">
        <f t="shared" si="226"/>
        <v>0</v>
      </c>
      <c r="P249" s="1153" t="e">
        <f t="shared" si="222"/>
        <v>#DIV/0!</v>
      </c>
      <c r="Q249" s="485" t="s">
        <v>1954</v>
      </c>
      <c r="R249" s="6">
        <f t="shared" ref="R249:W249" si="227">+R257-R248</f>
        <v>0</v>
      </c>
      <c r="S249" s="6">
        <f t="shared" si="227"/>
        <v>0</v>
      </c>
      <c r="T249" s="6">
        <f t="shared" si="227"/>
        <v>0</v>
      </c>
      <c r="U249" s="6">
        <f t="shared" si="227"/>
        <v>0</v>
      </c>
      <c r="V249" s="6">
        <f t="shared" si="227"/>
        <v>0</v>
      </c>
      <c r="W249" s="6">
        <f t="shared" si="227"/>
        <v>0</v>
      </c>
      <c r="X249" s="1153" t="e">
        <f t="shared" si="224"/>
        <v>#DIV/0!</v>
      </c>
      <c r="AG249" s="108"/>
      <c r="AH249" s="354"/>
      <c r="AI249" s="108"/>
      <c r="AJ249" s="108"/>
      <c r="AK249" s="108"/>
    </row>
    <row r="250" spans="1:56">
      <c r="A250" s="497" t="s">
        <v>1955</v>
      </c>
      <c r="B250" s="498">
        <f t="shared" ref="B250:G250" si="228">+B257-B248-B249</f>
        <v>0</v>
      </c>
      <c r="C250" s="498">
        <f t="shared" si="228"/>
        <v>0</v>
      </c>
      <c r="D250" s="498">
        <f t="shared" si="228"/>
        <v>0</v>
      </c>
      <c r="E250" s="498">
        <f t="shared" si="228"/>
        <v>0</v>
      </c>
      <c r="F250" s="498">
        <f t="shared" si="228"/>
        <v>0</v>
      </c>
      <c r="G250" s="498">
        <f t="shared" si="228"/>
        <v>0</v>
      </c>
      <c r="H250" s="1153" t="e">
        <f t="shared" si="220"/>
        <v>#DIV/0!</v>
      </c>
      <c r="I250" s="497" t="s">
        <v>1955</v>
      </c>
      <c r="J250" s="498">
        <f t="shared" ref="J250:O250" si="229">+J257-J248-J249</f>
        <v>0</v>
      </c>
      <c r="K250" s="498">
        <f t="shared" si="229"/>
        <v>0</v>
      </c>
      <c r="L250" s="498">
        <f t="shared" si="229"/>
        <v>0</v>
      </c>
      <c r="M250" s="498">
        <f t="shared" si="229"/>
        <v>0</v>
      </c>
      <c r="N250" s="498">
        <f t="shared" si="229"/>
        <v>0</v>
      </c>
      <c r="O250" s="498">
        <f t="shared" si="229"/>
        <v>0</v>
      </c>
      <c r="P250" s="1153" t="e">
        <f t="shared" si="222"/>
        <v>#DIV/0!</v>
      </c>
      <c r="Q250" s="497" t="s">
        <v>1955</v>
      </c>
      <c r="R250" s="498">
        <f t="shared" ref="R250:W250" si="230">+R257-R248-R249</f>
        <v>0</v>
      </c>
      <c r="S250" s="498">
        <f t="shared" si="230"/>
        <v>0</v>
      </c>
      <c r="T250" s="498">
        <f t="shared" si="230"/>
        <v>0</v>
      </c>
      <c r="U250" s="498">
        <f t="shared" si="230"/>
        <v>0</v>
      </c>
      <c r="V250" s="498">
        <f t="shared" si="230"/>
        <v>0</v>
      </c>
      <c r="W250" s="498">
        <f t="shared" si="230"/>
        <v>0</v>
      </c>
      <c r="X250" s="1153" t="e">
        <f t="shared" si="224"/>
        <v>#DIV/0!</v>
      </c>
      <c r="AH250" s="4"/>
    </row>
    <row r="251" spans="1:56">
      <c r="A251" s="497" t="s">
        <v>92</v>
      </c>
      <c r="B251" s="498">
        <f t="shared" ref="B251:G251" si="231">+B257-B248-B249-B250</f>
        <v>0</v>
      </c>
      <c r="C251" s="498">
        <f t="shared" si="231"/>
        <v>0</v>
      </c>
      <c r="D251" s="498">
        <f t="shared" si="231"/>
        <v>0</v>
      </c>
      <c r="E251" s="498">
        <f t="shared" si="231"/>
        <v>0</v>
      </c>
      <c r="F251" s="498">
        <f t="shared" si="231"/>
        <v>0</v>
      </c>
      <c r="G251" s="498">
        <f t="shared" si="231"/>
        <v>0</v>
      </c>
      <c r="H251" s="1153" t="e">
        <f t="shared" si="220"/>
        <v>#DIV/0!</v>
      </c>
      <c r="I251" s="497" t="s">
        <v>92</v>
      </c>
      <c r="J251" s="498">
        <f t="shared" ref="J251:O251" si="232">+J257-J248-J249-J250</f>
        <v>0</v>
      </c>
      <c r="K251" s="498">
        <f t="shared" si="232"/>
        <v>0</v>
      </c>
      <c r="L251" s="498">
        <f t="shared" si="232"/>
        <v>0</v>
      </c>
      <c r="M251" s="498">
        <f t="shared" si="232"/>
        <v>0</v>
      </c>
      <c r="N251" s="498">
        <f t="shared" si="232"/>
        <v>0</v>
      </c>
      <c r="O251" s="498">
        <f t="shared" si="232"/>
        <v>0</v>
      </c>
      <c r="P251" s="1153" t="e">
        <f t="shared" si="222"/>
        <v>#DIV/0!</v>
      </c>
      <c r="Q251" s="497" t="s">
        <v>92</v>
      </c>
      <c r="R251" s="498">
        <f t="shared" ref="R251:W251" si="233">+R257-R248-R249-R250</f>
        <v>0</v>
      </c>
      <c r="S251" s="498">
        <f t="shared" si="233"/>
        <v>0</v>
      </c>
      <c r="T251" s="498">
        <f t="shared" si="233"/>
        <v>0</v>
      </c>
      <c r="U251" s="498">
        <f t="shared" si="233"/>
        <v>0</v>
      </c>
      <c r="V251" s="498">
        <f t="shared" si="233"/>
        <v>0</v>
      </c>
      <c r="W251" s="498">
        <f t="shared" si="233"/>
        <v>0</v>
      </c>
      <c r="X251" s="1153" t="e">
        <f t="shared" si="224"/>
        <v>#DIV/0!</v>
      </c>
      <c r="AH251" s="4"/>
    </row>
    <row r="252" spans="1:56">
      <c r="A252" s="497" t="s">
        <v>93</v>
      </c>
      <c r="B252" s="498">
        <f t="shared" ref="B252:G252" si="234">+B257-B248-B249-B250-B251</f>
        <v>0</v>
      </c>
      <c r="C252" s="498">
        <f t="shared" si="234"/>
        <v>0</v>
      </c>
      <c r="D252" s="498">
        <f t="shared" si="234"/>
        <v>0</v>
      </c>
      <c r="E252" s="498">
        <f t="shared" si="234"/>
        <v>0</v>
      </c>
      <c r="F252" s="498">
        <f t="shared" si="234"/>
        <v>0</v>
      </c>
      <c r="G252" s="498">
        <f t="shared" si="234"/>
        <v>0</v>
      </c>
      <c r="H252" s="1153" t="e">
        <f t="shared" si="220"/>
        <v>#DIV/0!</v>
      </c>
      <c r="I252" s="497" t="s">
        <v>93</v>
      </c>
      <c r="J252" s="498">
        <f t="shared" ref="J252:O252" si="235">+J257-J248-J249-J250-J251</f>
        <v>0</v>
      </c>
      <c r="K252" s="498">
        <f t="shared" si="235"/>
        <v>0</v>
      </c>
      <c r="L252" s="498">
        <f t="shared" si="235"/>
        <v>0</v>
      </c>
      <c r="M252" s="498">
        <f t="shared" si="235"/>
        <v>0</v>
      </c>
      <c r="N252" s="498">
        <f t="shared" si="235"/>
        <v>0</v>
      </c>
      <c r="O252" s="498">
        <f t="shared" si="235"/>
        <v>0</v>
      </c>
      <c r="P252" s="1153" t="e">
        <f t="shared" si="222"/>
        <v>#DIV/0!</v>
      </c>
      <c r="Q252" s="497" t="s">
        <v>93</v>
      </c>
      <c r="R252" s="498">
        <f t="shared" ref="R252:W252" si="236">+R257-R248-R249-R250-R251</f>
        <v>0</v>
      </c>
      <c r="S252" s="498">
        <f t="shared" si="236"/>
        <v>0</v>
      </c>
      <c r="T252" s="498">
        <f t="shared" si="236"/>
        <v>0</v>
      </c>
      <c r="U252" s="498">
        <f t="shared" si="236"/>
        <v>0</v>
      </c>
      <c r="V252" s="498">
        <f t="shared" si="236"/>
        <v>0</v>
      </c>
      <c r="W252" s="498">
        <f t="shared" si="236"/>
        <v>0</v>
      </c>
      <c r="X252" s="1153" t="e">
        <f t="shared" si="224"/>
        <v>#DIV/0!</v>
      </c>
      <c r="AH252" s="4"/>
    </row>
    <row r="253" spans="1:56">
      <c r="A253" s="497" t="s">
        <v>94</v>
      </c>
      <c r="B253" s="498">
        <f t="shared" ref="B253:G253" si="237">+B257-B248-B249-B250-B251-B252</f>
        <v>0</v>
      </c>
      <c r="C253" s="498">
        <f t="shared" si="237"/>
        <v>0</v>
      </c>
      <c r="D253" s="498">
        <f t="shared" si="237"/>
        <v>0</v>
      </c>
      <c r="E253" s="498">
        <f t="shared" si="237"/>
        <v>0</v>
      </c>
      <c r="F253" s="498">
        <f t="shared" si="237"/>
        <v>0</v>
      </c>
      <c r="G253" s="498">
        <f t="shared" si="237"/>
        <v>0</v>
      </c>
      <c r="H253" s="1153" t="e">
        <f t="shared" si="220"/>
        <v>#DIV/0!</v>
      </c>
      <c r="I253" s="497" t="s">
        <v>94</v>
      </c>
      <c r="J253" s="498">
        <f t="shared" ref="J253:O253" si="238">+J257-J248-J249-J250-J251-J252</f>
        <v>0</v>
      </c>
      <c r="K253" s="498">
        <f t="shared" si="238"/>
        <v>0</v>
      </c>
      <c r="L253" s="498">
        <f t="shared" si="238"/>
        <v>0</v>
      </c>
      <c r="M253" s="498">
        <f t="shared" si="238"/>
        <v>0</v>
      </c>
      <c r="N253" s="498">
        <f t="shared" si="238"/>
        <v>0</v>
      </c>
      <c r="O253" s="498">
        <f t="shared" si="238"/>
        <v>0</v>
      </c>
      <c r="P253" s="1153" t="e">
        <f t="shared" si="222"/>
        <v>#DIV/0!</v>
      </c>
      <c r="Q253" s="497" t="s">
        <v>94</v>
      </c>
      <c r="R253" s="498">
        <f t="shared" ref="R253:W253" si="239">+R257-R248-R249-R250-R251-R252</f>
        <v>0</v>
      </c>
      <c r="S253" s="498">
        <f t="shared" si="239"/>
        <v>0</v>
      </c>
      <c r="T253" s="498">
        <f t="shared" si="239"/>
        <v>0</v>
      </c>
      <c r="U253" s="498">
        <f t="shared" si="239"/>
        <v>0</v>
      </c>
      <c r="V253" s="498">
        <f t="shared" si="239"/>
        <v>0</v>
      </c>
      <c r="W253" s="498">
        <f t="shared" si="239"/>
        <v>0</v>
      </c>
      <c r="X253" s="1153" t="e">
        <f t="shared" si="224"/>
        <v>#DIV/0!</v>
      </c>
      <c r="AH253" s="4"/>
    </row>
    <row r="254" spans="1:56">
      <c r="A254" s="497" t="s">
        <v>95</v>
      </c>
      <c r="B254" s="498">
        <f t="shared" ref="B254:G254" si="240">+B257-B248-B249-B250-B251-B252-B253</f>
        <v>0</v>
      </c>
      <c r="C254" s="498">
        <f t="shared" si="240"/>
        <v>0</v>
      </c>
      <c r="D254" s="498">
        <f t="shared" si="240"/>
        <v>0</v>
      </c>
      <c r="E254" s="498">
        <f t="shared" si="240"/>
        <v>0</v>
      </c>
      <c r="F254" s="498">
        <f t="shared" si="240"/>
        <v>0</v>
      </c>
      <c r="G254" s="498">
        <f t="shared" si="240"/>
        <v>0</v>
      </c>
      <c r="H254" s="1153" t="e">
        <f t="shared" si="220"/>
        <v>#DIV/0!</v>
      </c>
      <c r="I254" s="497" t="s">
        <v>95</v>
      </c>
      <c r="J254" s="498">
        <f t="shared" ref="J254:O254" si="241">+J257-J248-J249-J250-J251-J252-J253</f>
        <v>0</v>
      </c>
      <c r="K254" s="498">
        <f t="shared" si="241"/>
        <v>0</v>
      </c>
      <c r="L254" s="498">
        <f t="shared" si="241"/>
        <v>0</v>
      </c>
      <c r="M254" s="498">
        <f t="shared" si="241"/>
        <v>0</v>
      </c>
      <c r="N254" s="498">
        <f t="shared" si="241"/>
        <v>0</v>
      </c>
      <c r="O254" s="498">
        <f t="shared" si="241"/>
        <v>0</v>
      </c>
      <c r="P254" s="1153" t="e">
        <f t="shared" si="222"/>
        <v>#DIV/0!</v>
      </c>
      <c r="Q254" s="497" t="s">
        <v>95</v>
      </c>
      <c r="R254" s="498">
        <f t="shared" ref="R254:W254" si="242">+R257-R248-R249-R250-R251-R252-R253</f>
        <v>0</v>
      </c>
      <c r="S254" s="498">
        <f t="shared" si="242"/>
        <v>0</v>
      </c>
      <c r="T254" s="498">
        <f t="shared" si="242"/>
        <v>0</v>
      </c>
      <c r="U254" s="498">
        <f t="shared" si="242"/>
        <v>0</v>
      </c>
      <c r="V254" s="498">
        <f t="shared" si="242"/>
        <v>0</v>
      </c>
      <c r="W254" s="498">
        <f t="shared" si="242"/>
        <v>0</v>
      </c>
      <c r="X254" s="1153" t="e">
        <f t="shared" si="224"/>
        <v>#DIV/0!</v>
      </c>
      <c r="AH254" s="4"/>
    </row>
    <row r="255" spans="1:56">
      <c r="A255" s="497" t="s">
        <v>2210</v>
      </c>
      <c r="B255" s="498"/>
      <c r="C255" s="498"/>
      <c r="D255" s="498"/>
      <c r="E255" s="498"/>
      <c r="F255" s="498"/>
      <c r="G255" s="498"/>
      <c r="H255" s="1153" t="e">
        <f t="shared" si="220"/>
        <v>#DIV/0!</v>
      </c>
      <c r="I255" s="497" t="s">
        <v>2210</v>
      </c>
      <c r="J255" s="498"/>
      <c r="K255" s="498"/>
      <c r="L255" s="498"/>
      <c r="M255" s="498"/>
      <c r="N255" s="498"/>
      <c r="O255" s="498"/>
      <c r="P255" s="1153" t="e">
        <f t="shared" si="222"/>
        <v>#DIV/0!</v>
      </c>
      <c r="Q255" s="497" t="s">
        <v>2210</v>
      </c>
      <c r="R255" s="498"/>
      <c r="S255" s="498"/>
      <c r="T255" s="498"/>
      <c r="U255" s="498"/>
      <c r="V255" s="498"/>
      <c r="W255" s="498"/>
      <c r="X255" s="1153" t="e">
        <f t="shared" si="224"/>
        <v>#DIV/0!</v>
      </c>
      <c r="AH255" s="4"/>
    </row>
    <row r="256" spans="1:56">
      <c r="A256" s="752"/>
      <c r="B256" s="753"/>
      <c r="C256" s="753"/>
      <c r="D256" s="753"/>
      <c r="E256" s="753"/>
      <c r="F256" s="753"/>
      <c r="G256" s="753"/>
      <c r="H256" s="754"/>
      <c r="I256" s="752"/>
      <c r="J256" s="753"/>
      <c r="K256" s="753"/>
      <c r="L256" s="753"/>
      <c r="M256" s="753"/>
      <c r="N256" s="753"/>
      <c r="O256" s="753"/>
      <c r="P256" s="754"/>
      <c r="Q256" s="752"/>
      <c r="R256" s="753"/>
      <c r="S256" s="753"/>
      <c r="T256" s="753"/>
      <c r="U256" s="753"/>
      <c r="V256" s="753"/>
      <c r="W256" s="753"/>
      <c r="X256" s="754"/>
    </row>
    <row r="257" spans="1:29">
      <c r="A257" s="203" t="s">
        <v>96</v>
      </c>
      <c r="B257" s="204">
        <f>+投手通算!C26</f>
        <v>0</v>
      </c>
      <c r="C257" s="204">
        <f>+投手通算!I26</f>
        <v>0</v>
      </c>
      <c r="D257" s="204">
        <f>+投手通算!D26</f>
        <v>0</v>
      </c>
      <c r="E257" s="204">
        <f>+投手通算!E26</f>
        <v>0</v>
      </c>
      <c r="F257" s="204">
        <f>+投手通算!F26</f>
        <v>0</v>
      </c>
      <c r="G257" s="204">
        <f>+投手通算!S26</f>
        <v>0</v>
      </c>
      <c r="H257" s="212" t="e">
        <f>+G257/(C257/27)</f>
        <v>#DIV/0!</v>
      </c>
      <c r="I257" s="203" t="s">
        <v>96</v>
      </c>
      <c r="J257" s="204">
        <f>+投手通算!C27</f>
        <v>0</v>
      </c>
      <c r="K257" s="204">
        <f>+投手通算!I27</f>
        <v>0</v>
      </c>
      <c r="L257" s="204">
        <f>+投手通算!D27</f>
        <v>0</v>
      </c>
      <c r="M257" s="204">
        <f>+投手通算!E27</f>
        <v>0</v>
      </c>
      <c r="N257" s="204">
        <f>+投手通算!F27</f>
        <v>0</v>
      </c>
      <c r="O257" s="204">
        <f>+投手通算!S27</f>
        <v>0</v>
      </c>
      <c r="P257" s="212" t="e">
        <f>+O257/(K257/27)</f>
        <v>#DIV/0!</v>
      </c>
      <c r="Q257" s="203" t="s">
        <v>96</v>
      </c>
      <c r="R257" s="206">
        <f>+投手通算!C28</f>
        <v>0</v>
      </c>
      <c r="S257" s="204">
        <f>+投手通算!I28</f>
        <v>0</v>
      </c>
      <c r="T257" s="204">
        <f>+投手通算!D28</f>
        <v>0</v>
      </c>
      <c r="U257" s="204">
        <f>+投手通算!E28</f>
        <v>0</v>
      </c>
      <c r="V257" s="204">
        <f>+投手通算!F28</f>
        <v>0</v>
      </c>
      <c r="W257" s="204">
        <f>+投手通算!S28</f>
        <v>0</v>
      </c>
      <c r="X257" s="205" t="e">
        <f>+W257/(S257/27)</f>
        <v>#DIV/0!</v>
      </c>
    </row>
    <row r="258" spans="1:29" s="107" customFormat="1" ht="13.5" customHeight="1">
      <c r="A258" s="424" t="s">
        <v>1086</v>
      </c>
      <c r="B258" s="187"/>
      <c r="C258" s="196"/>
      <c r="D258" s="196"/>
      <c r="E258" s="196"/>
      <c r="F258" s="196"/>
      <c r="G258" s="196"/>
      <c r="H258" s="196"/>
      <c r="I258" s="424" t="s">
        <v>772</v>
      </c>
      <c r="J258" s="187"/>
      <c r="K258" s="187"/>
      <c r="L258" s="196"/>
      <c r="M258" s="196"/>
      <c r="N258" s="196"/>
      <c r="O258" s="196"/>
      <c r="P258" s="196"/>
      <c r="Q258" s="424" t="s">
        <v>1265</v>
      </c>
      <c r="R258" s="1548" t="s">
        <v>2467</v>
      </c>
      <c r="S258" s="1548" t="s">
        <v>2468</v>
      </c>
      <c r="T258" s="201"/>
      <c r="U258" s="187"/>
      <c r="V258" s="201"/>
      <c r="W258" s="196"/>
      <c r="X258" s="196"/>
    </row>
    <row r="259" spans="1:29">
      <c r="A259" s="141" t="s">
        <v>1661</v>
      </c>
      <c r="B259" s="52" t="s">
        <v>73</v>
      </c>
      <c r="C259" s="52" t="s">
        <v>98</v>
      </c>
      <c r="D259" s="52" t="s">
        <v>18</v>
      </c>
      <c r="E259" s="52" t="s">
        <v>19</v>
      </c>
      <c r="F259" s="52" t="s">
        <v>23</v>
      </c>
      <c r="G259" s="52" t="s">
        <v>99</v>
      </c>
      <c r="H259" s="53" t="s">
        <v>100</v>
      </c>
      <c r="I259" s="7" t="s">
        <v>1457</v>
      </c>
      <c r="J259" s="52" t="s">
        <v>73</v>
      </c>
      <c r="K259" s="52" t="s">
        <v>98</v>
      </c>
      <c r="L259" s="52" t="s">
        <v>18</v>
      </c>
      <c r="M259" s="52" t="s">
        <v>19</v>
      </c>
      <c r="N259" s="52" t="s">
        <v>23</v>
      </c>
      <c r="O259" s="52" t="s">
        <v>99</v>
      </c>
      <c r="P259" s="53" t="s">
        <v>100</v>
      </c>
      <c r="Q259" s="142" t="s">
        <v>1804</v>
      </c>
      <c r="R259" s="52" t="s">
        <v>73</v>
      </c>
      <c r="S259" s="52" t="s">
        <v>98</v>
      </c>
      <c r="T259" s="52" t="s">
        <v>18</v>
      </c>
      <c r="U259" s="52" t="s">
        <v>19</v>
      </c>
      <c r="V259" s="52" t="s">
        <v>23</v>
      </c>
      <c r="W259" s="52" t="s">
        <v>99</v>
      </c>
      <c r="X259" s="53" t="s">
        <v>100</v>
      </c>
      <c r="Z259"/>
    </row>
    <row r="260" spans="1:29">
      <c r="A260" s="485" t="s">
        <v>1953</v>
      </c>
      <c r="B260" s="6">
        <f t="shared" ref="B260:G260" si="243">+B269</f>
        <v>0</v>
      </c>
      <c r="C260" s="6">
        <f t="shared" si="243"/>
        <v>0</v>
      </c>
      <c r="D260" s="6">
        <f t="shared" si="243"/>
        <v>0</v>
      </c>
      <c r="E260" s="6">
        <f t="shared" si="243"/>
        <v>0</v>
      </c>
      <c r="F260" s="6">
        <f t="shared" si="243"/>
        <v>0</v>
      </c>
      <c r="G260" s="6">
        <f t="shared" si="243"/>
        <v>0</v>
      </c>
      <c r="H260" s="1153" t="e">
        <f t="shared" ref="H260:H267" si="244">+G260/(C260/27)</f>
        <v>#DIV/0!</v>
      </c>
      <c r="I260" s="485" t="s">
        <v>1953</v>
      </c>
      <c r="J260" s="6">
        <f t="shared" ref="J260:O260" si="245">+J269</f>
        <v>0</v>
      </c>
      <c r="K260" s="6">
        <f t="shared" si="245"/>
        <v>0</v>
      </c>
      <c r="L260" s="6">
        <f t="shared" si="245"/>
        <v>0</v>
      </c>
      <c r="M260" s="6">
        <f t="shared" si="245"/>
        <v>0</v>
      </c>
      <c r="N260" s="6">
        <f t="shared" si="245"/>
        <v>0</v>
      </c>
      <c r="O260" s="6">
        <f t="shared" si="245"/>
        <v>0</v>
      </c>
      <c r="P260" s="1153" t="e">
        <f t="shared" ref="P260:P267" si="246">+O260/(K260/27)</f>
        <v>#DIV/0!</v>
      </c>
      <c r="Q260" s="485" t="s">
        <v>1953</v>
      </c>
      <c r="R260" s="6">
        <f t="shared" ref="R260:W260" si="247">+R269</f>
        <v>0</v>
      </c>
      <c r="S260" s="6">
        <f t="shared" si="247"/>
        <v>0</v>
      </c>
      <c r="T260" s="6">
        <f t="shared" si="247"/>
        <v>0</v>
      </c>
      <c r="U260" s="6">
        <f t="shared" si="247"/>
        <v>0</v>
      </c>
      <c r="V260" s="6">
        <f t="shared" si="247"/>
        <v>0</v>
      </c>
      <c r="W260" s="6">
        <f t="shared" si="247"/>
        <v>0</v>
      </c>
      <c r="X260" s="1153" t="e">
        <f t="shared" ref="X260:X267" si="248">+W260/(S260/27)</f>
        <v>#DIV/0!</v>
      </c>
    </row>
    <row r="261" spans="1:29">
      <c r="A261" s="485" t="s">
        <v>1954</v>
      </c>
      <c r="B261" s="6">
        <f t="shared" ref="B261:G261" si="249">+B269-B260</f>
        <v>0</v>
      </c>
      <c r="C261" s="6">
        <f t="shared" si="249"/>
        <v>0</v>
      </c>
      <c r="D261" s="6">
        <f t="shared" si="249"/>
        <v>0</v>
      </c>
      <c r="E261" s="6">
        <f t="shared" si="249"/>
        <v>0</v>
      </c>
      <c r="F261" s="6">
        <f t="shared" si="249"/>
        <v>0</v>
      </c>
      <c r="G261" s="6">
        <f t="shared" si="249"/>
        <v>0</v>
      </c>
      <c r="H261" s="1153" t="e">
        <f t="shared" si="244"/>
        <v>#DIV/0!</v>
      </c>
      <c r="I261" s="485" t="s">
        <v>1954</v>
      </c>
      <c r="J261" s="6">
        <f t="shared" ref="J261:O261" si="250">+J269-J260</f>
        <v>0</v>
      </c>
      <c r="K261" s="6">
        <f t="shared" si="250"/>
        <v>0</v>
      </c>
      <c r="L261" s="6">
        <f t="shared" si="250"/>
        <v>0</v>
      </c>
      <c r="M261" s="6">
        <f t="shared" si="250"/>
        <v>0</v>
      </c>
      <c r="N261" s="6">
        <f t="shared" si="250"/>
        <v>0</v>
      </c>
      <c r="O261" s="6">
        <f t="shared" si="250"/>
        <v>0</v>
      </c>
      <c r="P261" s="1153" t="e">
        <f t="shared" si="246"/>
        <v>#DIV/0!</v>
      </c>
      <c r="Q261" s="485" t="s">
        <v>1954</v>
      </c>
      <c r="R261" s="6">
        <f t="shared" ref="R261:W261" si="251">+R269-R260</f>
        <v>0</v>
      </c>
      <c r="S261" s="6">
        <f t="shared" si="251"/>
        <v>0</v>
      </c>
      <c r="T261" s="6">
        <f t="shared" si="251"/>
        <v>0</v>
      </c>
      <c r="U261" s="6">
        <f t="shared" si="251"/>
        <v>0</v>
      </c>
      <c r="V261" s="6">
        <f t="shared" si="251"/>
        <v>0</v>
      </c>
      <c r="W261" s="6">
        <f t="shared" si="251"/>
        <v>0</v>
      </c>
      <c r="X261" s="1153" t="e">
        <f t="shared" si="248"/>
        <v>#DIV/0!</v>
      </c>
      <c r="Y261" s="108"/>
      <c r="Z261" s="354"/>
      <c r="AA261" s="108"/>
      <c r="AB261" s="108"/>
      <c r="AC261" s="108"/>
    </row>
    <row r="262" spans="1:29">
      <c r="A262" s="497" t="s">
        <v>1955</v>
      </c>
      <c r="B262" s="498">
        <f t="shared" ref="B262:G262" si="252">+B269-B260-B261</f>
        <v>0</v>
      </c>
      <c r="C262" s="498">
        <f t="shared" si="252"/>
        <v>0</v>
      </c>
      <c r="D262" s="498">
        <f t="shared" si="252"/>
        <v>0</v>
      </c>
      <c r="E262" s="498">
        <f t="shared" si="252"/>
        <v>0</v>
      </c>
      <c r="F262" s="498">
        <f t="shared" si="252"/>
        <v>0</v>
      </c>
      <c r="G262" s="498">
        <f t="shared" si="252"/>
        <v>0</v>
      </c>
      <c r="H262" s="1153" t="e">
        <f t="shared" si="244"/>
        <v>#DIV/0!</v>
      </c>
      <c r="I262" s="497" t="s">
        <v>1955</v>
      </c>
      <c r="J262" s="498">
        <f t="shared" ref="J262:O262" si="253">+J269-J260-J261</f>
        <v>0</v>
      </c>
      <c r="K262" s="498">
        <f t="shared" si="253"/>
        <v>0</v>
      </c>
      <c r="L262" s="498">
        <f t="shared" si="253"/>
        <v>0</v>
      </c>
      <c r="M262" s="498">
        <f t="shared" si="253"/>
        <v>0</v>
      </c>
      <c r="N262" s="498">
        <f t="shared" si="253"/>
        <v>0</v>
      </c>
      <c r="O262" s="498">
        <f t="shared" si="253"/>
        <v>0</v>
      </c>
      <c r="P262" s="1153" t="e">
        <f t="shared" si="246"/>
        <v>#DIV/0!</v>
      </c>
      <c r="Q262" s="497" t="s">
        <v>1955</v>
      </c>
      <c r="R262" s="498">
        <f t="shared" ref="R262:W262" si="254">+R269-R260-R261</f>
        <v>0</v>
      </c>
      <c r="S262" s="498">
        <f t="shared" si="254"/>
        <v>0</v>
      </c>
      <c r="T262" s="498">
        <f t="shared" si="254"/>
        <v>0</v>
      </c>
      <c r="U262" s="498">
        <f t="shared" si="254"/>
        <v>0</v>
      </c>
      <c r="V262" s="498">
        <f t="shared" si="254"/>
        <v>0</v>
      </c>
      <c r="W262" s="498">
        <f t="shared" si="254"/>
        <v>0</v>
      </c>
      <c r="X262" s="1153" t="e">
        <f t="shared" si="248"/>
        <v>#DIV/0!</v>
      </c>
    </row>
    <row r="263" spans="1:29">
      <c r="A263" s="497" t="s">
        <v>92</v>
      </c>
      <c r="B263" s="498">
        <f t="shared" ref="B263:G263" si="255">+B269-B260-B261-B262</f>
        <v>0</v>
      </c>
      <c r="C263" s="498">
        <f t="shared" si="255"/>
        <v>0</v>
      </c>
      <c r="D263" s="498">
        <f t="shared" si="255"/>
        <v>0</v>
      </c>
      <c r="E263" s="498">
        <f t="shared" si="255"/>
        <v>0</v>
      </c>
      <c r="F263" s="498">
        <f t="shared" si="255"/>
        <v>0</v>
      </c>
      <c r="G263" s="498">
        <f t="shared" si="255"/>
        <v>0</v>
      </c>
      <c r="H263" s="1153" t="e">
        <f t="shared" si="244"/>
        <v>#DIV/0!</v>
      </c>
      <c r="I263" s="497" t="s">
        <v>92</v>
      </c>
      <c r="J263" s="498">
        <f t="shared" ref="J263:O263" si="256">+J269-J260-J261-J262</f>
        <v>0</v>
      </c>
      <c r="K263" s="498">
        <f t="shared" si="256"/>
        <v>0</v>
      </c>
      <c r="L263" s="498">
        <f t="shared" si="256"/>
        <v>0</v>
      </c>
      <c r="M263" s="498">
        <f t="shared" si="256"/>
        <v>0</v>
      </c>
      <c r="N263" s="498">
        <f t="shared" si="256"/>
        <v>0</v>
      </c>
      <c r="O263" s="498">
        <f t="shared" si="256"/>
        <v>0</v>
      </c>
      <c r="P263" s="1153" t="e">
        <f t="shared" si="246"/>
        <v>#DIV/0!</v>
      </c>
      <c r="Q263" s="497" t="s">
        <v>92</v>
      </c>
      <c r="R263" s="498">
        <f t="shared" ref="R263:W263" si="257">+R269-R260-R261-R262</f>
        <v>0</v>
      </c>
      <c r="S263" s="498">
        <f t="shared" si="257"/>
        <v>0</v>
      </c>
      <c r="T263" s="498">
        <f t="shared" si="257"/>
        <v>0</v>
      </c>
      <c r="U263" s="498">
        <f t="shared" si="257"/>
        <v>0</v>
      </c>
      <c r="V263" s="498">
        <f t="shared" si="257"/>
        <v>0</v>
      </c>
      <c r="W263" s="498">
        <f t="shared" si="257"/>
        <v>0</v>
      </c>
      <c r="X263" s="1153" t="e">
        <f t="shared" si="248"/>
        <v>#DIV/0!</v>
      </c>
    </row>
    <row r="264" spans="1:29">
      <c r="A264" s="497" t="s">
        <v>93</v>
      </c>
      <c r="B264" s="498">
        <f t="shared" ref="B264:G264" si="258">+B269-B260-B261-B262-B263</f>
        <v>0</v>
      </c>
      <c r="C264" s="498">
        <f t="shared" si="258"/>
        <v>0</v>
      </c>
      <c r="D264" s="498">
        <f t="shared" si="258"/>
        <v>0</v>
      </c>
      <c r="E264" s="498">
        <f t="shared" si="258"/>
        <v>0</v>
      </c>
      <c r="F264" s="498">
        <f t="shared" si="258"/>
        <v>0</v>
      </c>
      <c r="G264" s="498">
        <f t="shared" si="258"/>
        <v>0</v>
      </c>
      <c r="H264" s="1153" t="e">
        <f t="shared" si="244"/>
        <v>#DIV/0!</v>
      </c>
      <c r="I264" s="497" t="s">
        <v>93</v>
      </c>
      <c r="J264" s="498">
        <f t="shared" ref="J264:O264" si="259">+J269-J260-J261-J262-J263</f>
        <v>0</v>
      </c>
      <c r="K264" s="498">
        <f t="shared" si="259"/>
        <v>0</v>
      </c>
      <c r="L264" s="498">
        <f t="shared" si="259"/>
        <v>0</v>
      </c>
      <c r="M264" s="498">
        <f t="shared" si="259"/>
        <v>0</v>
      </c>
      <c r="N264" s="498">
        <f t="shared" si="259"/>
        <v>0</v>
      </c>
      <c r="O264" s="498">
        <f t="shared" si="259"/>
        <v>0</v>
      </c>
      <c r="P264" s="1153" t="e">
        <f t="shared" si="246"/>
        <v>#DIV/0!</v>
      </c>
      <c r="Q264" s="497" t="s">
        <v>93</v>
      </c>
      <c r="R264" s="498">
        <f t="shared" ref="R264:W264" si="260">+R269-R260-R261-R262-R263</f>
        <v>0</v>
      </c>
      <c r="S264" s="498">
        <f t="shared" si="260"/>
        <v>0</v>
      </c>
      <c r="T264" s="498">
        <f t="shared" si="260"/>
        <v>0</v>
      </c>
      <c r="U264" s="498">
        <f t="shared" si="260"/>
        <v>0</v>
      </c>
      <c r="V264" s="498">
        <f t="shared" si="260"/>
        <v>0</v>
      </c>
      <c r="W264" s="498">
        <f t="shared" si="260"/>
        <v>0</v>
      </c>
      <c r="X264" s="1153" t="e">
        <f t="shared" si="248"/>
        <v>#DIV/0!</v>
      </c>
    </row>
    <row r="265" spans="1:29">
      <c r="A265" s="497" t="s">
        <v>94</v>
      </c>
      <c r="B265" s="498">
        <f t="shared" ref="B265:G265" si="261">+B269-B260-B261-B262-B263-B264</f>
        <v>0</v>
      </c>
      <c r="C265" s="498">
        <f t="shared" si="261"/>
        <v>0</v>
      </c>
      <c r="D265" s="498">
        <f t="shared" si="261"/>
        <v>0</v>
      </c>
      <c r="E265" s="498">
        <f t="shared" si="261"/>
        <v>0</v>
      </c>
      <c r="F265" s="498">
        <f t="shared" si="261"/>
        <v>0</v>
      </c>
      <c r="G265" s="498">
        <f t="shared" si="261"/>
        <v>0</v>
      </c>
      <c r="H265" s="1153" t="e">
        <f t="shared" si="244"/>
        <v>#DIV/0!</v>
      </c>
      <c r="I265" s="497" t="s">
        <v>94</v>
      </c>
      <c r="J265" s="498">
        <f t="shared" ref="J265:O265" si="262">+J269-J260-J261-J262-J263-J264</f>
        <v>0</v>
      </c>
      <c r="K265" s="498">
        <f t="shared" si="262"/>
        <v>0</v>
      </c>
      <c r="L265" s="498">
        <f t="shared" si="262"/>
        <v>0</v>
      </c>
      <c r="M265" s="498">
        <f t="shared" si="262"/>
        <v>0</v>
      </c>
      <c r="N265" s="498">
        <f t="shared" si="262"/>
        <v>0</v>
      </c>
      <c r="O265" s="498">
        <f t="shared" si="262"/>
        <v>0</v>
      </c>
      <c r="P265" s="1153" t="e">
        <f t="shared" si="246"/>
        <v>#DIV/0!</v>
      </c>
      <c r="Q265" s="497" t="s">
        <v>94</v>
      </c>
      <c r="R265" s="498">
        <f t="shared" ref="R265:W265" si="263">+R269-R260-R261-R262-R263-R264</f>
        <v>0</v>
      </c>
      <c r="S265" s="498">
        <f t="shared" si="263"/>
        <v>0</v>
      </c>
      <c r="T265" s="498">
        <f t="shared" si="263"/>
        <v>0</v>
      </c>
      <c r="U265" s="498">
        <f t="shared" si="263"/>
        <v>0</v>
      </c>
      <c r="V265" s="498">
        <f t="shared" si="263"/>
        <v>0</v>
      </c>
      <c r="W265" s="498">
        <f t="shared" si="263"/>
        <v>0</v>
      </c>
      <c r="X265" s="1153" t="e">
        <f t="shared" si="248"/>
        <v>#DIV/0!</v>
      </c>
    </row>
    <row r="266" spans="1:29">
      <c r="A266" s="497" t="s">
        <v>95</v>
      </c>
      <c r="B266" s="498">
        <f t="shared" ref="B266:G266" si="264">+B269-B260-B261-B262-B263-B264-B265</f>
        <v>0</v>
      </c>
      <c r="C266" s="498">
        <f t="shared" si="264"/>
        <v>0</v>
      </c>
      <c r="D266" s="498">
        <f t="shared" si="264"/>
        <v>0</v>
      </c>
      <c r="E266" s="498">
        <f t="shared" si="264"/>
        <v>0</v>
      </c>
      <c r="F266" s="498">
        <f t="shared" si="264"/>
        <v>0</v>
      </c>
      <c r="G266" s="498">
        <f t="shared" si="264"/>
        <v>0</v>
      </c>
      <c r="H266" s="1153" t="e">
        <f t="shared" si="244"/>
        <v>#DIV/0!</v>
      </c>
      <c r="I266" s="497" t="s">
        <v>95</v>
      </c>
      <c r="J266" s="498">
        <f t="shared" ref="J266:O266" si="265">+J269-J260-J261-J262-J263-J264-J265</f>
        <v>0</v>
      </c>
      <c r="K266" s="498">
        <f t="shared" si="265"/>
        <v>0</v>
      </c>
      <c r="L266" s="498">
        <f t="shared" si="265"/>
        <v>0</v>
      </c>
      <c r="M266" s="498">
        <f t="shared" si="265"/>
        <v>0</v>
      </c>
      <c r="N266" s="498">
        <f t="shared" si="265"/>
        <v>0</v>
      </c>
      <c r="O266" s="498">
        <f t="shared" si="265"/>
        <v>0</v>
      </c>
      <c r="P266" s="1153" t="e">
        <f t="shared" si="246"/>
        <v>#DIV/0!</v>
      </c>
      <c r="Q266" s="497" t="s">
        <v>95</v>
      </c>
      <c r="R266" s="498">
        <f t="shared" ref="R266:W266" si="266">+R269-R260-R261-R262-R263-R264-R265</f>
        <v>0</v>
      </c>
      <c r="S266" s="498">
        <f t="shared" si="266"/>
        <v>0</v>
      </c>
      <c r="T266" s="498">
        <f t="shared" si="266"/>
        <v>0</v>
      </c>
      <c r="U266" s="498">
        <f t="shared" si="266"/>
        <v>0</v>
      </c>
      <c r="V266" s="498">
        <f t="shared" si="266"/>
        <v>0</v>
      </c>
      <c r="W266" s="498">
        <f t="shared" si="266"/>
        <v>0</v>
      </c>
      <c r="X266" s="1153" t="e">
        <f t="shared" si="248"/>
        <v>#DIV/0!</v>
      </c>
    </row>
    <row r="267" spans="1:29">
      <c r="A267" s="497" t="s">
        <v>2210</v>
      </c>
      <c r="B267" s="498"/>
      <c r="C267" s="498"/>
      <c r="D267" s="498"/>
      <c r="E267" s="498"/>
      <c r="F267" s="498"/>
      <c r="G267" s="498"/>
      <c r="H267" s="1153" t="e">
        <f t="shared" si="244"/>
        <v>#DIV/0!</v>
      </c>
      <c r="I267" s="497" t="s">
        <v>2210</v>
      </c>
      <c r="J267" s="498"/>
      <c r="K267" s="498"/>
      <c r="L267" s="498"/>
      <c r="M267" s="498"/>
      <c r="N267" s="498"/>
      <c r="O267" s="498"/>
      <c r="P267" s="1153" t="e">
        <f t="shared" si="246"/>
        <v>#DIV/0!</v>
      </c>
      <c r="Q267" s="497" t="s">
        <v>2210</v>
      </c>
      <c r="R267" s="498"/>
      <c r="S267" s="498"/>
      <c r="T267" s="498"/>
      <c r="U267" s="498"/>
      <c r="V267" s="498"/>
      <c r="W267" s="498"/>
      <c r="X267" s="1153" t="e">
        <f t="shared" si="248"/>
        <v>#DIV/0!</v>
      </c>
    </row>
    <row r="268" spans="1:29">
      <c r="A268" s="752"/>
      <c r="B268" s="753"/>
      <c r="C268" s="753"/>
      <c r="D268" s="753"/>
      <c r="E268" s="753"/>
      <c r="F268" s="753"/>
      <c r="G268" s="753"/>
      <c r="H268" s="754"/>
      <c r="I268" s="752"/>
      <c r="J268" s="753"/>
      <c r="K268" s="753"/>
      <c r="L268" s="753"/>
      <c r="M268" s="753"/>
      <c r="N268" s="753"/>
      <c r="O268" s="753"/>
      <c r="P268" s="754"/>
      <c r="Q268" s="752"/>
      <c r="R268" s="753"/>
      <c r="S268" s="753"/>
      <c r="T268" s="753"/>
      <c r="U268" s="753"/>
      <c r="V268" s="753"/>
      <c r="W268" s="753"/>
      <c r="X268" s="754"/>
      <c r="Z268"/>
    </row>
    <row r="269" spans="1:29">
      <c r="A269" s="203" t="s">
        <v>96</v>
      </c>
      <c r="B269" s="204">
        <f>+投手通算!C29</f>
        <v>0</v>
      </c>
      <c r="C269" s="204">
        <f>+投手通算!I29</f>
        <v>0</v>
      </c>
      <c r="D269" s="204">
        <f>+投手通算!D29</f>
        <v>0</v>
      </c>
      <c r="E269" s="204">
        <f>+投手通算!E29</f>
        <v>0</v>
      </c>
      <c r="F269" s="204">
        <f>+投手通算!F29</f>
        <v>0</v>
      </c>
      <c r="G269" s="204">
        <f>+投手通算!S29</f>
        <v>0</v>
      </c>
      <c r="H269" s="212" t="e">
        <f>+G269/(C269/27)</f>
        <v>#DIV/0!</v>
      </c>
      <c r="I269" s="203" t="s">
        <v>96</v>
      </c>
      <c r="J269" s="204">
        <f>+投手通算!C30</f>
        <v>0</v>
      </c>
      <c r="K269" s="204">
        <f>+投手通算!I30</f>
        <v>0</v>
      </c>
      <c r="L269" s="204">
        <f>+投手通算!D30</f>
        <v>0</v>
      </c>
      <c r="M269" s="204">
        <f>+投手通算!E30</f>
        <v>0</v>
      </c>
      <c r="N269" s="204">
        <f>+投手通算!F30</f>
        <v>0</v>
      </c>
      <c r="O269" s="204">
        <f>+投手通算!S30</f>
        <v>0</v>
      </c>
      <c r="P269" s="212" t="e">
        <f>+O269/(K269/27)</f>
        <v>#DIV/0!</v>
      </c>
      <c r="Q269" s="203" t="s">
        <v>96</v>
      </c>
      <c r="R269" s="206">
        <f>+投手通算!C31</f>
        <v>0</v>
      </c>
      <c r="S269" s="204">
        <f>+投手通算!I31</f>
        <v>0</v>
      </c>
      <c r="T269" s="204">
        <f>+投手通算!D31</f>
        <v>0</v>
      </c>
      <c r="U269" s="204">
        <f>+投手通算!E31</f>
        <v>0</v>
      </c>
      <c r="V269" s="204">
        <f>+投手通算!F31</f>
        <v>0</v>
      </c>
      <c r="W269" s="204">
        <f>+投手通算!S31</f>
        <v>0</v>
      </c>
      <c r="X269" s="205" t="e">
        <f>+W269/(S269/27)</f>
        <v>#DIV/0!</v>
      </c>
      <c r="Z269"/>
    </row>
    <row r="270" spans="1:29" s="107" customFormat="1" ht="13.5" customHeight="1">
      <c r="A270" s="424" t="s">
        <v>1087</v>
      </c>
      <c r="B270" s="1548" t="s">
        <v>2467</v>
      </c>
      <c r="C270" s="1548" t="s">
        <v>2468</v>
      </c>
      <c r="D270" s="196"/>
      <c r="E270" s="196"/>
      <c r="F270" s="196"/>
      <c r="G270" s="196"/>
      <c r="H270" s="196"/>
      <c r="I270" s="424" t="s">
        <v>782</v>
      </c>
      <c r="J270" s="187"/>
      <c r="K270" s="187"/>
      <c r="L270" s="196"/>
      <c r="M270" s="196"/>
      <c r="N270" s="196"/>
      <c r="O270" s="196"/>
      <c r="P270" s="196"/>
      <c r="Q270" s="424" t="s">
        <v>1606</v>
      </c>
      <c r="R270" s="187"/>
      <c r="S270" s="187"/>
      <c r="T270" s="196"/>
      <c r="U270" s="196"/>
      <c r="V270" s="196"/>
      <c r="W270" s="196"/>
      <c r="X270" s="196"/>
    </row>
    <row r="271" spans="1:29">
      <c r="A271" s="7" t="s">
        <v>1455</v>
      </c>
      <c r="B271" s="52" t="s">
        <v>73</v>
      </c>
      <c r="C271" s="52" t="s">
        <v>98</v>
      </c>
      <c r="D271" s="52" t="s">
        <v>18</v>
      </c>
      <c r="E271" s="52" t="s">
        <v>19</v>
      </c>
      <c r="F271" s="52" t="s">
        <v>23</v>
      </c>
      <c r="G271" s="52" t="s">
        <v>99</v>
      </c>
      <c r="H271" s="53" t="s">
        <v>100</v>
      </c>
      <c r="I271" s="7" t="s">
        <v>952</v>
      </c>
      <c r="J271" s="52" t="s">
        <v>73</v>
      </c>
      <c r="K271" s="52" t="s">
        <v>98</v>
      </c>
      <c r="L271" s="52" t="s">
        <v>18</v>
      </c>
      <c r="M271" s="52" t="s">
        <v>19</v>
      </c>
      <c r="N271" s="52" t="s">
        <v>23</v>
      </c>
      <c r="O271" s="52" t="s">
        <v>99</v>
      </c>
      <c r="P271" s="53" t="s">
        <v>100</v>
      </c>
      <c r="Q271" s="403" t="s">
        <v>2218</v>
      </c>
      <c r="R271" s="52" t="s">
        <v>73</v>
      </c>
      <c r="S271" s="52" t="s">
        <v>98</v>
      </c>
      <c r="T271" s="52" t="s">
        <v>18</v>
      </c>
      <c r="U271" s="52" t="s">
        <v>19</v>
      </c>
      <c r="V271" s="52" t="s">
        <v>23</v>
      </c>
      <c r="W271" s="52" t="s">
        <v>99</v>
      </c>
      <c r="X271" s="53" t="s">
        <v>100</v>
      </c>
      <c r="Z271"/>
    </row>
    <row r="272" spans="1:29">
      <c r="A272" s="485" t="s">
        <v>1953</v>
      </c>
      <c r="B272" s="6">
        <f t="shared" ref="B272:G272" si="267">+B281</f>
        <v>0</v>
      </c>
      <c r="C272" s="6">
        <f t="shared" si="267"/>
        <v>0</v>
      </c>
      <c r="D272" s="6">
        <f t="shared" si="267"/>
        <v>0</v>
      </c>
      <c r="E272" s="6">
        <f t="shared" si="267"/>
        <v>0</v>
      </c>
      <c r="F272" s="6">
        <f t="shared" si="267"/>
        <v>0</v>
      </c>
      <c r="G272" s="6">
        <f t="shared" si="267"/>
        <v>0</v>
      </c>
      <c r="H272" s="1153" t="e">
        <f t="shared" ref="H272:H279" si="268">+G272/(C272/27)</f>
        <v>#DIV/0!</v>
      </c>
      <c r="I272" s="485" t="s">
        <v>1953</v>
      </c>
      <c r="J272" s="6">
        <f t="shared" ref="J272:O272" si="269">+J281</f>
        <v>0</v>
      </c>
      <c r="K272" s="6">
        <f t="shared" si="269"/>
        <v>0</v>
      </c>
      <c r="L272" s="6">
        <f t="shared" si="269"/>
        <v>0</v>
      </c>
      <c r="M272" s="6">
        <f t="shared" si="269"/>
        <v>0</v>
      </c>
      <c r="N272" s="6">
        <f t="shared" si="269"/>
        <v>0</v>
      </c>
      <c r="O272" s="6">
        <f t="shared" si="269"/>
        <v>0</v>
      </c>
      <c r="P272" s="1153" t="e">
        <f t="shared" ref="P272:P279" si="270">+O272/(K272/27)</f>
        <v>#DIV/0!</v>
      </c>
      <c r="Q272" s="485" t="s">
        <v>1953</v>
      </c>
      <c r="R272" s="6">
        <f t="shared" ref="R272:W272" si="271">+R281</f>
        <v>0</v>
      </c>
      <c r="S272" s="6">
        <f t="shared" si="271"/>
        <v>0</v>
      </c>
      <c r="T272" s="6">
        <f t="shared" si="271"/>
        <v>0</v>
      </c>
      <c r="U272" s="6">
        <f t="shared" si="271"/>
        <v>0</v>
      </c>
      <c r="V272" s="6">
        <f t="shared" si="271"/>
        <v>0</v>
      </c>
      <c r="W272" s="6">
        <f t="shared" si="271"/>
        <v>0</v>
      </c>
      <c r="X272" s="1153" t="e">
        <f t="shared" ref="X272:X279" si="272">+W272/(S272/27)</f>
        <v>#DIV/0!</v>
      </c>
    </row>
    <row r="273" spans="1:29">
      <c r="A273" s="485" t="s">
        <v>1954</v>
      </c>
      <c r="B273" s="6">
        <f t="shared" ref="B273:G273" si="273">+B281-B272</f>
        <v>0</v>
      </c>
      <c r="C273" s="6">
        <f t="shared" si="273"/>
        <v>0</v>
      </c>
      <c r="D273" s="6">
        <f t="shared" si="273"/>
        <v>0</v>
      </c>
      <c r="E273" s="6">
        <f t="shared" si="273"/>
        <v>0</v>
      </c>
      <c r="F273" s="6">
        <f t="shared" si="273"/>
        <v>0</v>
      </c>
      <c r="G273" s="6">
        <f t="shared" si="273"/>
        <v>0</v>
      </c>
      <c r="H273" s="1153" t="e">
        <f t="shared" si="268"/>
        <v>#DIV/0!</v>
      </c>
      <c r="I273" s="485" t="s">
        <v>1954</v>
      </c>
      <c r="J273" s="6">
        <f t="shared" ref="J273:O273" si="274">+J281-J272</f>
        <v>0</v>
      </c>
      <c r="K273" s="6">
        <f t="shared" si="274"/>
        <v>0</v>
      </c>
      <c r="L273" s="6">
        <f t="shared" si="274"/>
        <v>0</v>
      </c>
      <c r="M273" s="6">
        <f t="shared" si="274"/>
        <v>0</v>
      </c>
      <c r="N273" s="6">
        <f t="shared" si="274"/>
        <v>0</v>
      </c>
      <c r="O273" s="6">
        <f t="shared" si="274"/>
        <v>0</v>
      </c>
      <c r="P273" s="1153" t="e">
        <f t="shared" si="270"/>
        <v>#DIV/0!</v>
      </c>
      <c r="Q273" s="485" t="s">
        <v>1954</v>
      </c>
      <c r="R273" s="6">
        <f t="shared" ref="R273:W273" si="275">+R281-R272</f>
        <v>0</v>
      </c>
      <c r="S273" s="6">
        <f t="shared" si="275"/>
        <v>0</v>
      </c>
      <c r="T273" s="6">
        <f t="shared" si="275"/>
        <v>0</v>
      </c>
      <c r="U273" s="6">
        <f t="shared" si="275"/>
        <v>0</v>
      </c>
      <c r="V273" s="6">
        <f t="shared" si="275"/>
        <v>0</v>
      </c>
      <c r="W273" s="6">
        <f t="shared" si="275"/>
        <v>0</v>
      </c>
      <c r="X273" s="1153" t="e">
        <f t="shared" si="272"/>
        <v>#DIV/0!</v>
      </c>
      <c r="Y273" s="108"/>
      <c r="Z273" s="354"/>
      <c r="AA273" s="108"/>
      <c r="AB273" s="108"/>
      <c r="AC273" s="108"/>
    </row>
    <row r="274" spans="1:29">
      <c r="A274" s="497" t="s">
        <v>1955</v>
      </c>
      <c r="B274" s="498">
        <f t="shared" ref="B274:G274" si="276">+B281-B272-B273</f>
        <v>0</v>
      </c>
      <c r="C274" s="498">
        <f t="shared" si="276"/>
        <v>0</v>
      </c>
      <c r="D274" s="498">
        <f t="shared" si="276"/>
        <v>0</v>
      </c>
      <c r="E274" s="498">
        <f t="shared" si="276"/>
        <v>0</v>
      </c>
      <c r="F274" s="498">
        <f t="shared" si="276"/>
        <v>0</v>
      </c>
      <c r="G274" s="498">
        <f t="shared" si="276"/>
        <v>0</v>
      </c>
      <c r="H274" s="1153" t="e">
        <f t="shared" si="268"/>
        <v>#DIV/0!</v>
      </c>
      <c r="I274" s="497" t="s">
        <v>1955</v>
      </c>
      <c r="J274" s="498">
        <f t="shared" ref="J274:O274" si="277">+J281-J272-J273</f>
        <v>0</v>
      </c>
      <c r="K274" s="498">
        <f t="shared" si="277"/>
        <v>0</v>
      </c>
      <c r="L274" s="498">
        <f t="shared" si="277"/>
        <v>0</v>
      </c>
      <c r="M274" s="498">
        <f t="shared" si="277"/>
        <v>0</v>
      </c>
      <c r="N274" s="498">
        <f t="shared" si="277"/>
        <v>0</v>
      </c>
      <c r="O274" s="498">
        <f t="shared" si="277"/>
        <v>0</v>
      </c>
      <c r="P274" s="1153" t="e">
        <f t="shared" si="270"/>
        <v>#DIV/0!</v>
      </c>
      <c r="Q274" s="497" t="s">
        <v>1955</v>
      </c>
      <c r="R274" s="498">
        <f t="shared" ref="R274:W274" si="278">+R281-R272-R273</f>
        <v>0</v>
      </c>
      <c r="S274" s="498">
        <f t="shared" si="278"/>
        <v>0</v>
      </c>
      <c r="T274" s="498">
        <f t="shared" si="278"/>
        <v>0</v>
      </c>
      <c r="U274" s="498">
        <f t="shared" si="278"/>
        <v>0</v>
      </c>
      <c r="V274" s="498">
        <f t="shared" si="278"/>
        <v>0</v>
      </c>
      <c r="W274" s="498">
        <f t="shared" si="278"/>
        <v>0</v>
      </c>
      <c r="X274" s="1153" t="e">
        <f t="shared" si="272"/>
        <v>#DIV/0!</v>
      </c>
    </row>
    <row r="275" spans="1:29">
      <c r="A275" s="497" t="s">
        <v>92</v>
      </c>
      <c r="B275" s="498">
        <f t="shared" ref="B275:G275" si="279">+B281-B272-B273-B274</f>
        <v>0</v>
      </c>
      <c r="C275" s="498">
        <f t="shared" si="279"/>
        <v>0</v>
      </c>
      <c r="D275" s="498">
        <f t="shared" si="279"/>
        <v>0</v>
      </c>
      <c r="E275" s="498">
        <f t="shared" si="279"/>
        <v>0</v>
      </c>
      <c r="F275" s="498">
        <f t="shared" si="279"/>
        <v>0</v>
      </c>
      <c r="G275" s="498">
        <f t="shared" si="279"/>
        <v>0</v>
      </c>
      <c r="H275" s="1153" t="e">
        <f t="shared" si="268"/>
        <v>#DIV/0!</v>
      </c>
      <c r="I275" s="497" t="s">
        <v>92</v>
      </c>
      <c r="J275" s="498">
        <f t="shared" ref="J275:O275" si="280">+J281-J272-J273-J274</f>
        <v>0</v>
      </c>
      <c r="K275" s="498">
        <f t="shared" si="280"/>
        <v>0</v>
      </c>
      <c r="L275" s="498">
        <f t="shared" si="280"/>
        <v>0</v>
      </c>
      <c r="M275" s="498">
        <f t="shared" si="280"/>
        <v>0</v>
      </c>
      <c r="N275" s="498">
        <f t="shared" si="280"/>
        <v>0</v>
      </c>
      <c r="O275" s="498">
        <f t="shared" si="280"/>
        <v>0</v>
      </c>
      <c r="P275" s="1153" t="e">
        <f t="shared" si="270"/>
        <v>#DIV/0!</v>
      </c>
      <c r="Q275" s="497" t="s">
        <v>92</v>
      </c>
      <c r="R275" s="498">
        <f t="shared" ref="R275:W275" si="281">+R281-R272-R273-R274</f>
        <v>0</v>
      </c>
      <c r="S275" s="498">
        <f t="shared" si="281"/>
        <v>0</v>
      </c>
      <c r="T275" s="498">
        <f t="shared" si="281"/>
        <v>0</v>
      </c>
      <c r="U275" s="498">
        <f t="shared" si="281"/>
        <v>0</v>
      </c>
      <c r="V275" s="498">
        <f t="shared" si="281"/>
        <v>0</v>
      </c>
      <c r="W275" s="498">
        <f t="shared" si="281"/>
        <v>0</v>
      </c>
      <c r="X275" s="1153" t="e">
        <f t="shared" si="272"/>
        <v>#DIV/0!</v>
      </c>
    </row>
    <row r="276" spans="1:29">
      <c r="A276" s="497" t="s">
        <v>93</v>
      </c>
      <c r="B276" s="498">
        <f t="shared" ref="B276:G276" si="282">+B281-B272-B273-B274-B275</f>
        <v>0</v>
      </c>
      <c r="C276" s="498">
        <f t="shared" si="282"/>
        <v>0</v>
      </c>
      <c r="D276" s="498">
        <f t="shared" si="282"/>
        <v>0</v>
      </c>
      <c r="E276" s="498">
        <f t="shared" si="282"/>
        <v>0</v>
      </c>
      <c r="F276" s="498">
        <f t="shared" si="282"/>
        <v>0</v>
      </c>
      <c r="G276" s="498">
        <f t="shared" si="282"/>
        <v>0</v>
      </c>
      <c r="H276" s="1153" t="e">
        <f t="shared" si="268"/>
        <v>#DIV/0!</v>
      </c>
      <c r="I276" s="497" t="s">
        <v>93</v>
      </c>
      <c r="J276" s="498">
        <f t="shared" ref="J276:O276" si="283">+J281-J272-J273-J274-J275</f>
        <v>0</v>
      </c>
      <c r="K276" s="498">
        <f t="shared" si="283"/>
        <v>0</v>
      </c>
      <c r="L276" s="498">
        <f t="shared" si="283"/>
        <v>0</v>
      </c>
      <c r="M276" s="498">
        <f t="shared" si="283"/>
        <v>0</v>
      </c>
      <c r="N276" s="498">
        <f t="shared" si="283"/>
        <v>0</v>
      </c>
      <c r="O276" s="498">
        <f t="shared" si="283"/>
        <v>0</v>
      </c>
      <c r="P276" s="1153" t="e">
        <f t="shared" si="270"/>
        <v>#DIV/0!</v>
      </c>
      <c r="Q276" s="497" t="s">
        <v>93</v>
      </c>
      <c r="R276" s="498">
        <f t="shared" ref="R276:W276" si="284">+R281-R272-R273-R274-R275</f>
        <v>0</v>
      </c>
      <c r="S276" s="498">
        <f t="shared" si="284"/>
        <v>0</v>
      </c>
      <c r="T276" s="498">
        <f t="shared" si="284"/>
        <v>0</v>
      </c>
      <c r="U276" s="498">
        <f t="shared" si="284"/>
        <v>0</v>
      </c>
      <c r="V276" s="498">
        <f t="shared" si="284"/>
        <v>0</v>
      </c>
      <c r="W276" s="498">
        <f t="shared" si="284"/>
        <v>0</v>
      </c>
      <c r="X276" s="1153" t="e">
        <f t="shared" si="272"/>
        <v>#DIV/0!</v>
      </c>
    </row>
    <row r="277" spans="1:29">
      <c r="A277" s="497" t="s">
        <v>94</v>
      </c>
      <c r="B277" s="498">
        <f t="shared" ref="B277:G277" si="285">+B281-B272-B273-B274-B275-B276</f>
        <v>0</v>
      </c>
      <c r="C277" s="498">
        <f t="shared" si="285"/>
        <v>0</v>
      </c>
      <c r="D277" s="498">
        <f t="shared" si="285"/>
        <v>0</v>
      </c>
      <c r="E277" s="498">
        <f t="shared" si="285"/>
        <v>0</v>
      </c>
      <c r="F277" s="498">
        <f t="shared" si="285"/>
        <v>0</v>
      </c>
      <c r="G277" s="498">
        <f t="shared" si="285"/>
        <v>0</v>
      </c>
      <c r="H277" s="1153" t="e">
        <f t="shared" si="268"/>
        <v>#DIV/0!</v>
      </c>
      <c r="I277" s="497" t="s">
        <v>94</v>
      </c>
      <c r="J277" s="498">
        <f t="shared" ref="J277:O277" si="286">+J281-J272-J273-J274-J275-J276</f>
        <v>0</v>
      </c>
      <c r="K277" s="498">
        <f t="shared" si="286"/>
        <v>0</v>
      </c>
      <c r="L277" s="498">
        <f t="shared" si="286"/>
        <v>0</v>
      </c>
      <c r="M277" s="498">
        <f t="shared" si="286"/>
        <v>0</v>
      </c>
      <c r="N277" s="498">
        <f t="shared" si="286"/>
        <v>0</v>
      </c>
      <c r="O277" s="498">
        <f t="shared" si="286"/>
        <v>0</v>
      </c>
      <c r="P277" s="1153" t="e">
        <f t="shared" si="270"/>
        <v>#DIV/0!</v>
      </c>
      <c r="Q277" s="497" t="s">
        <v>94</v>
      </c>
      <c r="R277" s="498">
        <f t="shared" ref="R277:W277" si="287">+R281-R272-R273-R274-R275-R276</f>
        <v>0</v>
      </c>
      <c r="S277" s="498">
        <f t="shared" si="287"/>
        <v>0</v>
      </c>
      <c r="T277" s="498">
        <f t="shared" si="287"/>
        <v>0</v>
      </c>
      <c r="U277" s="498">
        <f t="shared" si="287"/>
        <v>0</v>
      </c>
      <c r="V277" s="498">
        <f t="shared" si="287"/>
        <v>0</v>
      </c>
      <c r="W277" s="498">
        <f t="shared" si="287"/>
        <v>0</v>
      </c>
      <c r="X277" s="1153" t="e">
        <f t="shared" si="272"/>
        <v>#DIV/0!</v>
      </c>
    </row>
    <row r="278" spans="1:29">
      <c r="A278" s="497" t="s">
        <v>95</v>
      </c>
      <c r="B278" s="498">
        <f t="shared" ref="B278:G278" si="288">+B281-B272-B273-B274-B275-B276-B277</f>
        <v>0</v>
      </c>
      <c r="C278" s="498">
        <f t="shared" si="288"/>
        <v>0</v>
      </c>
      <c r="D278" s="498">
        <f t="shared" si="288"/>
        <v>0</v>
      </c>
      <c r="E278" s="498">
        <f t="shared" si="288"/>
        <v>0</v>
      </c>
      <c r="F278" s="498">
        <f t="shared" si="288"/>
        <v>0</v>
      </c>
      <c r="G278" s="498">
        <f t="shared" si="288"/>
        <v>0</v>
      </c>
      <c r="H278" s="1153" t="e">
        <f t="shared" si="268"/>
        <v>#DIV/0!</v>
      </c>
      <c r="I278" s="497" t="s">
        <v>95</v>
      </c>
      <c r="J278" s="498">
        <f t="shared" ref="J278:O278" si="289">+J281-J272-J273-J274-J275-J276-J277</f>
        <v>0</v>
      </c>
      <c r="K278" s="498">
        <f t="shared" si="289"/>
        <v>0</v>
      </c>
      <c r="L278" s="498">
        <f t="shared" si="289"/>
        <v>0</v>
      </c>
      <c r="M278" s="498">
        <f t="shared" si="289"/>
        <v>0</v>
      </c>
      <c r="N278" s="498">
        <f t="shared" si="289"/>
        <v>0</v>
      </c>
      <c r="O278" s="498">
        <f t="shared" si="289"/>
        <v>0</v>
      </c>
      <c r="P278" s="1153" t="e">
        <f t="shared" si="270"/>
        <v>#DIV/0!</v>
      </c>
      <c r="Q278" s="497" t="s">
        <v>95</v>
      </c>
      <c r="R278" s="498">
        <f t="shared" ref="R278:W278" si="290">+R281-R272-R273-R274-R275-R276-R277</f>
        <v>0</v>
      </c>
      <c r="S278" s="498">
        <f t="shared" si="290"/>
        <v>0</v>
      </c>
      <c r="T278" s="498">
        <f t="shared" si="290"/>
        <v>0</v>
      </c>
      <c r="U278" s="498">
        <f t="shared" si="290"/>
        <v>0</v>
      </c>
      <c r="V278" s="498">
        <f t="shared" si="290"/>
        <v>0</v>
      </c>
      <c r="W278" s="498">
        <f t="shared" si="290"/>
        <v>0</v>
      </c>
      <c r="X278" s="1153" t="e">
        <f t="shared" si="272"/>
        <v>#DIV/0!</v>
      </c>
    </row>
    <row r="279" spans="1:29">
      <c r="A279" s="497" t="s">
        <v>2210</v>
      </c>
      <c r="B279" s="498"/>
      <c r="C279" s="498"/>
      <c r="D279" s="498"/>
      <c r="E279" s="498"/>
      <c r="F279" s="498"/>
      <c r="G279" s="498"/>
      <c r="H279" s="1153" t="e">
        <f t="shared" si="268"/>
        <v>#DIV/0!</v>
      </c>
      <c r="I279" s="497" t="s">
        <v>2210</v>
      </c>
      <c r="J279" s="498"/>
      <c r="K279" s="498"/>
      <c r="L279" s="498"/>
      <c r="M279" s="498"/>
      <c r="N279" s="498"/>
      <c r="O279" s="498"/>
      <c r="P279" s="1153" t="e">
        <f t="shared" si="270"/>
        <v>#DIV/0!</v>
      </c>
      <c r="Q279" s="497" t="s">
        <v>2210</v>
      </c>
      <c r="R279" s="498"/>
      <c r="S279" s="498"/>
      <c r="T279" s="498"/>
      <c r="U279" s="498"/>
      <c r="V279" s="498"/>
      <c r="W279" s="498"/>
      <c r="X279" s="1153" t="e">
        <f t="shared" si="272"/>
        <v>#DIV/0!</v>
      </c>
    </row>
    <row r="280" spans="1:29">
      <c r="A280" s="752"/>
      <c r="B280" s="753"/>
      <c r="C280" s="753"/>
      <c r="D280" s="753"/>
      <c r="E280" s="753"/>
      <c r="F280" s="753"/>
      <c r="G280" s="753"/>
      <c r="H280" s="754"/>
      <c r="I280" s="752"/>
      <c r="J280" s="753"/>
      <c r="K280" s="753"/>
      <c r="L280" s="753"/>
      <c r="M280" s="753"/>
      <c r="N280" s="753"/>
      <c r="O280" s="753"/>
      <c r="P280" s="754"/>
      <c r="Q280" s="752"/>
      <c r="R280" s="753"/>
      <c r="S280" s="753"/>
      <c r="T280" s="753"/>
      <c r="U280" s="753"/>
      <c r="V280" s="753"/>
      <c r="W280" s="753"/>
      <c r="X280" s="754"/>
      <c r="Z280"/>
    </row>
    <row r="281" spans="1:29">
      <c r="A281" s="203" t="s">
        <v>96</v>
      </c>
      <c r="B281" s="204">
        <f>+投手通算!C32</f>
        <v>0</v>
      </c>
      <c r="C281" s="204">
        <f>+投手通算!I32</f>
        <v>0</v>
      </c>
      <c r="D281" s="204">
        <f>+投手通算!D32</f>
        <v>0</v>
      </c>
      <c r="E281" s="204">
        <f>+投手通算!E32</f>
        <v>0</v>
      </c>
      <c r="F281" s="204">
        <f>+投手通算!F32</f>
        <v>0</v>
      </c>
      <c r="G281" s="204">
        <f>+投手通算!S32</f>
        <v>0</v>
      </c>
      <c r="H281" s="212" t="e">
        <f>+G281/(C281/27)</f>
        <v>#DIV/0!</v>
      </c>
      <c r="I281" s="203" t="s">
        <v>96</v>
      </c>
      <c r="J281" s="204">
        <f>+投手通算!C33</f>
        <v>0</v>
      </c>
      <c r="K281" s="204">
        <f>+投手通算!I33</f>
        <v>0</v>
      </c>
      <c r="L281" s="204">
        <f>+投手通算!D33</f>
        <v>0</v>
      </c>
      <c r="M281" s="204">
        <f>+投手通算!E33</f>
        <v>0</v>
      </c>
      <c r="N281" s="204">
        <f>+投手通算!F33</f>
        <v>0</v>
      </c>
      <c r="O281" s="204">
        <f>+投手通算!S33</f>
        <v>0</v>
      </c>
      <c r="P281" s="212" t="e">
        <f>+O281/(K281/27)</f>
        <v>#DIV/0!</v>
      </c>
      <c r="Q281" s="203" t="s">
        <v>96</v>
      </c>
      <c r="R281" s="206">
        <f>+投手通算!C34</f>
        <v>0</v>
      </c>
      <c r="S281" s="204">
        <f>+投手通算!I34</f>
        <v>0</v>
      </c>
      <c r="T281" s="204">
        <f>+投手通算!D34</f>
        <v>0</v>
      </c>
      <c r="U281" s="204">
        <f>+投手通算!E34</f>
        <v>0</v>
      </c>
      <c r="V281" s="204">
        <f>+投手通算!F34</f>
        <v>0</v>
      </c>
      <c r="W281" s="204">
        <f>+投手通算!S34</f>
        <v>0</v>
      </c>
      <c r="X281" s="205" t="e">
        <f>+W281/(S281/27)</f>
        <v>#DIV/0!</v>
      </c>
      <c r="Z281"/>
    </row>
    <row r="282" spans="1:29" s="107" customFormat="1" ht="13.5" customHeight="1">
      <c r="A282" s="424" t="s">
        <v>1543</v>
      </c>
      <c r="B282" s="187"/>
      <c r="C282" s="187"/>
      <c r="D282" s="197"/>
      <c r="E282" s="187"/>
      <c r="F282" s="196"/>
      <c r="G282" s="196"/>
      <c r="H282" s="196"/>
      <c r="I282" s="424" t="s">
        <v>2003</v>
      </c>
      <c r="Q282" s="424" t="s">
        <v>1456</v>
      </c>
      <c r="R282" s="187"/>
      <c r="S282" s="187"/>
      <c r="T282" s="196"/>
      <c r="U282" s="196"/>
      <c r="V282" s="196"/>
      <c r="W282" s="196"/>
      <c r="X282" s="196"/>
    </row>
    <row r="283" spans="1:29">
      <c r="A283" s="403" t="s">
        <v>1540</v>
      </c>
      <c r="B283" s="52" t="s">
        <v>73</v>
      </c>
      <c r="C283" s="52" t="s">
        <v>98</v>
      </c>
      <c r="D283" s="52" t="s">
        <v>18</v>
      </c>
      <c r="E283" s="52" t="s">
        <v>19</v>
      </c>
      <c r="F283" s="52" t="s">
        <v>23</v>
      </c>
      <c r="G283" s="52" t="s">
        <v>99</v>
      </c>
      <c r="H283" s="53" t="s">
        <v>100</v>
      </c>
      <c r="I283" s="7" t="s">
        <v>1990</v>
      </c>
      <c r="J283" s="52" t="s">
        <v>73</v>
      </c>
      <c r="K283" s="52" t="s">
        <v>98</v>
      </c>
      <c r="L283" s="52" t="s">
        <v>18</v>
      </c>
      <c r="M283" s="52" t="s">
        <v>19</v>
      </c>
      <c r="N283" s="52" t="s">
        <v>23</v>
      </c>
      <c r="O283" s="52" t="s">
        <v>99</v>
      </c>
      <c r="P283" s="53" t="s">
        <v>100</v>
      </c>
      <c r="Q283" s="403" t="s">
        <v>1968</v>
      </c>
      <c r="R283" s="52" t="s">
        <v>73</v>
      </c>
      <c r="S283" s="52" t="s">
        <v>98</v>
      </c>
      <c r="T283" s="52" t="s">
        <v>18</v>
      </c>
      <c r="U283" s="52" t="s">
        <v>19</v>
      </c>
      <c r="V283" s="52" t="s">
        <v>23</v>
      </c>
      <c r="W283" s="52" t="s">
        <v>99</v>
      </c>
      <c r="X283" s="53" t="s">
        <v>100</v>
      </c>
      <c r="Z283"/>
    </row>
    <row r="284" spans="1:29">
      <c r="A284" s="485" t="s">
        <v>1953</v>
      </c>
      <c r="B284" s="6">
        <f t="shared" ref="B284:G284" si="291">+B293</f>
        <v>0</v>
      </c>
      <c r="C284" s="6">
        <f t="shared" si="291"/>
        <v>0</v>
      </c>
      <c r="D284" s="6">
        <f t="shared" si="291"/>
        <v>0</v>
      </c>
      <c r="E284" s="6">
        <f t="shared" si="291"/>
        <v>0</v>
      </c>
      <c r="F284" s="6">
        <f t="shared" si="291"/>
        <v>0</v>
      </c>
      <c r="G284" s="6">
        <f t="shared" si="291"/>
        <v>0</v>
      </c>
      <c r="H284" s="1153" t="e">
        <f t="shared" ref="H284:H291" si="292">+G284/(C284/27)</f>
        <v>#DIV/0!</v>
      </c>
      <c r="I284" s="485" t="s">
        <v>1953</v>
      </c>
      <c r="J284" s="6">
        <f t="shared" ref="J284:O284" si="293">+J293</f>
        <v>0</v>
      </c>
      <c r="K284" s="6">
        <f t="shared" si="293"/>
        <v>0</v>
      </c>
      <c r="L284" s="6">
        <f t="shared" si="293"/>
        <v>0</v>
      </c>
      <c r="M284" s="6">
        <f t="shared" si="293"/>
        <v>0</v>
      </c>
      <c r="N284" s="6">
        <f t="shared" si="293"/>
        <v>0</v>
      </c>
      <c r="O284" s="6">
        <f t="shared" si="293"/>
        <v>0</v>
      </c>
      <c r="P284" s="1153" t="e">
        <f t="shared" ref="P284:P291" si="294">+O284/(K284/27)</f>
        <v>#DIV/0!</v>
      </c>
      <c r="Q284" s="485" t="s">
        <v>1953</v>
      </c>
      <c r="R284" s="6">
        <f t="shared" ref="R284:W284" si="295">+R293</f>
        <v>0</v>
      </c>
      <c r="S284" s="6">
        <f t="shared" si="295"/>
        <v>0</v>
      </c>
      <c r="T284" s="6">
        <f t="shared" si="295"/>
        <v>0</v>
      </c>
      <c r="U284" s="6">
        <f t="shared" si="295"/>
        <v>0</v>
      </c>
      <c r="V284" s="6">
        <f t="shared" si="295"/>
        <v>0</v>
      </c>
      <c r="W284" s="6">
        <f t="shared" si="295"/>
        <v>0</v>
      </c>
      <c r="X284" s="1153" t="e">
        <f t="shared" ref="X284:X291" si="296">+W284/(S284/27)</f>
        <v>#DIV/0!</v>
      </c>
      <c r="Z284"/>
    </row>
    <row r="285" spans="1:29">
      <c r="A285" s="485" t="s">
        <v>1954</v>
      </c>
      <c r="B285" s="6">
        <f t="shared" ref="B285:G285" si="297">+B293-B284</f>
        <v>0</v>
      </c>
      <c r="C285" s="6">
        <f t="shared" si="297"/>
        <v>0</v>
      </c>
      <c r="D285" s="6">
        <f t="shared" si="297"/>
        <v>0</v>
      </c>
      <c r="E285" s="6">
        <f t="shared" si="297"/>
        <v>0</v>
      </c>
      <c r="F285" s="6">
        <f t="shared" si="297"/>
        <v>0</v>
      </c>
      <c r="G285" s="6">
        <f t="shared" si="297"/>
        <v>0</v>
      </c>
      <c r="H285" s="1153" t="e">
        <f t="shared" si="292"/>
        <v>#DIV/0!</v>
      </c>
      <c r="I285" s="485" t="s">
        <v>1954</v>
      </c>
      <c r="J285" s="6">
        <f t="shared" ref="J285:O285" si="298">+J293-J284</f>
        <v>0</v>
      </c>
      <c r="K285" s="6">
        <f t="shared" si="298"/>
        <v>0</v>
      </c>
      <c r="L285" s="6">
        <f t="shared" si="298"/>
        <v>0</v>
      </c>
      <c r="M285" s="6">
        <f t="shared" si="298"/>
        <v>0</v>
      </c>
      <c r="N285" s="6">
        <f t="shared" si="298"/>
        <v>0</v>
      </c>
      <c r="O285" s="6">
        <f t="shared" si="298"/>
        <v>0</v>
      </c>
      <c r="P285" s="1153" t="e">
        <f t="shared" si="294"/>
        <v>#DIV/0!</v>
      </c>
      <c r="Q285" s="485" t="s">
        <v>1954</v>
      </c>
      <c r="R285" s="6">
        <f t="shared" ref="R285:W285" si="299">+R293-R284</f>
        <v>0</v>
      </c>
      <c r="S285" s="6">
        <f t="shared" si="299"/>
        <v>0</v>
      </c>
      <c r="T285" s="6">
        <f t="shared" si="299"/>
        <v>0</v>
      </c>
      <c r="U285" s="6">
        <f t="shared" si="299"/>
        <v>0</v>
      </c>
      <c r="V285" s="6">
        <f t="shared" si="299"/>
        <v>0</v>
      </c>
      <c r="W285" s="6">
        <f t="shared" si="299"/>
        <v>0</v>
      </c>
      <c r="X285" s="1153" t="e">
        <f t="shared" si="296"/>
        <v>#DIV/0!</v>
      </c>
      <c r="Z285"/>
    </row>
    <row r="286" spans="1:29">
      <c r="A286" s="497" t="s">
        <v>1955</v>
      </c>
      <c r="B286" s="498">
        <f t="shared" ref="B286:G286" si="300">+B293-B284-B285</f>
        <v>0</v>
      </c>
      <c r="C286" s="498">
        <f t="shared" si="300"/>
        <v>0</v>
      </c>
      <c r="D286" s="498">
        <f t="shared" si="300"/>
        <v>0</v>
      </c>
      <c r="E286" s="498">
        <f t="shared" si="300"/>
        <v>0</v>
      </c>
      <c r="F286" s="498">
        <f t="shared" si="300"/>
        <v>0</v>
      </c>
      <c r="G286" s="498">
        <f t="shared" si="300"/>
        <v>0</v>
      </c>
      <c r="H286" s="1153" t="e">
        <f t="shared" si="292"/>
        <v>#DIV/0!</v>
      </c>
      <c r="I286" s="497" t="s">
        <v>1955</v>
      </c>
      <c r="J286" s="498">
        <f t="shared" ref="J286:O286" si="301">+J293-J284-J285</f>
        <v>0</v>
      </c>
      <c r="K286" s="498">
        <f t="shared" si="301"/>
        <v>0</v>
      </c>
      <c r="L286" s="498">
        <f t="shared" si="301"/>
        <v>0</v>
      </c>
      <c r="M286" s="498">
        <f t="shared" si="301"/>
        <v>0</v>
      </c>
      <c r="N286" s="498">
        <f t="shared" si="301"/>
        <v>0</v>
      </c>
      <c r="O286" s="498">
        <f t="shared" si="301"/>
        <v>0</v>
      </c>
      <c r="P286" s="1153" t="e">
        <f t="shared" si="294"/>
        <v>#DIV/0!</v>
      </c>
      <c r="Q286" s="497" t="s">
        <v>1955</v>
      </c>
      <c r="R286" s="498">
        <f t="shared" ref="R286:W286" si="302">+R293-R284-R285</f>
        <v>0</v>
      </c>
      <c r="S286" s="498">
        <f t="shared" si="302"/>
        <v>0</v>
      </c>
      <c r="T286" s="498">
        <f t="shared" si="302"/>
        <v>0</v>
      </c>
      <c r="U286" s="498">
        <f t="shared" si="302"/>
        <v>0</v>
      </c>
      <c r="V286" s="498">
        <f t="shared" si="302"/>
        <v>0</v>
      </c>
      <c r="W286" s="498">
        <f t="shared" si="302"/>
        <v>0</v>
      </c>
      <c r="X286" s="1153" t="e">
        <f t="shared" si="296"/>
        <v>#DIV/0!</v>
      </c>
      <c r="Z286"/>
    </row>
    <row r="287" spans="1:29">
      <c r="A287" s="497" t="s">
        <v>92</v>
      </c>
      <c r="B287" s="498">
        <f t="shared" ref="B287:G287" si="303">+B293-B284-B285-B286</f>
        <v>0</v>
      </c>
      <c r="C287" s="498">
        <f t="shared" si="303"/>
        <v>0</v>
      </c>
      <c r="D287" s="498">
        <f t="shared" si="303"/>
        <v>0</v>
      </c>
      <c r="E287" s="498">
        <f t="shared" si="303"/>
        <v>0</v>
      </c>
      <c r="F287" s="498">
        <f t="shared" si="303"/>
        <v>0</v>
      </c>
      <c r="G287" s="498">
        <f t="shared" si="303"/>
        <v>0</v>
      </c>
      <c r="H287" s="1153" t="e">
        <f t="shared" si="292"/>
        <v>#DIV/0!</v>
      </c>
      <c r="I287" s="497" t="s">
        <v>92</v>
      </c>
      <c r="J287" s="498">
        <f t="shared" ref="J287:O287" si="304">+J293-J284-J285-J286</f>
        <v>0</v>
      </c>
      <c r="K287" s="498">
        <f t="shared" si="304"/>
        <v>0</v>
      </c>
      <c r="L287" s="498">
        <f t="shared" si="304"/>
        <v>0</v>
      </c>
      <c r="M287" s="498">
        <f t="shared" si="304"/>
        <v>0</v>
      </c>
      <c r="N287" s="498">
        <f t="shared" si="304"/>
        <v>0</v>
      </c>
      <c r="O287" s="498">
        <f t="shared" si="304"/>
        <v>0</v>
      </c>
      <c r="P287" s="1153" t="e">
        <f t="shared" si="294"/>
        <v>#DIV/0!</v>
      </c>
      <c r="Q287" s="497" t="s">
        <v>92</v>
      </c>
      <c r="R287" s="498">
        <f t="shared" ref="R287:W287" si="305">+R293-R284-R285-R286</f>
        <v>0</v>
      </c>
      <c r="S287" s="498">
        <f t="shared" si="305"/>
        <v>0</v>
      </c>
      <c r="T287" s="498">
        <f t="shared" si="305"/>
        <v>0</v>
      </c>
      <c r="U287" s="498">
        <f t="shared" si="305"/>
        <v>0</v>
      </c>
      <c r="V287" s="498">
        <f t="shared" si="305"/>
        <v>0</v>
      </c>
      <c r="W287" s="498">
        <f t="shared" si="305"/>
        <v>0</v>
      </c>
      <c r="X287" s="1153" t="e">
        <f t="shared" si="296"/>
        <v>#DIV/0!</v>
      </c>
      <c r="Z287"/>
    </row>
    <row r="288" spans="1:29">
      <c r="A288" s="497" t="s">
        <v>93</v>
      </c>
      <c r="B288" s="498">
        <f t="shared" ref="B288:G288" si="306">+B293-B284-B285-B286-B287</f>
        <v>0</v>
      </c>
      <c r="C288" s="498">
        <f t="shared" si="306"/>
        <v>0</v>
      </c>
      <c r="D288" s="498">
        <f t="shared" si="306"/>
        <v>0</v>
      </c>
      <c r="E288" s="498">
        <f t="shared" si="306"/>
        <v>0</v>
      </c>
      <c r="F288" s="498">
        <f t="shared" si="306"/>
        <v>0</v>
      </c>
      <c r="G288" s="498">
        <f t="shared" si="306"/>
        <v>0</v>
      </c>
      <c r="H288" s="1153" t="e">
        <f t="shared" si="292"/>
        <v>#DIV/0!</v>
      </c>
      <c r="I288" s="497" t="s">
        <v>93</v>
      </c>
      <c r="J288" s="498">
        <f t="shared" ref="J288:O288" si="307">+J293-J284-J285-J286-J287</f>
        <v>0</v>
      </c>
      <c r="K288" s="498">
        <f t="shared" si="307"/>
        <v>0</v>
      </c>
      <c r="L288" s="498">
        <f t="shared" si="307"/>
        <v>0</v>
      </c>
      <c r="M288" s="498">
        <f t="shared" si="307"/>
        <v>0</v>
      </c>
      <c r="N288" s="498">
        <f t="shared" si="307"/>
        <v>0</v>
      </c>
      <c r="O288" s="498">
        <f t="shared" si="307"/>
        <v>0</v>
      </c>
      <c r="P288" s="1153" t="e">
        <f t="shared" si="294"/>
        <v>#DIV/0!</v>
      </c>
      <c r="Q288" s="497" t="s">
        <v>93</v>
      </c>
      <c r="R288" s="498">
        <f t="shared" ref="R288:W288" si="308">+R293-R284-R285-R286-R287</f>
        <v>0</v>
      </c>
      <c r="S288" s="498">
        <f t="shared" si="308"/>
        <v>0</v>
      </c>
      <c r="T288" s="498">
        <f t="shared" si="308"/>
        <v>0</v>
      </c>
      <c r="U288" s="498">
        <f t="shared" si="308"/>
        <v>0</v>
      </c>
      <c r="V288" s="498">
        <f t="shared" si="308"/>
        <v>0</v>
      </c>
      <c r="W288" s="498">
        <f t="shared" si="308"/>
        <v>0</v>
      </c>
      <c r="X288" s="1153" t="e">
        <f t="shared" si="296"/>
        <v>#DIV/0!</v>
      </c>
      <c r="Z288"/>
    </row>
    <row r="289" spans="1:26">
      <c r="A289" s="497" t="s">
        <v>94</v>
      </c>
      <c r="B289" s="498">
        <f t="shared" ref="B289:G289" si="309">+B293-B284-B285-B286-B287-B288</f>
        <v>0</v>
      </c>
      <c r="C289" s="498">
        <f t="shared" si="309"/>
        <v>0</v>
      </c>
      <c r="D289" s="498">
        <f t="shared" si="309"/>
        <v>0</v>
      </c>
      <c r="E289" s="498">
        <f t="shared" si="309"/>
        <v>0</v>
      </c>
      <c r="F289" s="498">
        <f t="shared" si="309"/>
        <v>0</v>
      </c>
      <c r="G289" s="498">
        <f t="shared" si="309"/>
        <v>0</v>
      </c>
      <c r="H289" s="1153" t="e">
        <f t="shared" si="292"/>
        <v>#DIV/0!</v>
      </c>
      <c r="I289" s="497" t="s">
        <v>94</v>
      </c>
      <c r="J289" s="498">
        <f t="shared" ref="J289:O289" si="310">+J293-J284-J285-J286-J287-J288</f>
        <v>0</v>
      </c>
      <c r="K289" s="498">
        <f t="shared" si="310"/>
        <v>0</v>
      </c>
      <c r="L289" s="498">
        <f t="shared" si="310"/>
        <v>0</v>
      </c>
      <c r="M289" s="498">
        <f t="shared" si="310"/>
        <v>0</v>
      </c>
      <c r="N289" s="498">
        <f t="shared" si="310"/>
        <v>0</v>
      </c>
      <c r="O289" s="498">
        <f t="shared" si="310"/>
        <v>0</v>
      </c>
      <c r="P289" s="1153" t="e">
        <f t="shared" si="294"/>
        <v>#DIV/0!</v>
      </c>
      <c r="Q289" s="497" t="s">
        <v>94</v>
      </c>
      <c r="R289" s="498">
        <f t="shared" ref="R289:W289" si="311">+R293-R284-R285-R286-R287-R288</f>
        <v>0</v>
      </c>
      <c r="S289" s="498">
        <f t="shared" si="311"/>
        <v>0</v>
      </c>
      <c r="T289" s="498">
        <f t="shared" si="311"/>
        <v>0</v>
      </c>
      <c r="U289" s="498">
        <f t="shared" si="311"/>
        <v>0</v>
      </c>
      <c r="V289" s="498">
        <f t="shared" si="311"/>
        <v>0</v>
      </c>
      <c r="W289" s="498">
        <f t="shared" si="311"/>
        <v>0</v>
      </c>
      <c r="X289" s="1153" t="e">
        <f t="shared" si="296"/>
        <v>#DIV/0!</v>
      </c>
      <c r="Z289"/>
    </row>
    <row r="290" spans="1:26">
      <c r="A290" s="497" t="s">
        <v>95</v>
      </c>
      <c r="B290" s="498">
        <f t="shared" ref="B290:G290" si="312">+B293-B284-B285-B286-B287-B288-B289</f>
        <v>0</v>
      </c>
      <c r="C290" s="498">
        <f t="shared" si="312"/>
        <v>0</v>
      </c>
      <c r="D290" s="498">
        <f t="shared" si="312"/>
        <v>0</v>
      </c>
      <c r="E290" s="498">
        <f t="shared" si="312"/>
        <v>0</v>
      </c>
      <c r="F290" s="498">
        <f t="shared" si="312"/>
        <v>0</v>
      </c>
      <c r="G290" s="498">
        <f t="shared" si="312"/>
        <v>0</v>
      </c>
      <c r="H290" s="1153" t="e">
        <f t="shared" si="292"/>
        <v>#DIV/0!</v>
      </c>
      <c r="I290" s="497" t="s">
        <v>95</v>
      </c>
      <c r="J290" s="498">
        <f t="shared" ref="J290:O290" si="313">+J293-J284-J285-J286-J287-J288-J289</f>
        <v>0</v>
      </c>
      <c r="K290" s="498">
        <f t="shared" si="313"/>
        <v>0</v>
      </c>
      <c r="L290" s="498">
        <f t="shared" si="313"/>
        <v>0</v>
      </c>
      <c r="M290" s="498">
        <f t="shared" si="313"/>
        <v>0</v>
      </c>
      <c r="N290" s="498">
        <f t="shared" si="313"/>
        <v>0</v>
      </c>
      <c r="O290" s="498">
        <f t="shared" si="313"/>
        <v>0</v>
      </c>
      <c r="P290" s="1153" t="e">
        <f t="shared" si="294"/>
        <v>#DIV/0!</v>
      </c>
      <c r="Q290" s="497" t="s">
        <v>95</v>
      </c>
      <c r="R290" s="498">
        <f t="shared" ref="R290:W290" si="314">+R293-R284-R285-R286-R287-R288-R289</f>
        <v>0</v>
      </c>
      <c r="S290" s="498">
        <f t="shared" si="314"/>
        <v>0</v>
      </c>
      <c r="T290" s="498">
        <f t="shared" si="314"/>
        <v>0</v>
      </c>
      <c r="U290" s="498">
        <f t="shared" si="314"/>
        <v>0</v>
      </c>
      <c r="V290" s="498">
        <f t="shared" si="314"/>
        <v>0</v>
      </c>
      <c r="W290" s="498">
        <f t="shared" si="314"/>
        <v>0</v>
      </c>
      <c r="X290" s="1153" t="e">
        <f t="shared" si="296"/>
        <v>#DIV/0!</v>
      </c>
      <c r="Z290"/>
    </row>
    <row r="291" spans="1:26">
      <c r="A291" s="497" t="s">
        <v>2210</v>
      </c>
      <c r="B291" s="498"/>
      <c r="C291" s="498"/>
      <c r="D291" s="498"/>
      <c r="E291" s="498"/>
      <c r="F291" s="498"/>
      <c r="G291" s="498"/>
      <c r="H291" s="1153" t="e">
        <f t="shared" si="292"/>
        <v>#DIV/0!</v>
      </c>
      <c r="I291" s="497" t="s">
        <v>2210</v>
      </c>
      <c r="J291" s="498"/>
      <c r="K291" s="498"/>
      <c r="L291" s="498"/>
      <c r="M291" s="498"/>
      <c r="N291" s="498"/>
      <c r="O291" s="498"/>
      <c r="P291" s="1153" t="e">
        <f t="shared" si="294"/>
        <v>#DIV/0!</v>
      </c>
      <c r="Q291" s="497" t="s">
        <v>2210</v>
      </c>
      <c r="R291" s="498"/>
      <c r="S291" s="498"/>
      <c r="T291" s="498"/>
      <c r="U291" s="498"/>
      <c r="V291" s="498"/>
      <c r="W291" s="498"/>
      <c r="X291" s="1153" t="e">
        <f t="shared" si="296"/>
        <v>#DIV/0!</v>
      </c>
      <c r="Z291"/>
    </row>
    <row r="292" spans="1:26">
      <c r="A292" s="752"/>
      <c r="B292" s="753"/>
      <c r="C292" s="753"/>
      <c r="D292" s="753"/>
      <c r="E292" s="753"/>
      <c r="F292" s="753"/>
      <c r="G292" s="753"/>
      <c r="H292" s="754"/>
      <c r="I292" s="752"/>
      <c r="J292" s="753"/>
      <c r="K292" s="753"/>
      <c r="L292" s="753"/>
      <c r="M292" s="753"/>
      <c r="N292" s="753"/>
      <c r="O292" s="753"/>
      <c r="P292" s="751"/>
      <c r="Q292" s="752"/>
      <c r="R292" s="753"/>
      <c r="S292" s="753"/>
      <c r="T292" s="753"/>
      <c r="U292" s="753"/>
      <c r="V292" s="753"/>
      <c r="W292" s="753"/>
      <c r="X292" s="754"/>
      <c r="Z292"/>
    </row>
    <row r="293" spans="1:26">
      <c r="A293" s="203" t="s">
        <v>96</v>
      </c>
      <c r="B293" s="204">
        <f>+投手通算!C35</f>
        <v>0</v>
      </c>
      <c r="C293" s="204">
        <f>+投手通算!I35</f>
        <v>0</v>
      </c>
      <c r="D293" s="204">
        <f>+投手通算!D35</f>
        <v>0</v>
      </c>
      <c r="E293" s="204">
        <f>+投手通算!E35</f>
        <v>0</v>
      </c>
      <c r="F293" s="204">
        <f>+投手通算!F35</f>
        <v>0</v>
      </c>
      <c r="G293" s="204">
        <f>+投手通算!S35</f>
        <v>0</v>
      </c>
      <c r="H293" s="212" t="e">
        <f>+G293/(C293/27)</f>
        <v>#DIV/0!</v>
      </c>
      <c r="I293" s="203" t="s">
        <v>96</v>
      </c>
      <c r="J293" s="204">
        <f>+投手通算!C36</f>
        <v>0</v>
      </c>
      <c r="K293" s="204">
        <f>+投手通算!I36</f>
        <v>0</v>
      </c>
      <c r="L293" s="204">
        <f>+投手通算!D36</f>
        <v>0</v>
      </c>
      <c r="M293" s="204">
        <f>+投手通算!E36</f>
        <v>0</v>
      </c>
      <c r="N293" s="204">
        <f>+投手通算!F36</f>
        <v>0</v>
      </c>
      <c r="O293" s="204">
        <f>+投手通算!S36</f>
        <v>0</v>
      </c>
      <c r="P293" s="205" t="e">
        <f>+O293/(K293/27)</f>
        <v>#DIV/0!</v>
      </c>
      <c r="Q293" s="203" t="s">
        <v>96</v>
      </c>
      <c r="R293" s="204">
        <f>+投手通算!C37</f>
        <v>0</v>
      </c>
      <c r="S293" s="204">
        <f>+投手通算!I37</f>
        <v>0</v>
      </c>
      <c r="T293" s="204">
        <f>+投手通算!D37</f>
        <v>0</v>
      </c>
      <c r="U293" s="204">
        <f>+投手通算!E37</f>
        <v>0</v>
      </c>
      <c r="V293" s="204">
        <f>+投手通算!F37</f>
        <v>0</v>
      </c>
      <c r="W293" s="204">
        <f>+投手通算!S37</f>
        <v>0</v>
      </c>
      <c r="X293" s="212" t="e">
        <f>+W293/(S293/27)</f>
        <v>#DIV/0!</v>
      </c>
      <c r="Z293"/>
    </row>
    <row r="294" spans="1:26" s="107" customFormat="1" ht="13.5" customHeight="1">
      <c r="A294" s="424" t="s">
        <v>2004</v>
      </c>
      <c r="B294" s="108"/>
      <c r="I294" s="424" t="s">
        <v>2227</v>
      </c>
      <c r="Q294" s="424" t="s">
        <v>2228</v>
      </c>
    </row>
    <row r="295" spans="1:26">
      <c r="A295" s="7" t="s">
        <v>2177</v>
      </c>
      <c r="B295" s="52" t="s">
        <v>73</v>
      </c>
      <c r="C295" s="52" t="s">
        <v>98</v>
      </c>
      <c r="D295" s="52" t="s">
        <v>18</v>
      </c>
      <c r="E295" s="52" t="s">
        <v>19</v>
      </c>
      <c r="F295" s="52" t="s">
        <v>23</v>
      </c>
      <c r="G295" s="52" t="s">
        <v>99</v>
      </c>
      <c r="H295" s="53" t="s">
        <v>100</v>
      </c>
      <c r="I295" s="403" t="s">
        <v>2041</v>
      </c>
      <c r="J295" s="52" t="s">
        <v>73</v>
      </c>
      <c r="K295" s="52" t="s">
        <v>98</v>
      </c>
      <c r="L295" s="52" t="s">
        <v>18</v>
      </c>
      <c r="M295" s="52" t="s">
        <v>19</v>
      </c>
      <c r="N295" s="52" t="s">
        <v>23</v>
      </c>
      <c r="O295" s="52" t="s">
        <v>99</v>
      </c>
      <c r="P295" s="53" t="s">
        <v>100</v>
      </c>
      <c r="Q295" s="403" t="s">
        <v>2178</v>
      </c>
      <c r="R295" s="52" t="s">
        <v>73</v>
      </c>
      <c r="S295" s="52" t="s">
        <v>98</v>
      </c>
      <c r="T295" s="52" t="s">
        <v>18</v>
      </c>
      <c r="U295" s="52" t="s">
        <v>19</v>
      </c>
      <c r="V295" s="52" t="s">
        <v>23</v>
      </c>
      <c r="W295" s="52" t="s">
        <v>99</v>
      </c>
      <c r="X295" s="53" t="s">
        <v>100</v>
      </c>
      <c r="Z295"/>
    </row>
    <row r="296" spans="1:26">
      <c r="A296" s="485" t="s">
        <v>1953</v>
      </c>
      <c r="B296" s="6">
        <f t="shared" ref="B296:G296" si="315">+B305</f>
        <v>0</v>
      </c>
      <c r="C296" s="6">
        <f t="shared" si="315"/>
        <v>0</v>
      </c>
      <c r="D296" s="6">
        <f t="shared" si="315"/>
        <v>0</v>
      </c>
      <c r="E296" s="6">
        <f t="shared" si="315"/>
        <v>0</v>
      </c>
      <c r="F296" s="6">
        <f t="shared" si="315"/>
        <v>0</v>
      </c>
      <c r="G296" s="6">
        <f t="shared" si="315"/>
        <v>0</v>
      </c>
      <c r="H296" s="1153" t="e">
        <f t="shared" ref="H296:H303" si="316">+G296/(C296/27)</f>
        <v>#DIV/0!</v>
      </c>
      <c r="I296" s="485" t="s">
        <v>1953</v>
      </c>
      <c r="J296" s="6">
        <f t="shared" ref="J296:O296" si="317">+J305</f>
        <v>0</v>
      </c>
      <c r="K296" s="6">
        <f t="shared" si="317"/>
        <v>0</v>
      </c>
      <c r="L296" s="6">
        <f t="shared" si="317"/>
        <v>0</v>
      </c>
      <c r="M296" s="6">
        <f t="shared" si="317"/>
        <v>0</v>
      </c>
      <c r="N296" s="6">
        <f t="shared" si="317"/>
        <v>0</v>
      </c>
      <c r="O296" s="6">
        <f t="shared" si="317"/>
        <v>0</v>
      </c>
      <c r="P296" s="1153" t="e">
        <f t="shared" ref="P296:P303" si="318">+O296/(K296/27)</f>
        <v>#DIV/0!</v>
      </c>
      <c r="Q296" s="485" t="s">
        <v>1953</v>
      </c>
      <c r="R296" s="6">
        <f t="shared" ref="R296:W296" si="319">+R305</f>
        <v>0</v>
      </c>
      <c r="S296" s="6">
        <f t="shared" si="319"/>
        <v>0</v>
      </c>
      <c r="T296" s="6">
        <f t="shared" si="319"/>
        <v>0</v>
      </c>
      <c r="U296" s="6">
        <f t="shared" si="319"/>
        <v>0</v>
      </c>
      <c r="V296" s="6">
        <f t="shared" si="319"/>
        <v>0</v>
      </c>
      <c r="W296" s="6">
        <f t="shared" si="319"/>
        <v>0</v>
      </c>
      <c r="X296" s="1153" t="e">
        <f t="shared" ref="X296:X303" si="320">+W296/(S296/27)</f>
        <v>#DIV/0!</v>
      </c>
      <c r="Z296"/>
    </row>
    <row r="297" spans="1:26">
      <c r="A297" s="485" t="s">
        <v>1954</v>
      </c>
      <c r="B297" s="6">
        <f t="shared" ref="B297:G297" si="321">+B305-B296</f>
        <v>0</v>
      </c>
      <c r="C297" s="6">
        <f t="shared" si="321"/>
        <v>0</v>
      </c>
      <c r="D297" s="6">
        <f t="shared" si="321"/>
        <v>0</v>
      </c>
      <c r="E297" s="6">
        <f t="shared" si="321"/>
        <v>0</v>
      </c>
      <c r="F297" s="6">
        <f t="shared" si="321"/>
        <v>0</v>
      </c>
      <c r="G297" s="6">
        <f t="shared" si="321"/>
        <v>0</v>
      </c>
      <c r="H297" s="1153" t="e">
        <f t="shared" si="316"/>
        <v>#DIV/0!</v>
      </c>
      <c r="I297" s="485" t="s">
        <v>1954</v>
      </c>
      <c r="J297" s="6">
        <f t="shared" ref="J297:O297" si="322">+J305-J296</f>
        <v>0</v>
      </c>
      <c r="K297" s="6">
        <f t="shared" si="322"/>
        <v>0</v>
      </c>
      <c r="L297" s="6">
        <f t="shared" si="322"/>
        <v>0</v>
      </c>
      <c r="M297" s="6">
        <f t="shared" si="322"/>
        <v>0</v>
      </c>
      <c r="N297" s="6">
        <f t="shared" si="322"/>
        <v>0</v>
      </c>
      <c r="O297" s="6">
        <f t="shared" si="322"/>
        <v>0</v>
      </c>
      <c r="P297" s="1153" t="e">
        <f t="shared" si="318"/>
        <v>#DIV/0!</v>
      </c>
      <c r="Q297" s="485" t="s">
        <v>1954</v>
      </c>
      <c r="R297" s="6">
        <f t="shared" ref="R297:W297" si="323">+R305-R296</f>
        <v>0</v>
      </c>
      <c r="S297" s="6">
        <f t="shared" si="323"/>
        <v>0</v>
      </c>
      <c r="T297" s="6">
        <f t="shared" si="323"/>
        <v>0</v>
      </c>
      <c r="U297" s="6">
        <f t="shared" si="323"/>
        <v>0</v>
      </c>
      <c r="V297" s="6">
        <f t="shared" si="323"/>
        <v>0</v>
      </c>
      <c r="W297" s="6">
        <f t="shared" si="323"/>
        <v>0</v>
      </c>
      <c r="X297" s="1153" t="e">
        <f t="shared" si="320"/>
        <v>#DIV/0!</v>
      </c>
      <c r="Z297"/>
    </row>
    <row r="298" spans="1:26">
      <c r="A298" s="497" t="s">
        <v>1955</v>
      </c>
      <c r="B298" s="498">
        <f t="shared" ref="B298:G298" si="324">+B305-B296-B297</f>
        <v>0</v>
      </c>
      <c r="C298" s="498">
        <f t="shared" si="324"/>
        <v>0</v>
      </c>
      <c r="D298" s="498">
        <f t="shared" si="324"/>
        <v>0</v>
      </c>
      <c r="E298" s="498">
        <f t="shared" si="324"/>
        <v>0</v>
      </c>
      <c r="F298" s="498">
        <f t="shared" si="324"/>
        <v>0</v>
      </c>
      <c r="G298" s="498">
        <f t="shared" si="324"/>
        <v>0</v>
      </c>
      <c r="H298" s="1153" t="e">
        <f t="shared" si="316"/>
        <v>#DIV/0!</v>
      </c>
      <c r="I298" s="497" t="s">
        <v>1955</v>
      </c>
      <c r="J298" s="498">
        <f t="shared" ref="J298:O298" si="325">+J305-J296-J297</f>
        <v>0</v>
      </c>
      <c r="K298" s="498">
        <f t="shared" si="325"/>
        <v>0</v>
      </c>
      <c r="L298" s="498">
        <f t="shared" si="325"/>
        <v>0</v>
      </c>
      <c r="M298" s="498">
        <f t="shared" si="325"/>
        <v>0</v>
      </c>
      <c r="N298" s="498">
        <f t="shared" si="325"/>
        <v>0</v>
      </c>
      <c r="O298" s="498">
        <f t="shared" si="325"/>
        <v>0</v>
      </c>
      <c r="P298" s="1153" t="e">
        <f t="shared" si="318"/>
        <v>#DIV/0!</v>
      </c>
      <c r="Q298" s="497" t="s">
        <v>1955</v>
      </c>
      <c r="R298" s="498">
        <f t="shared" ref="R298:W298" si="326">+R305-R296-R297</f>
        <v>0</v>
      </c>
      <c r="S298" s="498">
        <f t="shared" si="326"/>
        <v>0</v>
      </c>
      <c r="T298" s="498">
        <f t="shared" si="326"/>
        <v>0</v>
      </c>
      <c r="U298" s="498">
        <f t="shared" si="326"/>
        <v>0</v>
      </c>
      <c r="V298" s="498">
        <f t="shared" si="326"/>
        <v>0</v>
      </c>
      <c r="W298" s="498">
        <f t="shared" si="326"/>
        <v>0</v>
      </c>
      <c r="X298" s="1153" t="e">
        <f t="shared" si="320"/>
        <v>#DIV/0!</v>
      </c>
      <c r="Z298"/>
    </row>
    <row r="299" spans="1:26">
      <c r="A299" s="497" t="s">
        <v>92</v>
      </c>
      <c r="B299" s="498">
        <f t="shared" ref="B299:G299" si="327">+B305-B296-B297-B298</f>
        <v>0</v>
      </c>
      <c r="C299" s="498">
        <f t="shared" si="327"/>
        <v>0</v>
      </c>
      <c r="D299" s="498">
        <f t="shared" si="327"/>
        <v>0</v>
      </c>
      <c r="E299" s="498">
        <f t="shared" si="327"/>
        <v>0</v>
      </c>
      <c r="F299" s="498">
        <f t="shared" si="327"/>
        <v>0</v>
      </c>
      <c r="G299" s="498">
        <f t="shared" si="327"/>
        <v>0</v>
      </c>
      <c r="H299" s="1153" t="e">
        <f t="shared" si="316"/>
        <v>#DIV/0!</v>
      </c>
      <c r="I299" s="497" t="s">
        <v>92</v>
      </c>
      <c r="J299" s="498">
        <f t="shared" ref="J299:O299" si="328">+J305-J296-J297-J298</f>
        <v>0</v>
      </c>
      <c r="K299" s="498">
        <f t="shared" si="328"/>
        <v>0</v>
      </c>
      <c r="L299" s="498">
        <f t="shared" si="328"/>
        <v>0</v>
      </c>
      <c r="M299" s="498">
        <f t="shared" si="328"/>
        <v>0</v>
      </c>
      <c r="N299" s="498">
        <f t="shared" si="328"/>
        <v>0</v>
      </c>
      <c r="O299" s="498">
        <f t="shared" si="328"/>
        <v>0</v>
      </c>
      <c r="P299" s="1153" t="e">
        <f t="shared" si="318"/>
        <v>#DIV/0!</v>
      </c>
      <c r="Q299" s="497" t="s">
        <v>92</v>
      </c>
      <c r="R299" s="498">
        <f t="shared" ref="R299:W299" si="329">+R305-R296-R297-R298</f>
        <v>0</v>
      </c>
      <c r="S299" s="498">
        <f t="shared" si="329"/>
        <v>0</v>
      </c>
      <c r="T299" s="498">
        <f t="shared" si="329"/>
        <v>0</v>
      </c>
      <c r="U299" s="498">
        <f t="shared" si="329"/>
        <v>0</v>
      </c>
      <c r="V299" s="498">
        <f t="shared" si="329"/>
        <v>0</v>
      </c>
      <c r="W299" s="498">
        <f t="shared" si="329"/>
        <v>0</v>
      </c>
      <c r="X299" s="1153" t="e">
        <f t="shared" si="320"/>
        <v>#DIV/0!</v>
      </c>
      <c r="Z299"/>
    </row>
    <row r="300" spans="1:26">
      <c r="A300" s="497" t="s">
        <v>93</v>
      </c>
      <c r="B300" s="498">
        <f t="shared" ref="B300:G300" si="330">+B305-B296-B297-B298-B299</f>
        <v>0</v>
      </c>
      <c r="C300" s="498">
        <f t="shared" si="330"/>
        <v>0</v>
      </c>
      <c r="D300" s="498">
        <f t="shared" si="330"/>
        <v>0</v>
      </c>
      <c r="E300" s="498">
        <f t="shared" si="330"/>
        <v>0</v>
      </c>
      <c r="F300" s="498">
        <f t="shared" si="330"/>
        <v>0</v>
      </c>
      <c r="G300" s="498">
        <f t="shared" si="330"/>
        <v>0</v>
      </c>
      <c r="H300" s="1153" t="e">
        <f t="shared" si="316"/>
        <v>#DIV/0!</v>
      </c>
      <c r="I300" s="497" t="s">
        <v>93</v>
      </c>
      <c r="J300" s="498">
        <f t="shared" ref="J300:O300" si="331">+J305-J296-J297-J298-J299</f>
        <v>0</v>
      </c>
      <c r="K300" s="498">
        <f t="shared" si="331"/>
        <v>0</v>
      </c>
      <c r="L300" s="498">
        <f t="shared" si="331"/>
        <v>0</v>
      </c>
      <c r="M300" s="498">
        <f t="shared" si="331"/>
        <v>0</v>
      </c>
      <c r="N300" s="498">
        <f t="shared" si="331"/>
        <v>0</v>
      </c>
      <c r="O300" s="498">
        <f t="shared" si="331"/>
        <v>0</v>
      </c>
      <c r="P300" s="1153" t="e">
        <f t="shared" si="318"/>
        <v>#DIV/0!</v>
      </c>
      <c r="Q300" s="497" t="s">
        <v>93</v>
      </c>
      <c r="R300" s="498">
        <f t="shared" ref="R300:W300" si="332">+R305-R296-R297-R298-R299</f>
        <v>0</v>
      </c>
      <c r="S300" s="498">
        <f t="shared" si="332"/>
        <v>0</v>
      </c>
      <c r="T300" s="498">
        <f t="shared" si="332"/>
        <v>0</v>
      </c>
      <c r="U300" s="498">
        <f t="shared" si="332"/>
        <v>0</v>
      </c>
      <c r="V300" s="498">
        <f t="shared" si="332"/>
        <v>0</v>
      </c>
      <c r="W300" s="498">
        <f t="shared" si="332"/>
        <v>0</v>
      </c>
      <c r="X300" s="1153" t="e">
        <f t="shared" si="320"/>
        <v>#DIV/0!</v>
      </c>
      <c r="Z300"/>
    </row>
    <row r="301" spans="1:26">
      <c r="A301" s="497" t="s">
        <v>94</v>
      </c>
      <c r="B301" s="498">
        <f t="shared" ref="B301:G301" si="333">+B305-B296-B297-B298-B299-B300</f>
        <v>0</v>
      </c>
      <c r="C301" s="498">
        <f t="shared" si="333"/>
        <v>0</v>
      </c>
      <c r="D301" s="498">
        <f t="shared" si="333"/>
        <v>0</v>
      </c>
      <c r="E301" s="498">
        <f t="shared" si="333"/>
        <v>0</v>
      </c>
      <c r="F301" s="498">
        <f t="shared" si="333"/>
        <v>0</v>
      </c>
      <c r="G301" s="498">
        <f t="shared" si="333"/>
        <v>0</v>
      </c>
      <c r="H301" s="1153" t="e">
        <f t="shared" si="316"/>
        <v>#DIV/0!</v>
      </c>
      <c r="I301" s="497" t="s">
        <v>94</v>
      </c>
      <c r="J301" s="498">
        <f t="shared" ref="J301:O301" si="334">+J305-J296-J297-J298-J299-J300</f>
        <v>0</v>
      </c>
      <c r="K301" s="498">
        <f t="shared" si="334"/>
        <v>0</v>
      </c>
      <c r="L301" s="498">
        <f t="shared" si="334"/>
        <v>0</v>
      </c>
      <c r="M301" s="498">
        <f t="shared" si="334"/>
        <v>0</v>
      </c>
      <c r="N301" s="498">
        <f t="shared" si="334"/>
        <v>0</v>
      </c>
      <c r="O301" s="498">
        <f t="shared" si="334"/>
        <v>0</v>
      </c>
      <c r="P301" s="1153" t="e">
        <f t="shared" si="318"/>
        <v>#DIV/0!</v>
      </c>
      <c r="Q301" s="497" t="s">
        <v>94</v>
      </c>
      <c r="R301" s="498">
        <f t="shared" ref="R301:W301" si="335">+R305-R296-R297-R298-R299-R300</f>
        <v>0</v>
      </c>
      <c r="S301" s="498">
        <f t="shared" si="335"/>
        <v>0</v>
      </c>
      <c r="T301" s="498">
        <f t="shared" si="335"/>
        <v>0</v>
      </c>
      <c r="U301" s="498">
        <f t="shared" si="335"/>
        <v>0</v>
      </c>
      <c r="V301" s="498">
        <f t="shared" si="335"/>
        <v>0</v>
      </c>
      <c r="W301" s="498">
        <f t="shared" si="335"/>
        <v>0</v>
      </c>
      <c r="X301" s="1153" t="e">
        <f t="shared" si="320"/>
        <v>#DIV/0!</v>
      </c>
      <c r="Z301"/>
    </row>
    <row r="302" spans="1:26">
      <c r="A302" s="497" t="s">
        <v>95</v>
      </c>
      <c r="B302" s="498">
        <f t="shared" ref="B302:G302" si="336">+B305-B296-B297-B298-B299-B300-B301</f>
        <v>0</v>
      </c>
      <c r="C302" s="498">
        <f t="shared" si="336"/>
        <v>0</v>
      </c>
      <c r="D302" s="498">
        <f t="shared" si="336"/>
        <v>0</v>
      </c>
      <c r="E302" s="498">
        <f t="shared" si="336"/>
        <v>0</v>
      </c>
      <c r="F302" s="498">
        <f t="shared" si="336"/>
        <v>0</v>
      </c>
      <c r="G302" s="498">
        <f t="shared" si="336"/>
        <v>0</v>
      </c>
      <c r="H302" s="1153" t="e">
        <f t="shared" si="316"/>
        <v>#DIV/0!</v>
      </c>
      <c r="I302" s="497" t="s">
        <v>95</v>
      </c>
      <c r="J302" s="498">
        <f t="shared" ref="J302:O302" si="337">+J305-J296-J297-J298-J299-J300-J301</f>
        <v>0</v>
      </c>
      <c r="K302" s="498">
        <f t="shared" si="337"/>
        <v>0</v>
      </c>
      <c r="L302" s="498">
        <f t="shared" si="337"/>
        <v>0</v>
      </c>
      <c r="M302" s="498">
        <f t="shared" si="337"/>
        <v>0</v>
      </c>
      <c r="N302" s="498">
        <f t="shared" si="337"/>
        <v>0</v>
      </c>
      <c r="O302" s="498">
        <f t="shared" si="337"/>
        <v>0</v>
      </c>
      <c r="P302" s="1153" t="e">
        <f t="shared" si="318"/>
        <v>#DIV/0!</v>
      </c>
      <c r="Q302" s="497" t="s">
        <v>95</v>
      </c>
      <c r="R302" s="498">
        <f t="shared" ref="R302:W302" si="338">+R305-R296-R297-R298-R299-R300-R301</f>
        <v>0</v>
      </c>
      <c r="S302" s="498">
        <f t="shared" si="338"/>
        <v>0</v>
      </c>
      <c r="T302" s="498">
        <f t="shared" si="338"/>
        <v>0</v>
      </c>
      <c r="U302" s="498">
        <f t="shared" si="338"/>
        <v>0</v>
      </c>
      <c r="V302" s="498">
        <f t="shared" si="338"/>
        <v>0</v>
      </c>
      <c r="W302" s="498">
        <f t="shared" si="338"/>
        <v>0</v>
      </c>
      <c r="X302" s="1153" t="e">
        <f t="shared" si="320"/>
        <v>#DIV/0!</v>
      </c>
      <c r="Z302"/>
    </row>
    <row r="303" spans="1:26">
      <c r="A303" s="497" t="s">
        <v>2210</v>
      </c>
      <c r="B303" s="498"/>
      <c r="C303" s="498"/>
      <c r="D303" s="498"/>
      <c r="E303" s="498"/>
      <c r="F303" s="498"/>
      <c r="G303" s="498"/>
      <c r="H303" s="1153" t="e">
        <f t="shared" si="316"/>
        <v>#DIV/0!</v>
      </c>
      <c r="I303" s="497" t="s">
        <v>2210</v>
      </c>
      <c r="J303" s="498"/>
      <c r="K303" s="498"/>
      <c r="L303" s="498"/>
      <c r="M303" s="498"/>
      <c r="N303" s="498"/>
      <c r="O303" s="498"/>
      <c r="P303" s="1153" t="e">
        <f t="shared" si="318"/>
        <v>#DIV/0!</v>
      </c>
      <c r="Q303" s="497" t="s">
        <v>2210</v>
      </c>
      <c r="R303" s="498"/>
      <c r="S303" s="498"/>
      <c r="T303" s="498"/>
      <c r="U303" s="498"/>
      <c r="V303" s="498"/>
      <c r="W303" s="498"/>
      <c r="X303" s="1153" t="e">
        <f t="shared" si="320"/>
        <v>#DIV/0!</v>
      </c>
      <c r="Z303"/>
    </row>
    <row r="304" spans="1:26">
      <c r="A304" s="752"/>
      <c r="B304" s="753"/>
      <c r="C304" s="753"/>
      <c r="D304" s="753"/>
      <c r="E304" s="753"/>
      <c r="F304" s="753"/>
      <c r="G304" s="753"/>
      <c r="H304" s="754"/>
      <c r="I304" s="752"/>
      <c r="J304" s="753"/>
      <c r="K304" s="753"/>
      <c r="L304" s="753"/>
      <c r="M304" s="753"/>
      <c r="N304" s="753"/>
      <c r="O304" s="753"/>
      <c r="P304" s="754"/>
      <c r="Q304" s="752"/>
      <c r="R304" s="753"/>
      <c r="S304" s="753"/>
      <c r="T304" s="753"/>
      <c r="U304" s="753"/>
      <c r="V304" s="753"/>
      <c r="W304" s="753"/>
      <c r="X304" s="754"/>
      <c r="Z304"/>
    </row>
    <row r="305" spans="1:26">
      <c r="A305" s="203" t="s">
        <v>96</v>
      </c>
      <c r="B305" s="204">
        <f>+投手通算!C38</f>
        <v>0</v>
      </c>
      <c r="C305" s="204">
        <f>+投手通算!I38</f>
        <v>0</v>
      </c>
      <c r="D305" s="204">
        <f>+投手通算!D38</f>
        <v>0</v>
      </c>
      <c r="E305" s="204">
        <f>+投手通算!E38</f>
        <v>0</v>
      </c>
      <c r="F305" s="204">
        <f>+投手通算!F38</f>
        <v>0</v>
      </c>
      <c r="G305" s="204">
        <f>+投手通算!S38</f>
        <v>0</v>
      </c>
      <c r="H305" s="205" t="e">
        <f>+G305/(C305/27)</f>
        <v>#DIV/0!</v>
      </c>
      <c r="I305" s="203" t="s">
        <v>96</v>
      </c>
      <c r="J305" s="204">
        <f>+投手通算!C39</f>
        <v>0</v>
      </c>
      <c r="K305" s="204">
        <f>+投手通算!I39</f>
        <v>0</v>
      </c>
      <c r="L305" s="204">
        <f>+投手通算!D39</f>
        <v>0</v>
      </c>
      <c r="M305" s="204">
        <f>+投手通算!E39</f>
        <v>0</v>
      </c>
      <c r="N305" s="204">
        <f>+投手通算!F39</f>
        <v>0</v>
      </c>
      <c r="O305" s="204">
        <f>+投手通算!S39</f>
        <v>0</v>
      </c>
      <c r="P305" s="212" t="e">
        <f>+O305/(K305/27)</f>
        <v>#DIV/0!</v>
      </c>
      <c r="Q305" s="203" t="s">
        <v>96</v>
      </c>
      <c r="R305" s="204">
        <f>+投手通算!C40</f>
        <v>0</v>
      </c>
      <c r="S305" s="204">
        <f>+投手通算!I40</f>
        <v>0</v>
      </c>
      <c r="T305" s="204">
        <f>+投手通算!D40</f>
        <v>0</v>
      </c>
      <c r="U305" s="204">
        <f>+投手通算!E40</f>
        <v>0</v>
      </c>
      <c r="V305" s="204">
        <f>+投手通算!F40</f>
        <v>0</v>
      </c>
      <c r="W305" s="204">
        <f>+投手通算!S40</f>
        <v>0</v>
      </c>
      <c r="X305" s="212" t="e">
        <f>+W305/(S305/27)</f>
        <v>#DIV/0!</v>
      </c>
      <c r="Z305"/>
    </row>
    <row r="306" spans="1:26" s="107" customFormat="1" ht="13.5" customHeight="1">
      <c r="A306" s="424" t="s">
        <v>2229</v>
      </c>
    </row>
    <row r="307" spans="1:26">
      <c r="A307" s="7" t="s">
        <v>2230</v>
      </c>
      <c r="B307" s="52" t="s">
        <v>73</v>
      </c>
      <c r="C307" s="52" t="s">
        <v>98</v>
      </c>
      <c r="D307" s="52" t="s">
        <v>18</v>
      </c>
      <c r="E307" s="52" t="s">
        <v>19</v>
      </c>
      <c r="F307" s="52" t="s">
        <v>23</v>
      </c>
      <c r="G307" s="52" t="s">
        <v>99</v>
      </c>
      <c r="H307" s="53" t="s">
        <v>100</v>
      </c>
      <c r="I307"/>
      <c r="J307"/>
      <c r="K307"/>
      <c r="L307"/>
      <c r="M307"/>
      <c r="N307"/>
      <c r="O307"/>
      <c r="P307"/>
      <c r="Q307"/>
      <c r="R307"/>
      <c r="S307"/>
      <c r="T307"/>
      <c r="U307"/>
      <c r="V307"/>
      <c r="W307"/>
      <c r="X307"/>
      <c r="Z307"/>
    </row>
    <row r="308" spans="1:26">
      <c r="A308" s="485" t="s">
        <v>1953</v>
      </c>
      <c r="B308" s="6">
        <f t="shared" ref="B308:G308" si="339">+B317</f>
        <v>0</v>
      </c>
      <c r="C308" s="6">
        <f t="shared" si="339"/>
        <v>0</v>
      </c>
      <c r="D308" s="6">
        <f t="shared" si="339"/>
        <v>0</v>
      </c>
      <c r="E308" s="6">
        <f t="shared" si="339"/>
        <v>0</v>
      </c>
      <c r="F308" s="6">
        <f t="shared" si="339"/>
        <v>0</v>
      </c>
      <c r="G308" s="6">
        <f t="shared" si="339"/>
        <v>0</v>
      </c>
      <c r="H308" s="1153" t="e">
        <f t="shared" ref="H308:H315" si="340">+G308/(C308/27)</f>
        <v>#DIV/0!</v>
      </c>
      <c r="I308" s="4"/>
      <c r="J308"/>
      <c r="K308"/>
      <c r="L308"/>
      <c r="M308"/>
      <c r="N308"/>
      <c r="O308"/>
      <c r="P308"/>
      <c r="Q308"/>
      <c r="R308"/>
      <c r="S308"/>
      <c r="T308"/>
      <c r="U308"/>
      <c r="V308"/>
      <c r="W308"/>
      <c r="X308"/>
      <c r="Z308"/>
    </row>
    <row r="309" spans="1:26">
      <c r="A309" s="485" t="s">
        <v>1954</v>
      </c>
      <c r="B309" s="6">
        <f t="shared" ref="B309:G309" si="341">+B317-B308</f>
        <v>0</v>
      </c>
      <c r="C309" s="6">
        <f t="shared" si="341"/>
        <v>0</v>
      </c>
      <c r="D309" s="6">
        <f t="shared" si="341"/>
        <v>0</v>
      </c>
      <c r="E309" s="6">
        <f t="shared" si="341"/>
        <v>0</v>
      </c>
      <c r="F309" s="6">
        <f t="shared" si="341"/>
        <v>0</v>
      </c>
      <c r="G309" s="6">
        <f t="shared" si="341"/>
        <v>0</v>
      </c>
      <c r="H309" s="1153" t="e">
        <f t="shared" si="340"/>
        <v>#DIV/0!</v>
      </c>
      <c r="I309" s="354"/>
      <c r="J309" s="108"/>
      <c r="K309" s="108"/>
      <c r="L309" s="108"/>
      <c r="M309"/>
      <c r="N309"/>
      <c r="O309"/>
      <c r="P309"/>
      <c r="Q309"/>
      <c r="R309"/>
      <c r="S309"/>
      <c r="T309"/>
      <c r="U309"/>
      <c r="V309"/>
      <c r="W309"/>
      <c r="X309"/>
      <c r="Z309"/>
    </row>
    <row r="310" spans="1:26">
      <c r="A310" s="497" t="s">
        <v>1955</v>
      </c>
      <c r="B310" s="498">
        <f t="shared" ref="B310:G310" si="342">+B317-B308-B309</f>
        <v>0</v>
      </c>
      <c r="C310" s="498">
        <f t="shared" si="342"/>
        <v>0</v>
      </c>
      <c r="D310" s="498">
        <f t="shared" si="342"/>
        <v>0</v>
      </c>
      <c r="E310" s="498">
        <f t="shared" si="342"/>
        <v>0</v>
      </c>
      <c r="F310" s="498">
        <f t="shared" si="342"/>
        <v>0</v>
      </c>
      <c r="G310" s="498">
        <f t="shared" si="342"/>
        <v>0</v>
      </c>
      <c r="H310" s="1153" t="e">
        <f t="shared" si="340"/>
        <v>#DIV/0!</v>
      </c>
      <c r="I310" s="4"/>
      <c r="J310"/>
      <c r="K310"/>
      <c r="L310"/>
      <c r="M310"/>
      <c r="N310"/>
      <c r="O310"/>
      <c r="P310"/>
      <c r="Q310"/>
      <c r="R310"/>
      <c r="S310"/>
      <c r="T310"/>
      <c r="U310"/>
      <c r="V310"/>
      <c r="W310"/>
      <c r="X310"/>
      <c r="Z310"/>
    </row>
    <row r="311" spans="1:26">
      <c r="A311" s="497" t="s">
        <v>92</v>
      </c>
      <c r="B311" s="498">
        <f t="shared" ref="B311:G311" si="343">+B317-B308-B309-B310</f>
        <v>0</v>
      </c>
      <c r="C311" s="498">
        <f t="shared" si="343"/>
        <v>0</v>
      </c>
      <c r="D311" s="498">
        <f t="shared" si="343"/>
        <v>0</v>
      </c>
      <c r="E311" s="498">
        <f t="shared" si="343"/>
        <v>0</v>
      </c>
      <c r="F311" s="498">
        <f t="shared" si="343"/>
        <v>0</v>
      </c>
      <c r="G311" s="498">
        <f t="shared" si="343"/>
        <v>0</v>
      </c>
      <c r="H311" s="1153" t="e">
        <f t="shared" si="340"/>
        <v>#DIV/0!</v>
      </c>
      <c r="I311" s="4"/>
      <c r="J311"/>
      <c r="K311"/>
      <c r="L311"/>
      <c r="M311"/>
      <c r="N311"/>
      <c r="O311"/>
      <c r="P311"/>
      <c r="Q311"/>
      <c r="R311"/>
      <c r="S311"/>
      <c r="T311"/>
      <c r="U311"/>
      <c r="V311"/>
      <c r="W311"/>
      <c r="X311"/>
      <c r="Z311"/>
    </row>
    <row r="312" spans="1:26">
      <c r="A312" s="497" t="s">
        <v>93</v>
      </c>
      <c r="B312" s="498">
        <f t="shared" ref="B312:G312" si="344">+B317-B308-B309-B310-B311</f>
        <v>0</v>
      </c>
      <c r="C312" s="498">
        <f t="shared" si="344"/>
        <v>0</v>
      </c>
      <c r="D312" s="498">
        <f t="shared" si="344"/>
        <v>0</v>
      </c>
      <c r="E312" s="498">
        <f t="shared" si="344"/>
        <v>0</v>
      </c>
      <c r="F312" s="498">
        <f t="shared" si="344"/>
        <v>0</v>
      </c>
      <c r="G312" s="498">
        <f t="shared" si="344"/>
        <v>0</v>
      </c>
      <c r="H312" s="1153" t="e">
        <f t="shared" si="340"/>
        <v>#DIV/0!</v>
      </c>
      <c r="I312" s="4"/>
      <c r="J312"/>
      <c r="K312"/>
      <c r="L312"/>
      <c r="M312"/>
      <c r="N312"/>
      <c r="O312"/>
      <c r="P312"/>
      <c r="Q312"/>
      <c r="R312"/>
      <c r="S312"/>
      <c r="T312"/>
      <c r="U312"/>
      <c r="V312"/>
      <c r="W312"/>
      <c r="X312"/>
      <c r="Z312"/>
    </row>
    <row r="313" spans="1:26">
      <c r="A313" s="497" t="s">
        <v>94</v>
      </c>
      <c r="B313" s="498">
        <f t="shared" ref="B313:G313" si="345">+B317-B308-B309-B310-B311-B312</f>
        <v>0</v>
      </c>
      <c r="C313" s="498">
        <f t="shared" si="345"/>
        <v>0</v>
      </c>
      <c r="D313" s="498">
        <f t="shared" si="345"/>
        <v>0</v>
      </c>
      <c r="E313" s="498">
        <f t="shared" si="345"/>
        <v>0</v>
      </c>
      <c r="F313" s="498">
        <f t="shared" si="345"/>
        <v>0</v>
      </c>
      <c r="G313" s="498">
        <f t="shared" si="345"/>
        <v>0</v>
      </c>
      <c r="H313" s="1153" t="e">
        <f t="shared" si="340"/>
        <v>#DIV/0!</v>
      </c>
      <c r="I313" s="4"/>
      <c r="J313"/>
      <c r="K313"/>
      <c r="L313"/>
      <c r="M313"/>
      <c r="N313"/>
      <c r="O313"/>
      <c r="P313"/>
      <c r="Q313"/>
      <c r="R313"/>
      <c r="S313"/>
      <c r="T313"/>
      <c r="U313"/>
      <c r="V313"/>
      <c r="W313"/>
      <c r="X313"/>
      <c r="Z313"/>
    </row>
    <row r="314" spans="1:26">
      <c r="A314" s="497" t="s">
        <v>95</v>
      </c>
      <c r="B314" s="498">
        <f t="shared" ref="B314:G314" si="346">+B317-B308-B309-B310-B311-B312-B313</f>
        <v>0</v>
      </c>
      <c r="C314" s="498">
        <f t="shared" si="346"/>
        <v>0</v>
      </c>
      <c r="D314" s="498">
        <f t="shared" si="346"/>
        <v>0</v>
      </c>
      <c r="E314" s="498">
        <f t="shared" si="346"/>
        <v>0</v>
      </c>
      <c r="F314" s="498">
        <f t="shared" si="346"/>
        <v>0</v>
      </c>
      <c r="G314" s="498">
        <f t="shared" si="346"/>
        <v>0</v>
      </c>
      <c r="H314" s="1153" t="e">
        <f t="shared" si="340"/>
        <v>#DIV/0!</v>
      </c>
      <c r="I314" s="4"/>
      <c r="J314"/>
      <c r="K314"/>
      <c r="L314"/>
      <c r="M314"/>
      <c r="N314"/>
      <c r="O314"/>
      <c r="P314"/>
      <c r="Q314"/>
      <c r="R314"/>
      <c r="S314"/>
      <c r="T314"/>
      <c r="U314"/>
      <c r="V314"/>
      <c r="W314"/>
      <c r="X314"/>
      <c r="Z314"/>
    </row>
    <row r="315" spans="1:26">
      <c r="A315" s="497" t="s">
        <v>2210</v>
      </c>
      <c r="B315" s="498"/>
      <c r="C315" s="498"/>
      <c r="D315" s="498"/>
      <c r="E315" s="498"/>
      <c r="F315" s="498"/>
      <c r="G315" s="498"/>
      <c r="H315" s="1153" t="e">
        <f t="shared" si="340"/>
        <v>#DIV/0!</v>
      </c>
      <c r="I315" s="4"/>
      <c r="J315"/>
      <c r="K315"/>
      <c r="L315"/>
      <c r="M315"/>
      <c r="N315"/>
      <c r="O315"/>
      <c r="P315"/>
      <c r="Q315"/>
      <c r="R315"/>
      <c r="S315"/>
      <c r="T315"/>
      <c r="U315"/>
      <c r="V315"/>
      <c r="W315"/>
      <c r="X315"/>
      <c r="Z315"/>
    </row>
    <row r="316" spans="1:26">
      <c r="A316" s="752"/>
      <c r="B316" s="753"/>
      <c r="C316" s="753"/>
      <c r="D316" s="753"/>
      <c r="E316" s="753"/>
      <c r="F316" s="753"/>
      <c r="G316" s="753"/>
      <c r="H316" s="754"/>
      <c r="I316"/>
      <c r="J316"/>
      <c r="K316"/>
      <c r="L316"/>
      <c r="M316"/>
      <c r="N316"/>
      <c r="O316"/>
      <c r="P316"/>
      <c r="Q316"/>
      <c r="R316"/>
      <c r="S316"/>
      <c r="T316"/>
      <c r="U316"/>
      <c r="V316"/>
      <c r="W316"/>
      <c r="X316"/>
      <c r="Z316"/>
    </row>
    <row r="317" spans="1:26">
      <c r="A317" s="203" t="s">
        <v>96</v>
      </c>
      <c r="B317" s="204">
        <f>+投手通算!K41</f>
        <v>0</v>
      </c>
      <c r="C317" s="204">
        <f>+投手通算!Q41</f>
        <v>0</v>
      </c>
      <c r="D317" s="204">
        <f>+投手通算!L41</f>
        <v>0</v>
      </c>
      <c r="E317" s="204">
        <f>+投手通算!M41</f>
        <v>0</v>
      </c>
      <c r="F317" s="204">
        <f>+投手通算!N41</f>
        <v>0</v>
      </c>
      <c r="G317" s="1157">
        <f>+投手通算!AA41</f>
        <v>0</v>
      </c>
      <c r="H317" s="212" t="e">
        <f>+G317/(C317/27)</f>
        <v>#DIV/0!</v>
      </c>
      <c r="Q317"/>
      <c r="R317"/>
      <c r="S317"/>
      <c r="T317"/>
      <c r="U317"/>
      <c r="V317"/>
      <c r="W317"/>
      <c r="X317"/>
      <c r="Z317"/>
    </row>
    <row r="318" spans="1:26" s="107" customFormat="1" ht="13.5" customHeight="1">
      <c r="B318" s="187"/>
    </row>
    <row r="319" spans="1:26">
      <c r="A319" s="5"/>
      <c r="I319" s="461" t="s">
        <v>1687</v>
      </c>
      <c r="J319"/>
      <c r="K319"/>
      <c r="L319"/>
      <c r="M319"/>
      <c r="N319"/>
      <c r="O319"/>
      <c r="Q319"/>
      <c r="R319" s="4"/>
      <c r="S319"/>
      <c r="T319"/>
      <c r="U319"/>
      <c r="V319"/>
      <c r="W319"/>
      <c r="X319"/>
      <c r="Z319"/>
    </row>
    <row r="320" spans="1:26">
      <c r="A320" s="5"/>
      <c r="I320" s="469" t="s">
        <v>1848</v>
      </c>
      <c r="J320" s="466"/>
      <c r="K320" s="462"/>
      <c r="L320" s="462"/>
      <c r="M320" s="462"/>
      <c r="N320" s="462"/>
      <c r="O320" s="463"/>
      <c r="Q320"/>
      <c r="R320" s="4"/>
      <c r="S320"/>
      <c r="T320"/>
      <c r="U320"/>
      <c r="V320"/>
      <c r="W320"/>
      <c r="X320"/>
      <c r="Z320"/>
    </row>
    <row r="321" spans="1:26">
      <c r="A321" s="5"/>
      <c r="I321" s="635" t="s">
        <v>1849</v>
      </c>
      <c r="J321" s="467"/>
      <c r="K321" s="464"/>
      <c r="L321" s="464"/>
      <c r="M321" s="6"/>
      <c r="N321" s="6"/>
      <c r="O321" s="13"/>
      <c r="Q321"/>
      <c r="R321" s="4"/>
      <c r="S321"/>
      <c r="T321"/>
      <c r="U321"/>
      <c r="V321"/>
      <c r="W321"/>
      <c r="X321"/>
      <c r="Z321"/>
    </row>
    <row r="322" spans="1:26">
      <c r="A322" s="5"/>
      <c r="I322" s="470" t="s">
        <v>94</v>
      </c>
      <c r="J322" s="450"/>
      <c r="K322" s="6"/>
      <c r="L322" s="6"/>
      <c r="M322" s="6"/>
      <c r="N322" s="6"/>
      <c r="O322" s="13"/>
      <c r="Q322"/>
      <c r="R322" s="4"/>
      <c r="S322"/>
      <c r="T322"/>
      <c r="U322"/>
      <c r="V322"/>
      <c r="W322"/>
      <c r="X322"/>
      <c r="Z322"/>
    </row>
    <row r="323" spans="1:26">
      <c r="A323" s="5"/>
      <c r="I323" s="635" t="s">
        <v>95</v>
      </c>
      <c r="J323" s="450"/>
      <c r="K323" s="6"/>
      <c r="L323" s="6"/>
      <c r="M323" s="6"/>
      <c r="N323" s="6"/>
      <c r="O323" s="13"/>
      <c r="Q323"/>
      <c r="R323" s="4"/>
      <c r="S323"/>
      <c r="T323"/>
      <c r="U323"/>
      <c r="V323"/>
      <c r="W323"/>
      <c r="X323"/>
      <c r="Z323"/>
    </row>
    <row r="324" spans="1:26">
      <c r="A324" s="5"/>
      <c r="I324" s="470" t="s">
        <v>1835</v>
      </c>
      <c r="J324" s="450"/>
      <c r="K324" s="6"/>
      <c r="L324" s="6"/>
      <c r="M324" s="6"/>
      <c r="N324" s="6"/>
      <c r="O324" s="13"/>
      <c r="Q324"/>
      <c r="R324" s="4"/>
      <c r="S324"/>
      <c r="T324"/>
      <c r="U324"/>
      <c r="V324"/>
      <c r="W324"/>
      <c r="X324"/>
      <c r="Z324"/>
    </row>
    <row r="325" spans="1:26">
      <c r="A325" s="5"/>
      <c r="I325" s="635" t="s">
        <v>1843</v>
      </c>
      <c r="J325" s="450"/>
      <c r="K325" s="6"/>
      <c r="L325" s="6"/>
      <c r="M325" s="6"/>
      <c r="N325" s="6"/>
      <c r="O325" s="13"/>
      <c r="Q325"/>
      <c r="R325" s="4"/>
      <c r="S325"/>
      <c r="T325"/>
      <c r="U325"/>
      <c r="V325"/>
      <c r="W325"/>
      <c r="X325"/>
      <c r="Z325"/>
    </row>
    <row r="326" spans="1:26">
      <c r="A326" s="5"/>
      <c r="I326" s="470"/>
      <c r="J326" s="450"/>
      <c r="K326" s="6"/>
      <c r="L326" s="6"/>
      <c r="M326" s="6"/>
      <c r="N326" s="6"/>
      <c r="O326" s="13"/>
      <c r="Q326"/>
      <c r="R326" s="4"/>
      <c r="S326"/>
      <c r="T326"/>
      <c r="U326"/>
      <c r="V326"/>
      <c r="W326"/>
      <c r="X326"/>
      <c r="Z326"/>
    </row>
    <row r="327" spans="1:26">
      <c r="A327" s="5"/>
      <c r="I327" s="635"/>
      <c r="J327" s="450"/>
      <c r="K327" s="6"/>
      <c r="L327" s="6"/>
      <c r="M327" s="6"/>
      <c r="N327" s="6"/>
      <c r="O327" s="13"/>
      <c r="Q327"/>
      <c r="R327" s="4"/>
      <c r="S327"/>
      <c r="T327"/>
      <c r="U327"/>
      <c r="V327"/>
      <c r="W327"/>
      <c r="X327"/>
      <c r="Z327"/>
    </row>
    <row r="328" spans="1:26">
      <c r="A328" s="5"/>
      <c r="I328" s="471"/>
      <c r="J328" s="468"/>
      <c r="K328" s="114"/>
      <c r="L328" s="114"/>
      <c r="M328" s="114"/>
      <c r="N328" s="114"/>
      <c r="O328" s="40"/>
      <c r="Q328"/>
      <c r="R328" s="4"/>
      <c r="S328"/>
      <c r="T328"/>
      <c r="U328"/>
      <c r="V328"/>
      <c r="W328"/>
      <c r="X328"/>
      <c r="Z328"/>
    </row>
  </sheetData>
  <phoneticPr fontId="2"/>
  <pageMargins left="0.31496062992125984" right="0.39370078740157483" top="0.51181102362204722" bottom="0.35433070866141736" header="0.31496062992125984" footer="0.27559055118110237"/>
  <pageSetup paperSize="9" scale="90" orientation="landscape" horizontalDpi="4294967293" r:id="rId1"/>
  <headerFooter alignWithMargins="0">
    <oddHeader>&amp;L2016年&amp;Cチーム成績&amp;R&amp;D</oddHeader>
  </headerFooter>
  <ignoredErrors>
    <ignoredError sqref="A2 I2"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sheetPr>
  <dimension ref="A1:AC49"/>
  <sheetViews>
    <sheetView workbookViewId="0">
      <selection activeCell="D713" sqref="D713:N713"/>
    </sheetView>
    <sheetView workbookViewId="1"/>
  </sheetViews>
  <sheetFormatPr defaultRowHeight="13.5"/>
  <cols>
    <col min="1" max="1" width="4.5" customWidth="1"/>
    <col min="2" max="2" width="12.625" customWidth="1"/>
    <col min="3" max="3" width="6.625" customWidth="1"/>
    <col min="4" max="4" width="7.5" style="1" customWidth="1"/>
    <col min="5" max="13" width="6.875" style="1" customWidth="1"/>
    <col min="14" max="14" width="5.875" style="505" customWidth="1"/>
    <col min="15" max="15" width="7.375" style="505" customWidth="1"/>
    <col min="16" max="16" width="5" customWidth="1"/>
    <col min="17" max="17" width="5.75" style="24" customWidth="1"/>
    <col min="18" max="20" width="4.75" style="24" customWidth="1"/>
    <col min="21" max="21" width="4.75" style="1" customWidth="1"/>
    <col min="22" max="22" width="4.375" style="5" customWidth="1"/>
    <col min="23" max="23" width="4.75" customWidth="1"/>
    <col min="24" max="24" width="3.125" customWidth="1"/>
    <col min="25" max="25" width="3.375" style="5" customWidth="1"/>
    <col min="26" max="27" width="2.875" style="5" customWidth="1"/>
    <col min="28" max="28" width="3" customWidth="1"/>
    <col min="29" max="38" width="4.125" customWidth="1"/>
    <col min="39" max="39" width="5.125" customWidth="1"/>
  </cols>
  <sheetData>
    <row r="1" spans="1:29" s="9" customFormat="1" ht="28.5" customHeight="1">
      <c r="A1" s="138" t="s">
        <v>0</v>
      </c>
      <c r="B1" s="97" t="s">
        <v>726</v>
      </c>
      <c r="C1" s="55" t="s">
        <v>1</v>
      </c>
      <c r="D1" s="55" t="s">
        <v>1668</v>
      </c>
      <c r="E1" s="55" t="s">
        <v>4</v>
      </c>
      <c r="F1" s="55" t="s">
        <v>3</v>
      </c>
      <c r="G1" s="55" t="s">
        <v>5</v>
      </c>
      <c r="H1" s="55" t="s">
        <v>6</v>
      </c>
      <c r="I1" s="55" t="s">
        <v>7</v>
      </c>
      <c r="J1" s="55" t="s">
        <v>1666</v>
      </c>
      <c r="K1" s="55" t="s">
        <v>1667</v>
      </c>
      <c r="L1" s="650" t="s">
        <v>1844</v>
      </c>
      <c r="M1" s="55" t="s">
        <v>1845</v>
      </c>
      <c r="N1" s="55" t="s">
        <v>9</v>
      </c>
      <c r="O1" s="501" t="s">
        <v>10</v>
      </c>
      <c r="P1" s="502" t="s">
        <v>11</v>
      </c>
      <c r="Q1" s="9" t="s">
        <v>12</v>
      </c>
      <c r="R1" s="9" t="s">
        <v>13</v>
      </c>
      <c r="S1" s="9" t="s">
        <v>14</v>
      </c>
      <c r="T1" s="528" t="s">
        <v>2078</v>
      </c>
      <c r="U1" s="55" t="s">
        <v>1379</v>
      </c>
      <c r="V1" s="55" t="s">
        <v>682</v>
      </c>
      <c r="W1" s="9" t="s">
        <v>0</v>
      </c>
      <c r="X1" s="55" t="s">
        <v>16</v>
      </c>
      <c r="Y1" s="55" t="s">
        <v>17</v>
      </c>
      <c r="Z1" s="55" t="s">
        <v>18</v>
      </c>
      <c r="AA1" s="55" t="s">
        <v>19</v>
      </c>
      <c r="AB1" s="55" t="s">
        <v>683</v>
      </c>
    </row>
    <row r="2" spans="1:29" s="527" customFormat="1" ht="13.5" customHeight="1">
      <c r="A2" s="678"/>
      <c r="B2" s="678" t="s">
        <v>1854</v>
      </c>
      <c r="C2" s="678" t="s">
        <v>1</v>
      </c>
      <c r="D2" s="678" t="s">
        <v>1855</v>
      </c>
      <c r="E2" s="678" t="s">
        <v>4</v>
      </c>
      <c r="F2" s="678" t="s">
        <v>11</v>
      </c>
      <c r="G2" s="678" t="s">
        <v>5</v>
      </c>
      <c r="H2" s="678" t="s">
        <v>6</v>
      </c>
      <c r="I2" s="678" t="s">
        <v>7</v>
      </c>
      <c r="J2" s="678" t="s">
        <v>1856</v>
      </c>
      <c r="K2" s="678" t="s">
        <v>1857</v>
      </c>
      <c r="L2" s="678" t="s">
        <v>1858</v>
      </c>
      <c r="M2" s="678" t="s">
        <v>1859</v>
      </c>
      <c r="N2" s="678" t="s">
        <v>1860</v>
      </c>
      <c r="O2" s="527" t="e">
        <f>ROUNDDOWN((D2),0)</f>
        <v>#VALUE!</v>
      </c>
      <c r="Q2" s="527" t="e">
        <f>+O2*3+P2</f>
        <v>#VALUE!</v>
      </c>
      <c r="R2" s="528" t="str">
        <f>IF(A2="○","1","")</f>
        <v/>
      </c>
      <c r="S2" s="528" t="str">
        <f>IF(A2="●","1","")</f>
        <v/>
      </c>
      <c r="T2" s="528" t="str">
        <f>IF(A2="S","1","")</f>
        <v/>
      </c>
      <c r="U2" s="528" t="str">
        <f>IF(A2="H","1","")</f>
        <v/>
      </c>
    </row>
    <row r="3" spans="1:29" s="527" customFormat="1" ht="13.5" customHeight="1">
      <c r="A3" s="835"/>
      <c r="B3" s="495" t="s">
        <v>1412</v>
      </c>
      <c r="C3" s="640">
        <v>2.4500000000000002</v>
      </c>
      <c r="D3" s="640">
        <v>7.1</v>
      </c>
      <c r="E3" s="640">
        <v>87</v>
      </c>
      <c r="F3" s="640">
        <v>29</v>
      </c>
      <c r="G3" s="640">
        <v>6</v>
      </c>
      <c r="H3" s="640">
        <v>0</v>
      </c>
      <c r="I3" s="640">
        <v>2</v>
      </c>
      <c r="J3" s="640">
        <v>1</v>
      </c>
      <c r="K3" s="640">
        <v>0</v>
      </c>
      <c r="L3" s="640">
        <v>0</v>
      </c>
      <c r="M3" s="640">
        <v>4</v>
      </c>
      <c r="N3" s="640">
        <v>2</v>
      </c>
      <c r="O3" s="527">
        <f>ROUNDDOWN((D3),0)</f>
        <v>7</v>
      </c>
      <c r="P3" s="527">
        <v>1</v>
      </c>
      <c r="Q3" s="527">
        <f>+O3*3+P3</f>
        <v>22</v>
      </c>
      <c r="R3" s="528" t="str">
        <f>IF(A3="○","1","")</f>
        <v/>
      </c>
      <c r="S3" s="528" t="str">
        <f>IF(A3="●","1","")</f>
        <v/>
      </c>
      <c r="T3" s="528" t="str">
        <f>IF(A3="S","1","")</f>
        <v/>
      </c>
      <c r="U3" s="528" t="str">
        <f>IF(A3="H","1","")</f>
        <v/>
      </c>
      <c r="V3" s="527">
        <v>1</v>
      </c>
      <c r="W3" s="527" t="s">
        <v>2019</v>
      </c>
      <c r="X3" s="527">
        <v>3</v>
      </c>
      <c r="Y3" s="527">
        <v>26</v>
      </c>
      <c r="AA3" s="528" t="s">
        <v>1890</v>
      </c>
      <c r="AC3" s="528"/>
    </row>
    <row r="4" spans="1:29" s="527" customFormat="1" ht="13.5" customHeight="1">
      <c r="A4" s="834" t="s">
        <v>1371</v>
      </c>
      <c r="B4" s="495" t="s">
        <v>1839</v>
      </c>
      <c r="C4" s="640">
        <v>0</v>
      </c>
      <c r="D4" s="640">
        <v>0.1</v>
      </c>
      <c r="E4" s="640">
        <v>3</v>
      </c>
      <c r="F4" s="640">
        <v>1</v>
      </c>
      <c r="G4" s="640">
        <v>0</v>
      </c>
      <c r="H4" s="640">
        <v>0</v>
      </c>
      <c r="I4" s="640">
        <v>0</v>
      </c>
      <c r="J4" s="640">
        <v>0</v>
      </c>
      <c r="K4" s="640">
        <v>0</v>
      </c>
      <c r="L4" s="640">
        <v>0</v>
      </c>
      <c r="M4" s="640">
        <v>0</v>
      </c>
      <c r="N4" s="640">
        <v>0</v>
      </c>
      <c r="O4" s="527">
        <f>ROUNDDOWN((D4),0)</f>
        <v>0</v>
      </c>
      <c r="P4" s="527">
        <v>1</v>
      </c>
      <c r="Q4" s="527">
        <f>+O4*3+P4</f>
        <v>1</v>
      </c>
      <c r="R4" s="528" t="str">
        <f>IF(A4="○","1","")</f>
        <v/>
      </c>
      <c r="S4" s="528" t="str">
        <f>IF(A4="●","1","")</f>
        <v/>
      </c>
      <c r="T4" s="528" t="str">
        <f>IF(A4="S","1","")</f>
        <v/>
      </c>
      <c r="U4" s="528">
        <v>1</v>
      </c>
      <c r="V4" s="527">
        <v>1</v>
      </c>
      <c r="W4" s="527" t="s">
        <v>2019</v>
      </c>
      <c r="X4" s="527">
        <v>3</v>
      </c>
      <c r="Y4" s="527">
        <v>26</v>
      </c>
      <c r="AA4" s="528" t="s">
        <v>1890</v>
      </c>
    </row>
    <row r="5" spans="1:29" s="527" customFormat="1" ht="14.25" customHeight="1">
      <c r="A5" s="833" t="s">
        <v>2014</v>
      </c>
      <c r="B5" s="495" t="s">
        <v>1738</v>
      </c>
      <c r="C5" s="640">
        <v>27</v>
      </c>
      <c r="D5" s="640">
        <v>0.1</v>
      </c>
      <c r="E5" s="640">
        <v>10</v>
      </c>
      <c r="F5" s="640">
        <v>2</v>
      </c>
      <c r="G5" s="640">
        <v>1</v>
      </c>
      <c r="H5" s="640">
        <v>1</v>
      </c>
      <c r="I5" s="640">
        <v>0</v>
      </c>
      <c r="J5" s="640">
        <v>0</v>
      </c>
      <c r="K5" s="640">
        <v>0</v>
      </c>
      <c r="L5" s="640">
        <v>0</v>
      </c>
      <c r="M5" s="640">
        <v>1</v>
      </c>
      <c r="N5" s="640">
        <v>1</v>
      </c>
      <c r="O5" s="527">
        <f>ROUNDDOWN((D5),0)</f>
        <v>0</v>
      </c>
      <c r="P5" s="527">
        <v>1</v>
      </c>
      <c r="Q5" s="527">
        <f>+O5*3+P5</f>
        <v>1</v>
      </c>
      <c r="R5" s="528" t="str">
        <f>IF(A5="○","1","")</f>
        <v/>
      </c>
      <c r="S5" s="528">
        <v>1</v>
      </c>
      <c r="T5" s="528" t="str">
        <f>IF(A5="S","1","")</f>
        <v/>
      </c>
      <c r="U5" s="528" t="str">
        <f>IF(A5="H","1","")</f>
        <v/>
      </c>
      <c r="V5" s="527">
        <v>1</v>
      </c>
      <c r="W5" s="527" t="s">
        <v>2019</v>
      </c>
      <c r="X5" s="527">
        <v>3</v>
      </c>
      <c r="Y5" s="527">
        <v>26</v>
      </c>
      <c r="Z5" s="528"/>
      <c r="AA5" s="528" t="s">
        <v>1890</v>
      </c>
    </row>
    <row r="6" spans="1:29" s="527" customFormat="1" ht="14.25" customHeight="1">
      <c r="A6" s="834"/>
      <c r="B6" s="495" t="s">
        <v>1861</v>
      </c>
      <c r="C6" s="640">
        <v>18</v>
      </c>
      <c r="D6" s="640">
        <v>1</v>
      </c>
      <c r="E6" s="640">
        <v>23</v>
      </c>
      <c r="F6" s="640">
        <v>6</v>
      </c>
      <c r="G6" s="640">
        <v>2</v>
      </c>
      <c r="H6" s="640">
        <v>0</v>
      </c>
      <c r="I6" s="640">
        <v>2</v>
      </c>
      <c r="J6" s="640">
        <v>1</v>
      </c>
      <c r="K6" s="640">
        <v>0</v>
      </c>
      <c r="L6" s="640">
        <v>0</v>
      </c>
      <c r="M6" s="640">
        <v>2</v>
      </c>
      <c r="N6" s="640">
        <v>2</v>
      </c>
      <c r="O6" s="527">
        <f>ROUNDDOWN((D6),0)</f>
        <v>1</v>
      </c>
      <c r="Q6" s="527">
        <f>+O6*3+P6</f>
        <v>3</v>
      </c>
      <c r="R6" s="528" t="str">
        <f>IF(A6="○","1","")</f>
        <v/>
      </c>
      <c r="S6" s="528" t="str">
        <f>IF(A6="●","1","")</f>
        <v/>
      </c>
      <c r="T6" s="528" t="str">
        <f>IF(A6="S","1","")</f>
        <v/>
      </c>
      <c r="U6" s="528" t="str">
        <f>IF(A6="H","1","")</f>
        <v/>
      </c>
      <c r="V6" s="527">
        <v>1</v>
      </c>
      <c r="W6" s="527" t="s">
        <v>2019</v>
      </c>
      <c r="X6" s="527">
        <v>3</v>
      </c>
      <c r="Y6" s="527">
        <v>26</v>
      </c>
      <c r="Z6" s="528"/>
      <c r="AA6" s="528" t="s">
        <v>1890</v>
      </c>
    </row>
    <row r="7" spans="1:29" ht="14.25" customHeight="1">
      <c r="B7" s="2"/>
      <c r="C7" s="2"/>
      <c r="D7" s="3"/>
      <c r="E7" s="3"/>
      <c r="F7" s="3"/>
      <c r="G7" s="3"/>
      <c r="H7" s="3"/>
      <c r="I7" s="3"/>
      <c r="J7" s="3"/>
      <c r="K7" s="3"/>
      <c r="L7" s="3"/>
      <c r="M7" s="3"/>
      <c r="N7" s="504"/>
      <c r="O7" s="504"/>
      <c r="P7" s="3"/>
      <c r="Q7" s="391"/>
      <c r="R7" s="391" t="str">
        <f>IF(A7="●","●","")</f>
        <v/>
      </c>
      <c r="S7" s="391" t="str">
        <f>IF(A7="S","S","")</f>
        <v/>
      </c>
      <c r="T7" s="391"/>
      <c r="U7" s="2"/>
      <c r="V7" s="2"/>
      <c r="W7" s="2"/>
      <c r="X7" s="2"/>
      <c r="Y7" s="2"/>
      <c r="Z7" s="2"/>
      <c r="AA7" s="2"/>
    </row>
    <row r="8" spans="1:29" ht="12.75" customHeight="1">
      <c r="A8" s="652">
        <v>11</v>
      </c>
      <c r="B8" s="653" t="s">
        <v>1410</v>
      </c>
      <c r="C8" s="252" t="e">
        <f>+N8/(Q8/27)</f>
        <v>#VALUE!</v>
      </c>
      <c r="D8" s="232" t="e">
        <f>+Q8</f>
        <v>#VALUE!</v>
      </c>
      <c r="E8" s="232">
        <f>SUBTOTAL(9,$E$1:E7)</f>
        <v>123</v>
      </c>
      <c r="F8" s="232">
        <f>SUBTOTAL(9,$F$1:F7)</f>
        <v>38</v>
      </c>
      <c r="G8" s="232">
        <f>SUBTOTAL(9,$G$1:G7)</f>
        <v>9</v>
      </c>
      <c r="H8" s="232">
        <f>SUBTOTAL(9,$H$1:H7)</f>
        <v>1</v>
      </c>
      <c r="I8" s="232">
        <f>SUBTOTAL(9,$I$1:I7)</f>
        <v>4</v>
      </c>
      <c r="J8" s="232">
        <f>SUBTOTAL(9,$J$1:J7)</f>
        <v>2</v>
      </c>
      <c r="K8" s="232">
        <f>SUBTOTAL(9,$K$1:K7)</f>
        <v>0</v>
      </c>
      <c r="L8" s="232">
        <f>SUBTOTAL(9,$L$1:L7)</f>
        <v>0</v>
      </c>
      <c r="M8" s="232">
        <f>SUBTOTAL(9,$M$1:M7)</f>
        <v>7</v>
      </c>
      <c r="N8" s="232">
        <f>SUBTOTAL(9,$N$1:N7)</f>
        <v>5</v>
      </c>
      <c r="O8" s="12" t="e">
        <f>SUBTOTAL(9,$O$1:O7)</f>
        <v>#VALUE!</v>
      </c>
      <c r="P8">
        <f>SUBTOTAL(9,$P$1:P7)</f>
        <v>3</v>
      </c>
      <c r="Q8" t="e">
        <f>+O8*3+P8</f>
        <v>#VALUE!</v>
      </c>
      <c r="R8" s="8">
        <f>SUBTOTAL(9,$R$1:R7)</f>
        <v>0</v>
      </c>
      <c r="S8" s="8">
        <f>SUBTOTAL(9,$S$1:S7)</f>
        <v>1</v>
      </c>
      <c r="T8" s="8">
        <f>SUBTOTAL(9,$T$1:T7)</f>
        <v>0</v>
      </c>
      <c r="U8" s="8">
        <f>SUBTOTAL(9,$U$1:U7)</f>
        <v>1</v>
      </c>
      <c r="V8" s="654">
        <f>SUBTOTAL(9,$V$1:V7)</f>
        <v>4</v>
      </c>
      <c r="Y8"/>
      <c r="Z8"/>
      <c r="AA8"/>
    </row>
    <row r="9" spans="1:29" ht="12.75" customHeight="1">
      <c r="A9" s="652">
        <v>12</v>
      </c>
      <c r="B9" s="653" t="s">
        <v>1937</v>
      </c>
      <c r="C9" s="252" t="e">
        <f>+N9/(Q9/27)</f>
        <v>#VALUE!</v>
      </c>
      <c r="D9" s="232" t="e">
        <f>+Q9</f>
        <v>#VALUE!</v>
      </c>
      <c r="E9" s="232">
        <f>SUBTOTAL(9,$E$1:E8)</f>
        <v>123</v>
      </c>
      <c r="F9" s="232">
        <f>SUBTOTAL(9,$F$1:F8)</f>
        <v>38</v>
      </c>
      <c r="G9" s="232">
        <f>SUBTOTAL(9,$G$1:G8)</f>
        <v>9</v>
      </c>
      <c r="H9" s="232">
        <f>SUBTOTAL(9,$H$1:H8)</f>
        <v>1</v>
      </c>
      <c r="I9" s="232">
        <f>SUBTOTAL(9,$I$1:I8)</f>
        <v>4</v>
      </c>
      <c r="J9" s="232">
        <f>SUBTOTAL(9,$J$1:J8)</f>
        <v>2</v>
      </c>
      <c r="K9" s="232">
        <f>SUBTOTAL(9,$K$1:K8)</f>
        <v>0</v>
      </c>
      <c r="L9" s="232">
        <f>SUBTOTAL(9,$L$1:L8)</f>
        <v>0</v>
      </c>
      <c r="M9" s="232">
        <f>SUBTOTAL(9,$M$1:M8)</f>
        <v>7</v>
      </c>
      <c r="N9" s="232">
        <f>SUBTOTAL(9,$N$1:N8)</f>
        <v>5</v>
      </c>
      <c r="O9" s="12" t="e">
        <f>SUBTOTAL(9,$O$1:O8)</f>
        <v>#VALUE!</v>
      </c>
      <c r="P9">
        <f>SUBTOTAL(9,$P$1:P8)</f>
        <v>3</v>
      </c>
      <c r="Q9" t="e">
        <f>+O9*3+P9</f>
        <v>#VALUE!</v>
      </c>
      <c r="R9" s="8">
        <f>SUBTOTAL(9,$R$1:R8)</f>
        <v>0</v>
      </c>
      <c r="S9" s="8">
        <f>SUBTOTAL(9,$S$1:S8)</f>
        <v>1</v>
      </c>
      <c r="T9" s="8">
        <f>SUBTOTAL(9,$T$1:T8)</f>
        <v>0</v>
      </c>
      <c r="U9" s="8">
        <f>SUBTOTAL(9,$U$1:U8)</f>
        <v>1</v>
      </c>
      <c r="V9" s="654">
        <f>SUBTOTAL(9,$V$1:V8)</f>
        <v>4</v>
      </c>
      <c r="Y9"/>
      <c r="Z9"/>
      <c r="AA9"/>
    </row>
    <row r="10" spans="1:29" ht="12.75" customHeight="1">
      <c r="A10" s="652">
        <v>13</v>
      </c>
      <c r="B10" s="653" t="s">
        <v>1942</v>
      </c>
      <c r="C10" s="252" t="e">
        <f>+N10/(Q10/27)</f>
        <v>#VALUE!</v>
      </c>
      <c r="D10" s="232" t="e">
        <f>+Q10</f>
        <v>#VALUE!</v>
      </c>
      <c r="E10" s="232">
        <f>SUBTOTAL(9,$E$1:E9)</f>
        <v>123</v>
      </c>
      <c r="F10" s="232">
        <f>SUBTOTAL(9,$F$1:F9)</f>
        <v>38</v>
      </c>
      <c r="G10" s="232">
        <f>SUBTOTAL(9,$G$1:G9)</f>
        <v>9</v>
      </c>
      <c r="H10" s="232">
        <f>SUBTOTAL(9,$H$1:H9)</f>
        <v>1</v>
      </c>
      <c r="I10" s="232">
        <f>SUBTOTAL(9,$I$1:I9)</f>
        <v>4</v>
      </c>
      <c r="J10" s="232">
        <f>SUBTOTAL(9,$J$1:J9)</f>
        <v>2</v>
      </c>
      <c r="K10" s="232">
        <f>SUBTOTAL(9,$K$1:K9)</f>
        <v>0</v>
      </c>
      <c r="L10" s="232">
        <f>SUBTOTAL(9,$L$1:L9)</f>
        <v>0</v>
      </c>
      <c r="M10" s="232">
        <f>SUBTOTAL(9,$M$1:M9)</f>
        <v>7</v>
      </c>
      <c r="N10" s="232">
        <f>SUBTOTAL(9,$N$1:N9)</f>
        <v>5</v>
      </c>
      <c r="O10" s="12" t="e">
        <f>SUBTOTAL(9,$O$1:O9)</f>
        <v>#VALUE!</v>
      </c>
      <c r="P10">
        <f>SUBTOTAL(9,$P$1:P9)</f>
        <v>3</v>
      </c>
      <c r="Q10" t="e">
        <f>+O10*3+P10</f>
        <v>#VALUE!</v>
      </c>
      <c r="R10" s="8">
        <f>SUBTOTAL(9,$R$1:R9)</f>
        <v>0</v>
      </c>
      <c r="S10" s="8">
        <f>SUBTOTAL(9,$S$1:S9)</f>
        <v>1</v>
      </c>
      <c r="T10" s="8">
        <f>SUBTOTAL(9,$T$1:T9)</f>
        <v>0</v>
      </c>
      <c r="U10" s="8">
        <f>SUBTOTAL(9,$U$1:U9)</f>
        <v>1</v>
      </c>
      <c r="V10" s="654">
        <f>SUBTOTAL(9,$V$1:V9)</f>
        <v>4</v>
      </c>
      <c r="Y10"/>
      <c r="Z10"/>
      <c r="AA10"/>
    </row>
    <row r="11" spans="1:29" ht="13.5" customHeight="1">
      <c r="A11" s="652">
        <v>14</v>
      </c>
      <c r="B11" s="653" t="s">
        <v>1938</v>
      </c>
      <c r="C11" s="252" t="e">
        <f>+N11/(Q11/27)</f>
        <v>#VALUE!</v>
      </c>
      <c r="D11" s="232" t="e">
        <f>+Q11</f>
        <v>#VALUE!</v>
      </c>
      <c r="E11" s="232">
        <f>SUBTOTAL(9,$E$1:E10)</f>
        <v>123</v>
      </c>
      <c r="F11" s="232">
        <f>SUBTOTAL(9,$F$1:F10)</f>
        <v>38</v>
      </c>
      <c r="G11" s="232">
        <f>SUBTOTAL(9,$G$1:G10)</f>
        <v>9</v>
      </c>
      <c r="H11" s="232">
        <f>SUBTOTAL(9,$H$1:H10)</f>
        <v>1</v>
      </c>
      <c r="I11" s="232">
        <f>SUBTOTAL(9,$I$1:I10)</f>
        <v>4</v>
      </c>
      <c r="J11" s="232">
        <f>SUBTOTAL(9,$J$1:J10)</f>
        <v>2</v>
      </c>
      <c r="K11" s="232">
        <f>SUBTOTAL(9,$K$1:K10)</f>
        <v>0</v>
      </c>
      <c r="L11" s="232">
        <f>SUBTOTAL(9,$L$1:L10)</f>
        <v>0</v>
      </c>
      <c r="M11" s="232">
        <f>SUBTOTAL(9,$M$1:M10)</f>
        <v>7</v>
      </c>
      <c r="N11" s="232">
        <f>SUBTOTAL(9,$N$1:N10)</f>
        <v>5</v>
      </c>
      <c r="O11" s="12" t="e">
        <f>SUBTOTAL(9,$O$1:O10)</f>
        <v>#VALUE!</v>
      </c>
      <c r="P11">
        <f>SUBTOTAL(9,$P$1:P10)</f>
        <v>3</v>
      </c>
      <c r="Q11" t="e">
        <f>+O11*3+P11</f>
        <v>#VALUE!</v>
      </c>
      <c r="R11" s="8">
        <f>SUBTOTAL(9,$R$1:R10)</f>
        <v>0</v>
      </c>
      <c r="S11" s="8">
        <f>SUBTOTAL(9,$S$1:S10)</f>
        <v>1</v>
      </c>
      <c r="T11" s="8">
        <f>SUBTOTAL(9,$T$1:T10)</f>
        <v>0</v>
      </c>
      <c r="U11" s="8">
        <f>SUBTOTAL(9,$U$1:U10)</f>
        <v>1</v>
      </c>
      <c r="V11" s="654">
        <f>SUBTOTAL(9,$V$1:V10)</f>
        <v>4</v>
      </c>
      <c r="Y11"/>
      <c r="Z11"/>
      <c r="AA11"/>
    </row>
    <row r="12" spans="1:29" ht="13.5" customHeight="1">
      <c r="A12" s="652">
        <v>16</v>
      </c>
      <c r="B12" s="653" t="s">
        <v>2196</v>
      </c>
      <c r="C12" s="252" t="e">
        <f t="shared" ref="C12:C47" si="0">+N12/(Q12/27)</f>
        <v>#VALUE!</v>
      </c>
      <c r="D12" s="232" t="e">
        <f t="shared" ref="D12:D47" si="1">+Q12</f>
        <v>#VALUE!</v>
      </c>
      <c r="E12" s="232">
        <f>SUBTOTAL(9,$E$1:E11)</f>
        <v>123</v>
      </c>
      <c r="F12" s="232">
        <f>SUBTOTAL(9,$F$1:F11)</f>
        <v>38</v>
      </c>
      <c r="G12" s="232">
        <f>SUBTOTAL(9,$G$1:G11)</f>
        <v>9</v>
      </c>
      <c r="H12" s="232">
        <f>SUBTOTAL(9,$H$1:H11)</f>
        <v>1</v>
      </c>
      <c r="I12" s="232">
        <f>SUBTOTAL(9,$I$1:I11)</f>
        <v>4</v>
      </c>
      <c r="J12" s="232">
        <f>SUBTOTAL(9,$J$1:J11)</f>
        <v>2</v>
      </c>
      <c r="K12" s="232">
        <f>SUBTOTAL(9,$K$1:K11)</f>
        <v>0</v>
      </c>
      <c r="L12" s="232">
        <f>SUBTOTAL(9,$L$1:L11)</f>
        <v>0</v>
      </c>
      <c r="M12" s="232">
        <f>SUBTOTAL(9,$M$1:M11)</f>
        <v>7</v>
      </c>
      <c r="N12" s="232">
        <f>SUBTOTAL(9,$N$1:N11)</f>
        <v>5</v>
      </c>
      <c r="O12" s="12" t="e">
        <f>SUBTOTAL(9,$O$1:O11)</f>
        <v>#VALUE!</v>
      </c>
      <c r="P12">
        <f>SUBTOTAL(9,$P$1:P11)</f>
        <v>3</v>
      </c>
      <c r="Q12" t="e">
        <f t="shared" ref="Q12:Q47" si="2">+O12*3+P12</f>
        <v>#VALUE!</v>
      </c>
      <c r="R12" s="8">
        <f>SUBTOTAL(9,$R$1:R11)</f>
        <v>0</v>
      </c>
      <c r="S12" s="8">
        <f>SUBTOTAL(9,$S$1:S11)</f>
        <v>1</v>
      </c>
      <c r="T12" s="8">
        <f>SUBTOTAL(9,$T$1:T11)</f>
        <v>0</v>
      </c>
      <c r="U12" s="8">
        <f>SUBTOTAL(9,$U$1:U11)</f>
        <v>1</v>
      </c>
      <c r="V12" s="654">
        <f>SUBTOTAL(9,$V$1:V11)</f>
        <v>4</v>
      </c>
      <c r="Y12"/>
      <c r="Z12"/>
      <c r="AA12"/>
    </row>
    <row r="13" spans="1:29" ht="13.5" customHeight="1">
      <c r="A13" s="652">
        <v>17</v>
      </c>
      <c r="B13" s="653" t="s">
        <v>1409</v>
      </c>
      <c r="C13" s="252" t="e">
        <f t="shared" si="0"/>
        <v>#VALUE!</v>
      </c>
      <c r="D13" s="232" t="e">
        <f t="shared" si="1"/>
        <v>#VALUE!</v>
      </c>
      <c r="E13" s="232">
        <f>SUBTOTAL(9,$E$1:E12)</f>
        <v>123</v>
      </c>
      <c r="F13" s="232">
        <f>SUBTOTAL(9,$F$1:F12)</f>
        <v>38</v>
      </c>
      <c r="G13" s="232">
        <f>SUBTOTAL(9,$G$1:G12)</f>
        <v>9</v>
      </c>
      <c r="H13" s="232">
        <f>SUBTOTAL(9,$H$1:H12)</f>
        <v>1</v>
      </c>
      <c r="I13" s="232">
        <f>SUBTOTAL(9,$I$1:I12)</f>
        <v>4</v>
      </c>
      <c r="J13" s="232">
        <f>SUBTOTAL(9,$J$1:J12)</f>
        <v>2</v>
      </c>
      <c r="K13" s="232">
        <f>SUBTOTAL(9,$K$1:K12)</f>
        <v>0</v>
      </c>
      <c r="L13" s="232">
        <f>SUBTOTAL(9,$L$1:L12)</f>
        <v>0</v>
      </c>
      <c r="M13" s="232">
        <f>SUBTOTAL(9,$M$1:M12)</f>
        <v>7</v>
      </c>
      <c r="N13" s="232">
        <f>SUBTOTAL(9,$N$1:N12)</f>
        <v>5</v>
      </c>
      <c r="O13" s="12" t="e">
        <f>SUBTOTAL(9,$O$1:O12)</f>
        <v>#VALUE!</v>
      </c>
      <c r="P13">
        <f>SUBTOTAL(9,$P$1:P12)</f>
        <v>3</v>
      </c>
      <c r="Q13" t="e">
        <f t="shared" si="2"/>
        <v>#VALUE!</v>
      </c>
      <c r="R13" s="8">
        <f>SUBTOTAL(9,$R$1:R12)</f>
        <v>0</v>
      </c>
      <c r="S13" s="8">
        <f>SUBTOTAL(9,$S$1:S12)</f>
        <v>1</v>
      </c>
      <c r="T13" s="8">
        <f>SUBTOTAL(9,$T$1:T12)</f>
        <v>0</v>
      </c>
      <c r="U13" s="8">
        <f>SUBTOTAL(9,$U$1:U12)</f>
        <v>1</v>
      </c>
      <c r="V13" s="654">
        <f>SUBTOTAL(9,$V$1:V12)</f>
        <v>4</v>
      </c>
      <c r="Y13"/>
      <c r="Z13"/>
      <c r="AA13"/>
    </row>
    <row r="14" spans="1:29" ht="13.5" customHeight="1">
      <c r="A14" s="652">
        <v>18</v>
      </c>
      <c r="B14" s="652" t="s">
        <v>1762</v>
      </c>
      <c r="C14" s="252" t="e">
        <f t="shared" si="0"/>
        <v>#VALUE!</v>
      </c>
      <c r="D14" s="232" t="e">
        <f t="shared" si="1"/>
        <v>#VALUE!</v>
      </c>
      <c r="E14" s="232">
        <f>SUBTOTAL(9,$E$1:E13)</f>
        <v>123</v>
      </c>
      <c r="F14" s="232">
        <f>SUBTOTAL(9,$F$1:F13)</f>
        <v>38</v>
      </c>
      <c r="G14" s="232">
        <f>SUBTOTAL(9,$G$1:G13)</f>
        <v>9</v>
      </c>
      <c r="H14" s="232">
        <f>SUBTOTAL(9,$H$1:H13)</f>
        <v>1</v>
      </c>
      <c r="I14" s="232">
        <f>SUBTOTAL(9,$I$1:I13)</f>
        <v>4</v>
      </c>
      <c r="J14" s="232">
        <f>SUBTOTAL(9,$J$1:J13)</f>
        <v>2</v>
      </c>
      <c r="K14" s="232">
        <f>SUBTOTAL(9,$K$1:K13)</f>
        <v>0</v>
      </c>
      <c r="L14" s="232">
        <f>SUBTOTAL(9,$L$1:L13)</f>
        <v>0</v>
      </c>
      <c r="M14" s="232">
        <f>SUBTOTAL(9,$M$1:M13)</f>
        <v>7</v>
      </c>
      <c r="N14" s="232">
        <f>SUBTOTAL(9,$N$1:N13)</f>
        <v>5</v>
      </c>
      <c r="O14" s="12" t="e">
        <f>SUBTOTAL(9,$O$1:O13)</f>
        <v>#VALUE!</v>
      </c>
      <c r="P14">
        <f>SUBTOTAL(9,$P$1:P13)</f>
        <v>3</v>
      </c>
      <c r="Q14" t="e">
        <f t="shared" si="2"/>
        <v>#VALUE!</v>
      </c>
      <c r="R14" s="8">
        <f>SUBTOTAL(9,$R$1:R13)</f>
        <v>0</v>
      </c>
      <c r="S14" s="8">
        <f>SUBTOTAL(9,$S$1:S13)</f>
        <v>1</v>
      </c>
      <c r="T14" s="8">
        <f>SUBTOTAL(9,$T$1:T13)</f>
        <v>0</v>
      </c>
      <c r="U14" s="8">
        <f>SUBTOTAL(9,$U$1:U13)</f>
        <v>1</v>
      </c>
      <c r="V14" s="654">
        <f>SUBTOTAL(9,$V$1:V13)</f>
        <v>4</v>
      </c>
      <c r="Y14"/>
      <c r="Z14"/>
      <c r="AA14"/>
    </row>
    <row r="15" spans="1:29" ht="13.5" customHeight="1">
      <c r="A15" s="652">
        <v>19</v>
      </c>
      <c r="B15" s="653" t="s">
        <v>1403</v>
      </c>
      <c r="C15" s="252" t="e">
        <f t="shared" si="0"/>
        <v>#VALUE!</v>
      </c>
      <c r="D15" s="232" t="e">
        <f t="shared" si="1"/>
        <v>#VALUE!</v>
      </c>
      <c r="E15" s="232">
        <f>SUBTOTAL(9,$E$1:E14)</f>
        <v>123</v>
      </c>
      <c r="F15" s="232">
        <f>SUBTOTAL(9,$F$1:F14)</f>
        <v>38</v>
      </c>
      <c r="G15" s="232">
        <f>SUBTOTAL(9,$G$1:G14)</f>
        <v>9</v>
      </c>
      <c r="H15" s="232">
        <f>SUBTOTAL(9,$H$1:H14)</f>
        <v>1</v>
      </c>
      <c r="I15" s="232">
        <f>SUBTOTAL(9,$I$1:I14)</f>
        <v>4</v>
      </c>
      <c r="J15" s="232">
        <f>SUBTOTAL(9,$J$1:J14)</f>
        <v>2</v>
      </c>
      <c r="K15" s="232">
        <f>SUBTOTAL(9,$K$1:K14)</f>
        <v>0</v>
      </c>
      <c r="L15" s="232">
        <f>SUBTOTAL(9,$L$1:L14)</f>
        <v>0</v>
      </c>
      <c r="M15" s="232">
        <f>SUBTOTAL(9,$M$1:M14)</f>
        <v>7</v>
      </c>
      <c r="N15" s="232">
        <f>SUBTOTAL(9,$N$1:N14)</f>
        <v>5</v>
      </c>
      <c r="O15" s="12" t="e">
        <f>SUBTOTAL(9,$O$1:O14)</f>
        <v>#VALUE!</v>
      </c>
      <c r="P15">
        <f>SUBTOTAL(9,$P$1:P14)</f>
        <v>3</v>
      </c>
      <c r="Q15" t="e">
        <f t="shared" si="2"/>
        <v>#VALUE!</v>
      </c>
      <c r="R15" s="8">
        <f>SUBTOTAL(9,$R$1:R14)</f>
        <v>0</v>
      </c>
      <c r="S15" s="8">
        <f>SUBTOTAL(9,$S$1:S14)</f>
        <v>1</v>
      </c>
      <c r="T15" s="8">
        <f>SUBTOTAL(9,$T$1:T14)</f>
        <v>0</v>
      </c>
      <c r="U15" s="8">
        <f>SUBTOTAL(9,$U$1:U14)</f>
        <v>1</v>
      </c>
      <c r="V15" s="654">
        <f>SUBTOTAL(9,$V$1:V14)</f>
        <v>4</v>
      </c>
      <c r="Y15"/>
      <c r="Z15"/>
      <c r="AA15"/>
    </row>
    <row r="16" spans="1:29" ht="13.5" customHeight="1">
      <c r="A16" s="652">
        <v>20</v>
      </c>
      <c r="B16" s="653" t="s">
        <v>1939</v>
      </c>
      <c r="C16" s="252" t="e">
        <f t="shared" si="0"/>
        <v>#VALUE!</v>
      </c>
      <c r="D16" s="232" t="e">
        <f t="shared" si="1"/>
        <v>#VALUE!</v>
      </c>
      <c r="E16" s="232">
        <f>SUBTOTAL(9,$E$1:E15)</f>
        <v>123</v>
      </c>
      <c r="F16" s="232">
        <f>SUBTOTAL(9,$F$1:F15)</f>
        <v>38</v>
      </c>
      <c r="G16" s="232">
        <f>SUBTOTAL(9,$G$1:G15)</f>
        <v>9</v>
      </c>
      <c r="H16" s="232">
        <f>SUBTOTAL(9,$H$1:H15)</f>
        <v>1</v>
      </c>
      <c r="I16" s="232">
        <f>SUBTOTAL(9,$I$1:I15)</f>
        <v>4</v>
      </c>
      <c r="J16" s="232">
        <f>SUBTOTAL(9,$J$1:J15)</f>
        <v>2</v>
      </c>
      <c r="K16" s="232">
        <f>SUBTOTAL(9,$K$1:K15)</f>
        <v>0</v>
      </c>
      <c r="L16" s="232">
        <f>SUBTOTAL(9,$L$1:L15)</f>
        <v>0</v>
      </c>
      <c r="M16" s="232">
        <f>SUBTOTAL(9,$M$1:M15)</f>
        <v>7</v>
      </c>
      <c r="N16" s="232">
        <f>SUBTOTAL(9,$N$1:N15)</f>
        <v>5</v>
      </c>
      <c r="O16" s="12" t="e">
        <f>SUBTOTAL(9,$O$1:O15)</f>
        <v>#VALUE!</v>
      </c>
      <c r="P16">
        <f>SUBTOTAL(9,$P$1:P15)</f>
        <v>3</v>
      </c>
      <c r="Q16" t="e">
        <f t="shared" si="2"/>
        <v>#VALUE!</v>
      </c>
      <c r="R16" s="8">
        <f>SUBTOTAL(9,$R$1:R15)</f>
        <v>0</v>
      </c>
      <c r="S16" s="8">
        <f>SUBTOTAL(9,$S$1:S15)</f>
        <v>1</v>
      </c>
      <c r="T16" s="8">
        <f>SUBTOTAL(9,$T$1:T15)</f>
        <v>0</v>
      </c>
      <c r="U16" s="8">
        <f>SUBTOTAL(9,$U$1:U15)</f>
        <v>1</v>
      </c>
      <c r="V16" s="654">
        <f>SUBTOTAL(9,$V$1:V15)</f>
        <v>4</v>
      </c>
      <c r="Y16"/>
      <c r="Z16"/>
      <c r="AA16"/>
    </row>
    <row r="17" spans="1:27" ht="13.5" customHeight="1">
      <c r="A17" s="652">
        <v>21</v>
      </c>
      <c r="B17" s="653" t="s">
        <v>1405</v>
      </c>
      <c r="C17" s="252" t="e">
        <f t="shared" si="0"/>
        <v>#VALUE!</v>
      </c>
      <c r="D17" s="232" t="e">
        <f t="shared" si="1"/>
        <v>#VALUE!</v>
      </c>
      <c r="E17" s="232">
        <f>SUBTOTAL(9,$E$1:E16)</f>
        <v>123</v>
      </c>
      <c r="F17" s="232">
        <f>SUBTOTAL(9,$F$1:F16)</f>
        <v>38</v>
      </c>
      <c r="G17" s="232">
        <f>SUBTOTAL(9,$G$1:G16)</f>
        <v>9</v>
      </c>
      <c r="H17" s="232">
        <f>SUBTOTAL(9,$H$1:H16)</f>
        <v>1</v>
      </c>
      <c r="I17" s="232">
        <f>SUBTOTAL(9,$I$1:I16)</f>
        <v>4</v>
      </c>
      <c r="J17" s="232">
        <f>SUBTOTAL(9,$J$1:J16)</f>
        <v>2</v>
      </c>
      <c r="K17" s="232">
        <f>SUBTOTAL(9,$K$1:K16)</f>
        <v>0</v>
      </c>
      <c r="L17" s="232">
        <f>SUBTOTAL(9,$L$1:L16)</f>
        <v>0</v>
      </c>
      <c r="M17" s="232">
        <f>SUBTOTAL(9,$M$1:M16)</f>
        <v>7</v>
      </c>
      <c r="N17" s="232">
        <f>SUBTOTAL(9,$N$1:N16)</f>
        <v>5</v>
      </c>
      <c r="O17" s="12" t="e">
        <f>SUBTOTAL(9,$O$1:O16)</f>
        <v>#VALUE!</v>
      </c>
      <c r="P17">
        <f>SUBTOTAL(9,$P$1:P16)</f>
        <v>3</v>
      </c>
      <c r="Q17" t="e">
        <f t="shared" si="2"/>
        <v>#VALUE!</v>
      </c>
      <c r="R17" s="8">
        <f>SUBTOTAL(9,$R$1:R16)</f>
        <v>0</v>
      </c>
      <c r="S17" s="8">
        <f>SUBTOTAL(9,$S$1:S16)</f>
        <v>1</v>
      </c>
      <c r="T17" s="8">
        <f>SUBTOTAL(9,$T$1:T16)</f>
        <v>0</v>
      </c>
      <c r="U17" s="8">
        <f>SUBTOTAL(9,$U$1:U16)</f>
        <v>1</v>
      </c>
      <c r="V17" s="654">
        <f>SUBTOTAL(9,$V$1:V16)</f>
        <v>4</v>
      </c>
    </row>
    <row r="18" spans="1:27" ht="13.5" customHeight="1">
      <c r="A18" s="652">
        <v>23</v>
      </c>
      <c r="B18" s="653" t="s">
        <v>1411</v>
      </c>
      <c r="C18" s="252" t="e">
        <f t="shared" si="0"/>
        <v>#VALUE!</v>
      </c>
      <c r="D18" s="232" t="e">
        <f t="shared" si="1"/>
        <v>#VALUE!</v>
      </c>
      <c r="E18" s="232">
        <f>SUBTOTAL(9,$E$1:E17)</f>
        <v>123</v>
      </c>
      <c r="F18" s="232">
        <f>SUBTOTAL(9,$F$1:F17)</f>
        <v>38</v>
      </c>
      <c r="G18" s="232">
        <f>SUBTOTAL(9,$G$1:G17)</f>
        <v>9</v>
      </c>
      <c r="H18" s="232">
        <f>SUBTOTAL(9,$H$1:H17)</f>
        <v>1</v>
      </c>
      <c r="I18" s="232">
        <f>SUBTOTAL(9,$I$1:I17)</f>
        <v>4</v>
      </c>
      <c r="J18" s="232">
        <f>SUBTOTAL(9,$J$1:J17)</f>
        <v>2</v>
      </c>
      <c r="K18" s="232">
        <f>SUBTOTAL(9,$K$1:K17)</f>
        <v>0</v>
      </c>
      <c r="L18" s="232">
        <f>SUBTOTAL(9,$L$1:L17)</f>
        <v>0</v>
      </c>
      <c r="M18" s="232">
        <f>SUBTOTAL(9,$M$1:M17)</f>
        <v>7</v>
      </c>
      <c r="N18" s="232">
        <f>SUBTOTAL(9,$N$1:N17)</f>
        <v>5</v>
      </c>
      <c r="O18" s="12" t="e">
        <f>SUBTOTAL(9,$O$1:O17)</f>
        <v>#VALUE!</v>
      </c>
      <c r="P18">
        <f>SUBTOTAL(9,$P$1:P17)</f>
        <v>3</v>
      </c>
      <c r="Q18" t="e">
        <f t="shared" si="2"/>
        <v>#VALUE!</v>
      </c>
      <c r="R18" s="8">
        <f>SUBTOTAL(9,$R$1:R17)</f>
        <v>0</v>
      </c>
      <c r="S18" s="8">
        <f>SUBTOTAL(9,$S$1:S17)</f>
        <v>1</v>
      </c>
      <c r="T18" s="8">
        <f>SUBTOTAL(9,$T$1:T17)</f>
        <v>0</v>
      </c>
      <c r="U18" s="8">
        <f>SUBTOTAL(9,$U$1:U17)</f>
        <v>1</v>
      </c>
      <c r="V18" s="654">
        <f>SUBTOTAL(9,$V$1:V17)</f>
        <v>4</v>
      </c>
      <c r="Y18"/>
      <c r="Z18"/>
      <c r="AA18"/>
    </row>
    <row r="19" spans="1:27" ht="13.5" customHeight="1">
      <c r="A19" s="652">
        <v>24</v>
      </c>
      <c r="B19" s="653" t="s">
        <v>2197</v>
      </c>
      <c r="C19" s="252" t="e">
        <f>+N19/(Q19/27)</f>
        <v>#VALUE!</v>
      </c>
      <c r="D19" s="232" t="e">
        <f>+Q19</f>
        <v>#VALUE!</v>
      </c>
      <c r="E19" s="232">
        <f>SUBTOTAL(9,$E$1:E18)</f>
        <v>123</v>
      </c>
      <c r="F19" s="232">
        <f>SUBTOTAL(9,$F$1:F18)</f>
        <v>38</v>
      </c>
      <c r="G19" s="232">
        <f>SUBTOTAL(9,$G$1:G18)</f>
        <v>9</v>
      </c>
      <c r="H19" s="232">
        <f>SUBTOTAL(9,$H$1:H18)</f>
        <v>1</v>
      </c>
      <c r="I19" s="232">
        <f>SUBTOTAL(9,$I$1:I18)</f>
        <v>4</v>
      </c>
      <c r="J19" s="232">
        <f>SUBTOTAL(9,$J$1:J18)</f>
        <v>2</v>
      </c>
      <c r="K19" s="232">
        <f>SUBTOTAL(9,$K$1:K18)</f>
        <v>0</v>
      </c>
      <c r="L19" s="232">
        <f>SUBTOTAL(9,$L$1:L18)</f>
        <v>0</v>
      </c>
      <c r="M19" s="232">
        <f>SUBTOTAL(9,$M$1:M18)</f>
        <v>7</v>
      </c>
      <c r="N19" s="232">
        <f>SUBTOTAL(9,$N$1:N18)</f>
        <v>5</v>
      </c>
      <c r="O19" s="12" t="e">
        <f>SUBTOTAL(9,$O$1:O18)</f>
        <v>#VALUE!</v>
      </c>
      <c r="P19">
        <f>SUBTOTAL(9,$P$1:P18)</f>
        <v>3</v>
      </c>
      <c r="Q19" t="e">
        <f>+O19*3+P19</f>
        <v>#VALUE!</v>
      </c>
      <c r="R19" s="8">
        <f>SUBTOTAL(9,$R$1:R18)</f>
        <v>0</v>
      </c>
      <c r="S19" s="8">
        <f>SUBTOTAL(9,$S$1:S18)</f>
        <v>1</v>
      </c>
      <c r="T19" s="8">
        <f>SUBTOTAL(9,$T$1:T18)</f>
        <v>0</v>
      </c>
      <c r="U19" s="8">
        <f>SUBTOTAL(9,$U$1:U18)</f>
        <v>1</v>
      </c>
      <c r="V19" s="654">
        <f>SUBTOTAL(9,$V$1:V18)</f>
        <v>4</v>
      </c>
      <c r="Y19"/>
      <c r="Z19"/>
      <c r="AA19"/>
    </row>
    <row r="20" spans="1:27" ht="13.5" customHeight="1">
      <c r="A20" s="652">
        <v>26</v>
      </c>
      <c r="B20" s="653" t="s">
        <v>1413</v>
      </c>
      <c r="C20" s="252" t="e">
        <f t="shared" si="0"/>
        <v>#VALUE!</v>
      </c>
      <c r="D20" s="232" t="e">
        <f t="shared" si="1"/>
        <v>#VALUE!</v>
      </c>
      <c r="E20" s="232">
        <f>SUBTOTAL(9,$E$1:E18)</f>
        <v>123</v>
      </c>
      <c r="F20" s="232">
        <f>SUBTOTAL(9,$F$1:F18)</f>
        <v>38</v>
      </c>
      <c r="G20" s="232">
        <f>SUBTOTAL(9,$G$1:G18)</f>
        <v>9</v>
      </c>
      <c r="H20" s="232">
        <f>SUBTOTAL(9,$H$1:H18)</f>
        <v>1</v>
      </c>
      <c r="I20" s="232">
        <f>SUBTOTAL(9,$I$1:I18)</f>
        <v>4</v>
      </c>
      <c r="J20" s="232">
        <f>SUBTOTAL(9,$J$1:J18)</f>
        <v>2</v>
      </c>
      <c r="K20" s="232">
        <f>SUBTOTAL(9,$K$1:K18)</f>
        <v>0</v>
      </c>
      <c r="L20" s="232">
        <f>SUBTOTAL(9,$L$1:L18)</f>
        <v>0</v>
      </c>
      <c r="M20" s="232">
        <f>SUBTOTAL(9,$M$1:M18)</f>
        <v>7</v>
      </c>
      <c r="N20" s="232">
        <f>SUBTOTAL(9,$N$1:N18)</f>
        <v>5</v>
      </c>
      <c r="O20" s="12" t="e">
        <f>SUBTOTAL(9,$O$1:O18)</f>
        <v>#VALUE!</v>
      </c>
      <c r="P20">
        <f>SUBTOTAL(9,$P$1:P18)</f>
        <v>3</v>
      </c>
      <c r="Q20" t="e">
        <f t="shared" si="2"/>
        <v>#VALUE!</v>
      </c>
      <c r="R20" s="8">
        <f>SUBTOTAL(9,$R$1:R18)</f>
        <v>0</v>
      </c>
      <c r="S20" s="8">
        <f>SUBTOTAL(9,$S$1:S18)</f>
        <v>1</v>
      </c>
      <c r="T20" s="8">
        <f>SUBTOTAL(9,$T$1:T18)</f>
        <v>0</v>
      </c>
      <c r="U20" s="8">
        <f>SUBTOTAL(9,$U$1:U18)</f>
        <v>1</v>
      </c>
      <c r="V20" s="654">
        <f>SUBTOTAL(9,$V$1:V18)</f>
        <v>4</v>
      </c>
      <c r="Y20"/>
      <c r="Z20"/>
      <c r="AA20"/>
    </row>
    <row r="21" spans="1:27" ht="13.5" customHeight="1">
      <c r="A21" s="652">
        <v>28</v>
      </c>
      <c r="B21" s="652" t="s">
        <v>1440</v>
      </c>
      <c r="C21" s="252" t="e">
        <f t="shared" si="0"/>
        <v>#VALUE!</v>
      </c>
      <c r="D21" s="232" t="e">
        <f t="shared" si="1"/>
        <v>#VALUE!</v>
      </c>
      <c r="E21" s="232">
        <f>SUBTOTAL(9,$E$1:E20)</f>
        <v>123</v>
      </c>
      <c r="F21" s="232">
        <f>SUBTOTAL(9,$F$1:F20)</f>
        <v>38</v>
      </c>
      <c r="G21" s="232">
        <f>SUBTOTAL(9,$G$1:G20)</f>
        <v>9</v>
      </c>
      <c r="H21" s="232">
        <f>SUBTOTAL(9,$H$1:H20)</f>
        <v>1</v>
      </c>
      <c r="I21" s="232">
        <f>SUBTOTAL(9,$I$1:I20)</f>
        <v>4</v>
      </c>
      <c r="J21" s="232">
        <f>SUBTOTAL(9,$J$1:J20)</f>
        <v>2</v>
      </c>
      <c r="K21" s="232">
        <f>SUBTOTAL(9,$K$1:K20)</f>
        <v>0</v>
      </c>
      <c r="L21" s="232">
        <f>SUBTOTAL(9,$L$1:L20)</f>
        <v>0</v>
      </c>
      <c r="M21" s="232">
        <f>SUBTOTAL(9,$M$1:M20)</f>
        <v>7</v>
      </c>
      <c r="N21" s="232">
        <f>SUBTOTAL(9,$N$1:N20)</f>
        <v>5</v>
      </c>
      <c r="O21" s="12" t="e">
        <f>SUBTOTAL(9,$O$1:O20)</f>
        <v>#VALUE!</v>
      </c>
      <c r="P21">
        <f>SUBTOTAL(9,$P$1:P20)</f>
        <v>3</v>
      </c>
      <c r="Q21" t="e">
        <f t="shared" si="2"/>
        <v>#VALUE!</v>
      </c>
      <c r="R21" s="8">
        <f>SUBTOTAL(9,$R$1:R20)</f>
        <v>0</v>
      </c>
      <c r="S21" s="8">
        <f>SUBTOTAL(9,$S$1:S20)</f>
        <v>1</v>
      </c>
      <c r="T21" s="8">
        <f>SUBTOTAL(9,$T$1:T20)</f>
        <v>0</v>
      </c>
      <c r="U21" s="8">
        <f>SUBTOTAL(9,$U$1:U20)</f>
        <v>1</v>
      </c>
      <c r="V21" s="654">
        <f>SUBTOTAL(9,$V$1:V20)</f>
        <v>4</v>
      </c>
      <c r="Y21"/>
      <c r="Z21"/>
      <c r="AA21"/>
    </row>
    <row r="22" spans="1:27" ht="13.5" customHeight="1">
      <c r="A22" s="652">
        <v>29</v>
      </c>
      <c r="B22" s="652" t="s">
        <v>1739</v>
      </c>
      <c r="C22" s="252" t="e">
        <f t="shared" si="0"/>
        <v>#VALUE!</v>
      </c>
      <c r="D22" s="232" t="e">
        <f t="shared" si="1"/>
        <v>#VALUE!</v>
      </c>
      <c r="E22" s="232">
        <f>SUBTOTAL(9,$E$1:E21)</f>
        <v>123</v>
      </c>
      <c r="F22" s="232">
        <f>SUBTOTAL(9,$F$1:F21)</f>
        <v>38</v>
      </c>
      <c r="G22" s="232">
        <f>SUBTOTAL(9,$G$1:G21)</f>
        <v>9</v>
      </c>
      <c r="H22" s="232">
        <f>SUBTOTAL(9,$H$1:H21)</f>
        <v>1</v>
      </c>
      <c r="I22" s="232">
        <f>SUBTOTAL(9,$I$1:I21)</f>
        <v>4</v>
      </c>
      <c r="J22" s="232">
        <f>SUBTOTAL(9,$J$1:J21)</f>
        <v>2</v>
      </c>
      <c r="K22" s="232">
        <f>SUBTOTAL(9,$K$1:K21)</f>
        <v>0</v>
      </c>
      <c r="L22" s="232">
        <f>SUBTOTAL(9,$L$1:L21)</f>
        <v>0</v>
      </c>
      <c r="M22" s="232">
        <f>SUBTOTAL(9,$M$1:M21)</f>
        <v>7</v>
      </c>
      <c r="N22" s="232">
        <f>SUBTOTAL(9,$N$1:N21)</f>
        <v>5</v>
      </c>
      <c r="O22" s="12" t="e">
        <f>SUBTOTAL(9,$O$1:O21)</f>
        <v>#VALUE!</v>
      </c>
      <c r="P22">
        <f>SUBTOTAL(9,$P$1:P21)</f>
        <v>3</v>
      </c>
      <c r="Q22" t="e">
        <f t="shared" si="2"/>
        <v>#VALUE!</v>
      </c>
      <c r="R22" s="8">
        <f>SUBTOTAL(9,$R$1:R21)</f>
        <v>0</v>
      </c>
      <c r="S22" s="8">
        <f>SUBTOTAL(9,$S$1:S21)</f>
        <v>1</v>
      </c>
      <c r="T22" s="8">
        <f>SUBTOTAL(9,$T$1:T21)</f>
        <v>0</v>
      </c>
      <c r="U22" s="8">
        <f>SUBTOTAL(9,$U$1:U21)</f>
        <v>1</v>
      </c>
      <c r="V22" s="654">
        <f>SUBTOTAL(9,$V$1:V21)</f>
        <v>4</v>
      </c>
      <c r="Y22"/>
      <c r="Z22"/>
      <c r="AA22"/>
    </row>
    <row r="23" spans="1:27" ht="13.5" customHeight="1">
      <c r="A23" s="652">
        <v>30</v>
      </c>
      <c r="B23" s="653" t="s">
        <v>1404</v>
      </c>
      <c r="C23" s="252" t="e">
        <f t="shared" si="0"/>
        <v>#VALUE!</v>
      </c>
      <c r="D23" s="232" t="e">
        <f t="shared" si="1"/>
        <v>#VALUE!</v>
      </c>
      <c r="E23" s="232">
        <f>SUBTOTAL(9,$E$1:E22)</f>
        <v>123</v>
      </c>
      <c r="F23" s="232">
        <f>SUBTOTAL(9,$F$1:F22)</f>
        <v>38</v>
      </c>
      <c r="G23" s="232">
        <f>SUBTOTAL(9,$G$1:G22)</f>
        <v>9</v>
      </c>
      <c r="H23" s="232">
        <f>SUBTOTAL(9,$H$1:H22)</f>
        <v>1</v>
      </c>
      <c r="I23" s="232">
        <f>SUBTOTAL(9,$I$1:I22)</f>
        <v>4</v>
      </c>
      <c r="J23" s="232">
        <f>SUBTOTAL(9,$J$1:J22)</f>
        <v>2</v>
      </c>
      <c r="K23" s="232">
        <f>SUBTOTAL(9,$K$1:K22)</f>
        <v>0</v>
      </c>
      <c r="L23" s="232">
        <f>SUBTOTAL(9,$L$1:L22)</f>
        <v>0</v>
      </c>
      <c r="M23" s="232">
        <f>SUBTOTAL(9,$M$1:M22)</f>
        <v>7</v>
      </c>
      <c r="N23" s="232">
        <f>SUBTOTAL(9,$N$1:N22)</f>
        <v>5</v>
      </c>
      <c r="O23" s="12" t="e">
        <f>SUBTOTAL(9,$O$1:O22)</f>
        <v>#VALUE!</v>
      </c>
      <c r="P23">
        <f>SUBTOTAL(9,$P$1:P22)</f>
        <v>3</v>
      </c>
      <c r="Q23" t="e">
        <f t="shared" si="2"/>
        <v>#VALUE!</v>
      </c>
      <c r="R23" s="8">
        <f>SUBTOTAL(9,$R$1:R22)</f>
        <v>0</v>
      </c>
      <c r="S23" s="8">
        <f>SUBTOTAL(9,$S$1:S22)</f>
        <v>1</v>
      </c>
      <c r="T23" s="8">
        <f>SUBTOTAL(9,$T$1:T22)</f>
        <v>0</v>
      </c>
      <c r="U23" s="8">
        <f>SUBTOTAL(9,$U$1:U22)</f>
        <v>1</v>
      </c>
      <c r="V23" s="654">
        <f>SUBTOTAL(9,$V$1:V22)</f>
        <v>4</v>
      </c>
      <c r="Y23"/>
      <c r="Z23"/>
      <c r="AA23"/>
    </row>
    <row r="24" spans="1:27" ht="13.5" customHeight="1">
      <c r="A24" s="652">
        <v>34</v>
      </c>
      <c r="B24" s="653" t="s">
        <v>1536</v>
      </c>
      <c r="C24" s="252" t="e">
        <f t="shared" si="0"/>
        <v>#VALUE!</v>
      </c>
      <c r="D24" s="232" t="e">
        <f t="shared" si="1"/>
        <v>#VALUE!</v>
      </c>
      <c r="E24" s="232">
        <f>SUBTOTAL(9,$E$1:E23)</f>
        <v>123</v>
      </c>
      <c r="F24" s="232">
        <f>SUBTOTAL(9,$F$1:F23)</f>
        <v>38</v>
      </c>
      <c r="G24" s="232">
        <f>SUBTOTAL(9,$G$1:G23)</f>
        <v>9</v>
      </c>
      <c r="H24" s="232">
        <f>SUBTOTAL(9,$H$1:H23)</f>
        <v>1</v>
      </c>
      <c r="I24" s="232">
        <f>SUBTOTAL(9,$I$1:I23)</f>
        <v>4</v>
      </c>
      <c r="J24" s="232">
        <f>SUBTOTAL(9,$J$1:J23)</f>
        <v>2</v>
      </c>
      <c r="K24" s="232">
        <f>SUBTOTAL(9,$K$1:K23)</f>
        <v>0</v>
      </c>
      <c r="L24" s="232">
        <f>SUBTOTAL(9,$L$1:L23)</f>
        <v>0</v>
      </c>
      <c r="M24" s="232">
        <f>SUBTOTAL(9,$M$1:M23)</f>
        <v>7</v>
      </c>
      <c r="N24" s="232">
        <f>SUBTOTAL(9,$N$1:N23)</f>
        <v>5</v>
      </c>
      <c r="O24" s="12" t="e">
        <f>SUBTOTAL(9,$O$1:O23)</f>
        <v>#VALUE!</v>
      </c>
      <c r="P24">
        <f>SUBTOTAL(9,$P$1:P23)</f>
        <v>3</v>
      </c>
      <c r="Q24" t="e">
        <f t="shared" si="2"/>
        <v>#VALUE!</v>
      </c>
      <c r="R24" s="8">
        <f>SUBTOTAL(9,$R$1:R23)</f>
        <v>0</v>
      </c>
      <c r="S24" s="8">
        <f>SUBTOTAL(9,$S$1:S23)</f>
        <v>1</v>
      </c>
      <c r="T24" s="8">
        <f>SUBTOTAL(9,$T$1:T23)</f>
        <v>0</v>
      </c>
      <c r="U24" s="8">
        <f>SUBTOTAL(9,$U$1:U23)</f>
        <v>1</v>
      </c>
      <c r="V24" s="654">
        <f>SUBTOTAL(9,$V$1:V23)</f>
        <v>4</v>
      </c>
      <c r="Y24"/>
      <c r="Z24"/>
      <c r="AA24"/>
    </row>
    <row r="25" spans="1:27" ht="13.5" customHeight="1">
      <c r="A25" s="652">
        <v>36</v>
      </c>
      <c r="B25" s="652" t="s">
        <v>1438</v>
      </c>
      <c r="C25" s="252" t="e">
        <f t="shared" si="0"/>
        <v>#VALUE!</v>
      </c>
      <c r="D25" s="232" t="e">
        <f t="shared" si="1"/>
        <v>#VALUE!</v>
      </c>
      <c r="E25" s="232">
        <f>SUBTOTAL(9,$E$1:E24)</f>
        <v>123</v>
      </c>
      <c r="F25" s="232">
        <f>SUBTOTAL(9,$F$1:F24)</f>
        <v>38</v>
      </c>
      <c r="G25" s="232">
        <f>SUBTOTAL(9,$G$1:G24)</f>
        <v>9</v>
      </c>
      <c r="H25" s="232">
        <f>SUBTOTAL(9,$H$1:H24)</f>
        <v>1</v>
      </c>
      <c r="I25" s="232">
        <f>SUBTOTAL(9,$I$1:I24)</f>
        <v>4</v>
      </c>
      <c r="J25" s="232">
        <f>SUBTOTAL(9,$J$1:J24)</f>
        <v>2</v>
      </c>
      <c r="K25" s="232">
        <f>SUBTOTAL(9,$K$1:K24)</f>
        <v>0</v>
      </c>
      <c r="L25" s="232">
        <f>SUBTOTAL(9,$L$1:L24)</f>
        <v>0</v>
      </c>
      <c r="M25" s="232">
        <f>SUBTOTAL(9,$M$1:M24)</f>
        <v>7</v>
      </c>
      <c r="N25" s="232">
        <f>SUBTOTAL(9,$N$1:N24)</f>
        <v>5</v>
      </c>
      <c r="O25" s="12" t="e">
        <f>SUBTOTAL(9,$O$1:O24)</f>
        <v>#VALUE!</v>
      </c>
      <c r="P25">
        <f>SUBTOTAL(9,$P$1:P24)</f>
        <v>3</v>
      </c>
      <c r="Q25" t="e">
        <f t="shared" si="2"/>
        <v>#VALUE!</v>
      </c>
      <c r="R25" s="8">
        <f>SUBTOTAL(9,$R$1:R24)</f>
        <v>0</v>
      </c>
      <c r="S25" s="8">
        <f>SUBTOTAL(9,$S$1:S24)</f>
        <v>1</v>
      </c>
      <c r="T25" s="8">
        <f>SUBTOTAL(9,$T$1:T24)</f>
        <v>0</v>
      </c>
      <c r="U25" s="8">
        <f>SUBTOTAL(9,$U$1:U24)</f>
        <v>1</v>
      </c>
      <c r="V25" s="654">
        <f>SUBTOTAL(9,$V$1:V24)</f>
        <v>4</v>
      </c>
      <c r="Y25"/>
      <c r="Z25"/>
      <c r="AA25"/>
    </row>
    <row r="26" spans="1:27" ht="13.5" customHeight="1">
      <c r="A26" s="652">
        <v>39</v>
      </c>
      <c r="B26" s="652" t="s">
        <v>1624</v>
      </c>
      <c r="C26" s="252" t="e">
        <f t="shared" si="0"/>
        <v>#VALUE!</v>
      </c>
      <c r="D26" s="232" t="e">
        <f t="shared" si="1"/>
        <v>#VALUE!</v>
      </c>
      <c r="E26" s="232">
        <f>SUBTOTAL(9,$E$1:E25)</f>
        <v>123</v>
      </c>
      <c r="F26" s="232">
        <f>SUBTOTAL(9,$F$1:F25)</f>
        <v>38</v>
      </c>
      <c r="G26" s="232">
        <f>SUBTOTAL(9,$G$1:G25)</f>
        <v>9</v>
      </c>
      <c r="H26" s="232">
        <f>SUBTOTAL(9,$H$1:H25)</f>
        <v>1</v>
      </c>
      <c r="I26" s="232">
        <f>SUBTOTAL(9,$I$1:I25)</f>
        <v>4</v>
      </c>
      <c r="J26" s="232">
        <f>SUBTOTAL(9,$J$1:J25)</f>
        <v>2</v>
      </c>
      <c r="K26" s="232">
        <f>SUBTOTAL(9,$K$1:K25)</f>
        <v>0</v>
      </c>
      <c r="L26" s="232">
        <f>SUBTOTAL(9,$L$1:L25)</f>
        <v>0</v>
      </c>
      <c r="M26" s="232">
        <f>SUBTOTAL(9,$M$1:M25)</f>
        <v>7</v>
      </c>
      <c r="N26" s="232">
        <f>SUBTOTAL(9,$N$1:N25)</f>
        <v>5</v>
      </c>
      <c r="O26" s="12" t="e">
        <f>SUBTOTAL(9,$O$1:O25)</f>
        <v>#VALUE!</v>
      </c>
      <c r="P26">
        <f>SUBTOTAL(9,$P$1:P25)</f>
        <v>3</v>
      </c>
      <c r="Q26" t="e">
        <f t="shared" si="2"/>
        <v>#VALUE!</v>
      </c>
      <c r="R26" s="8">
        <f>SUBTOTAL(9,$R$1:R25)</f>
        <v>0</v>
      </c>
      <c r="S26" s="8">
        <f>SUBTOTAL(9,$S$1:S25)</f>
        <v>1</v>
      </c>
      <c r="T26" s="8">
        <f>SUBTOTAL(9,$T$1:T25)</f>
        <v>0</v>
      </c>
      <c r="U26" s="8">
        <f>SUBTOTAL(9,$U$1:U25)</f>
        <v>1</v>
      </c>
      <c r="V26" s="654">
        <f>SUBTOTAL(9,$V$1:V25)</f>
        <v>4</v>
      </c>
      <c r="Y26"/>
      <c r="Z26"/>
      <c r="AA26"/>
    </row>
    <row r="27" spans="1:27" ht="12.75" customHeight="1">
      <c r="A27" s="652">
        <v>41</v>
      </c>
      <c r="B27" s="652" t="s">
        <v>1625</v>
      </c>
      <c r="C27" s="252" t="e">
        <f t="shared" si="0"/>
        <v>#VALUE!</v>
      </c>
      <c r="D27" s="232" t="e">
        <f t="shared" si="1"/>
        <v>#VALUE!</v>
      </c>
      <c r="E27" s="232">
        <f>SUBTOTAL(9,$E$1:E26)</f>
        <v>123</v>
      </c>
      <c r="F27" s="232">
        <f>SUBTOTAL(9,$F$1:F26)</f>
        <v>38</v>
      </c>
      <c r="G27" s="232">
        <f>SUBTOTAL(9,$G$1:G26)</f>
        <v>9</v>
      </c>
      <c r="H27" s="232">
        <f>SUBTOTAL(9,$H$1:H26)</f>
        <v>1</v>
      </c>
      <c r="I27" s="232">
        <f>SUBTOTAL(9,$I$1:I26)</f>
        <v>4</v>
      </c>
      <c r="J27" s="232">
        <f>SUBTOTAL(9,$J$1:J26)</f>
        <v>2</v>
      </c>
      <c r="K27" s="232">
        <f>SUBTOTAL(9,$K$1:K26)</f>
        <v>0</v>
      </c>
      <c r="L27" s="232">
        <f>SUBTOTAL(9,$L$1:L26)</f>
        <v>0</v>
      </c>
      <c r="M27" s="232">
        <f>SUBTOTAL(9,$M$1:M26)</f>
        <v>7</v>
      </c>
      <c r="N27" s="232">
        <f>SUBTOTAL(9,$N$1:N26)</f>
        <v>5</v>
      </c>
      <c r="O27" s="12" t="e">
        <f>SUBTOTAL(9,$O$1:O26)</f>
        <v>#VALUE!</v>
      </c>
      <c r="P27">
        <f>SUBTOTAL(9,$P$1:P26)</f>
        <v>3</v>
      </c>
      <c r="Q27" t="e">
        <f t="shared" si="2"/>
        <v>#VALUE!</v>
      </c>
      <c r="R27" s="8">
        <f>SUBTOTAL(9,$R$1:R26)</f>
        <v>0</v>
      </c>
      <c r="S27" s="8">
        <f>SUBTOTAL(9,$S$1:S26)</f>
        <v>1</v>
      </c>
      <c r="T27" s="8">
        <f>SUBTOTAL(9,$T$1:T26)</f>
        <v>0</v>
      </c>
      <c r="U27" s="8">
        <f>SUBTOTAL(9,$U$1:U26)</f>
        <v>1</v>
      </c>
      <c r="V27" s="654">
        <f>SUBTOTAL(9,$V$1:V26)</f>
        <v>4</v>
      </c>
      <c r="Y27"/>
      <c r="Z27"/>
      <c r="AA27"/>
    </row>
    <row r="28" spans="1:27" ht="13.5" customHeight="1">
      <c r="A28" s="652">
        <v>42</v>
      </c>
      <c r="B28" s="1142" t="s">
        <v>2198</v>
      </c>
      <c r="C28" s="252" t="e">
        <f t="shared" si="0"/>
        <v>#VALUE!</v>
      </c>
      <c r="D28" s="232" t="e">
        <f t="shared" si="1"/>
        <v>#VALUE!</v>
      </c>
      <c r="E28" s="232">
        <f>SUBTOTAL(9,$E$1:E27)</f>
        <v>123</v>
      </c>
      <c r="F28" s="232">
        <f>SUBTOTAL(9,$F$1:F27)</f>
        <v>38</v>
      </c>
      <c r="G28" s="232">
        <f>SUBTOTAL(9,$G$1:G27)</f>
        <v>9</v>
      </c>
      <c r="H28" s="232">
        <f>SUBTOTAL(9,$H$1:H27)</f>
        <v>1</v>
      </c>
      <c r="I28" s="232">
        <f>SUBTOTAL(9,$I$1:I27)</f>
        <v>4</v>
      </c>
      <c r="J28" s="232">
        <f>SUBTOTAL(9,$J$1:J27)</f>
        <v>2</v>
      </c>
      <c r="K28" s="232">
        <f>SUBTOTAL(9,$K$1:K27)</f>
        <v>0</v>
      </c>
      <c r="L28" s="232">
        <f>SUBTOTAL(9,$L$1:L27)</f>
        <v>0</v>
      </c>
      <c r="M28" s="232">
        <f>SUBTOTAL(9,$M$1:M27)</f>
        <v>7</v>
      </c>
      <c r="N28" s="232">
        <f>SUBTOTAL(9,$N$1:N27)</f>
        <v>5</v>
      </c>
      <c r="O28" s="12" t="e">
        <f>SUBTOTAL(9,$O$1:O27)</f>
        <v>#VALUE!</v>
      </c>
      <c r="P28">
        <f>SUBTOTAL(9,$P$1:P27)</f>
        <v>3</v>
      </c>
      <c r="Q28" t="e">
        <f t="shared" si="2"/>
        <v>#VALUE!</v>
      </c>
      <c r="R28" s="8">
        <f>SUBTOTAL(9,$R$1:R27)</f>
        <v>0</v>
      </c>
      <c r="S28" s="8">
        <f>SUBTOTAL(9,$S$1:S27)</f>
        <v>1</v>
      </c>
      <c r="T28" s="8">
        <f>SUBTOTAL(9,$T$1:T27)</f>
        <v>0</v>
      </c>
      <c r="U28" s="8">
        <f>SUBTOTAL(9,$U$1:U27)</f>
        <v>1</v>
      </c>
      <c r="V28" s="654">
        <f>SUBTOTAL(9,$V$1:V27)</f>
        <v>4</v>
      </c>
      <c r="Y28"/>
      <c r="Z28"/>
      <c r="AA28"/>
    </row>
    <row r="29" spans="1:27" ht="13.5" customHeight="1">
      <c r="A29" s="652">
        <v>43</v>
      </c>
      <c r="B29" s="652" t="s">
        <v>1616</v>
      </c>
      <c r="C29" s="252" t="e">
        <f t="shared" si="0"/>
        <v>#VALUE!</v>
      </c>
      <c r="D29" s="232" t="e">
        <f t="shared" si="1"/>
        <v>#VALUE!</v>
      </c>
      <c r="E29" s="232">
        <f>SUBTOTAL(9,$E$1:E28)</f>
        <v>123</v>
      </c>
      <c r="F29" s="232">
        <f>SUBTOTAL(9,$F$1:F28)</f>
        <v>38</v>
      </c>
      <c r="G29" s="232">
        <f>SUBTOTAL(9,$G$1:G28)</f>
        <v>9</v>
      </c>
      <c r="H29" s="232">
        <f>SUBTOTAL(9,$H$1:H28)</f>
        <v>1</v>
      </c>
      <c r="I29" s="232">
        <f>SUBTOTAL(9,$I$1:I28)</f>
        <v>4</v>
      </c>
      <c r="J29" s="232">
        <f>SUBTOTAL(9,$J$1:J28)</f>
        <v>2</v>
      </c>
      <c r="K29" s="232">
        <f>SUBTOTAL(9,$K$1:K28)</f>
        <v>0</v>
      </c>
      <c r="L29" s="232">
        <f>SUBTOTAL(9,$L$1:L28)</f>
        <v>0</v>
      </c>
      <c r="M29" s="232">
        <f>SUBTOTAL(9,$M$1:M28)</f>
        <v>7</v>
      </c>
      <c r="N29" s="232">
        <f>SUBTOTAL(9,$N$1:N28)</f>
        <v>5</v>
      </c>
      <c r="O29" s="12" t="e">
        <f>SUBTOTAL(9,$O$1:O28)</f>
        <v>#VALUE!</v>
      </c>
      <c r="P29">
        <f>SUBTOTAL(9,$P$1:P28)</f>
        <v>3</v>
      </c>
      <c r="Q29" t="e">
        <f t="shared" si="2"/>
        <v>#VALUE!</v>
      </c>
      <c r="R29" s="8">
        <f>SUBTOTAL(9,$R$1:R28)</f>
        <v>0</v>
      </c>
      <c r="S29" s="8">
        <f>SUBTOTAL(9,$S$1:S28)</f>
        <v>1</v>
      </c>
      <c r="T29" s="8">
        <f>SUBTOTAL(9,$T$1:T28)</f>
        <v>0</v>
      </c>
      <c r="U29" s="8">
        <f>SUBTOTAL(9,$U$1:U28)</f>
        <v>1</v>
      </c>
      <c r="V29" s="654">
        <f>SUBTOTAL(9,$V$1:V28)</f>
        <v>4</v>
      </c>
      <c r="Y29"/>
      <c r="Z29"/>
      <c r="AA29"/>
    </row>
    <row r="30" spans="1:27" ht="13.5" customHeight="1">
      <c r="A30" s="652">
        <v>45</v>
      </c>
      <c r="B30" s="652" t="s">
        <v>2200</v>
      </c>
      <c r="C30" s="252" t="e">
        <f>+N30/(Q30/27)</f>
        <v>#VALUE!</v>
      </c>
      <c r="D30" s="232" t="e">
        <f>+Q30</f>
        <v>#VALUE!</v>
      </c>
      <c r="E30" s="232">
        <f>SUBTOTAL(9,$E$1:E29)</f>
        <v>123</v>
      </c>
      <c r="F30" s="232">
        <f>SUBTOTAL(9,$F$1:F29)</f>
        <v>38</v>
      </c>
      <c r="G30" s="232">
        <f>SUBTOTAL(9,$G$1:G29)</f>
        <v>9</v>
      </c>
      <c r="H30" s="232">
        <f>SUBTOTAL(9,$H$1:H29)</f>
        <v>1</v>
      </c>
      <c r="I30" s="232">
        <f>SUBTOTAL(9,$I$1:I29)</f>
        <v>4</v>
      </c>
      <c r="J30" s="232">
        <f>SUBTOTAL(9,$J$1:J29)</f>
        <v>2</v>
      </c>
      <c r="K30" s="232">
        <f>SUBTOTAL(9,$K$1:K29)</f>
        <v>0</v>
      </c>
      <c r="L30" s="232">
        <f>SUBTOTAL(9,$L$1:L29)</f>
        <v>0</v>
      </c>
      <c r="M30" s="232">
        <f>SUBTOTAL(9,$M$1:M29)</f>
        <v>7</v>
      </c>
      <c r="N30" s="232">
        <f>SUBTOTAL(9,$N$1:N29)</f>
        <v>5</v>
      </c>
      <c r="O30" s="12" t="e">
        <f>SUBTOTAL(9,$O$1:O29)</f>
        <v>#VALUE!</v>
      </c>
      <c r="P30">
        <f>SUBTOTAL(9,$P$1:P29)</f>
        <v>3</v>
      </c>
      <c r="Q30" t="e">
        <f>+O30*3+P30</f>
        <v>#VALUE!</v>
      </c>
      <c r="R30" s="8">
        <f>SUBTOTAL(9,$R$1:R29)</f>
        <v>0</v>
      </c>
      <c r="S30" s="8">
        <f>SUBTOTAL(9,$S$1:S29)</f>
        <v>1</v>
      </c>
      <c r="T30" s="8">
        <f>SUBTOTAL(9,$T$1:T29)</f>
        <v>0</v>
      </c>
      <c r="U30" s="8">
        <f>SUBTOTAL(9,$U$1:U29)</f>
        <v>1</v>
      </c>
      <c r="V30" s="654">
        <f>SUBTOTAL(9,$V$1:V29)</f>
        <v>4</v>
      </c>
      <c r="Y30"/>
      <c r="Z30"/>
      <c r="AA30"/>
    </row>
    <row r="31" spans="1:27" ht="13.5" customHeight="1">
      <c r="A31" s="652">
        <v>46</v>
      </c>
      <c r="B31" s="653" t="s">
        <v>1414</v>
      </c>
      <c r="C31" s="252" t="e">
        <f t="shared" si="0"/>
        <v>#VALUE!</v>
      </c>
      <c r="D31" s="232" t="e">
        <f t="shared" si="1"/>
        <v>#VALUE!</v>
      </c>
      <c r="E31" s="232">
        <f>SUBTOTAL(9,$E$1:E29)</f>
        <v>123</v>
      </c>
      <c r="F31" s="232">
        <f>SUBTOTAL(9,$F$1:F29)</f>
        <v>38</v>
      </c>
      <c r="G31" s="232">
        <f>SUBTOTAL(9,$G$1:G29)</f>
        <v>9</v>
      </c>
      <c r="H31" s="232">
        <f>SUBTOTAL(9,$H$1:H29)</f>
        <v>1</v>
      </c>
      <c r="I31" s="232">
        <f>SUBTOTAL(9,$I$1:I29)</f>
        <v>4</v>
      </c>
      <c r="J31" s="232">
        <f>SUBTOTAL(9,$J$1:J29)</f>
        <v>2</v>
      </c>
      <c r="K31" s="232">
        <f>SUBTOTAL(9,$K$1:K29)</f>
        <v>0</v>
      </c>
      <c r="L31" s="232">
        <f>SUBTOTAL(9,$L$1:L29)</f>
        <v>0</v>
      </c>
      <c r="M31" s="232">
        <f>SUBTOTAL(9,$M$1:M29)</f>
        <v>7</v>
      </c>
      <c r="N31" s="232">
        <f>SUBTOTAL(9,$N$1:N29)</f>
        <v>5</v>
      </c>
      <c r="O31" s="12" t="e">
        <f>SUBTOTAL(9,$O$1:O29)</f>
        <v>#VALUE!</v>
      </c>
      <c r="P31">
        <f>SUBTOTAL(9,$P$1:P29)</f>
        <v>3</v>
      </c>
      <c r="Q31" t="e">
        <f t="shared" si="2"/>
        <v>#VALUE!</v>
      </c>
      <c r="R31" s="8">
        <f>SUBTOTAL(9,$R$1:R29)</f>
        <v>0</v>
      </c>
      <c r="S31" s="8">
        <f>SUBTOTAL(9,$S$1:S29)</f>
        <v>1</v>
      </c>
      <c r="T31" s="8">
        <f>SUBTOTAL(9,$T$1:T29)</f>
        <v>0</v>
      </c>
      <c r="U31" s="8">
        <f>SUBTOTAL(9,$U$1:U29)</f>
        <v>1</v>
      </c>
      <c r="V31" s="654">
        <f>SUBTOTAL(9,$V$1:V29)</f>
        <v>4</v>
      </c>
      <c r="Y31"/>
      <c r="Z31"/>
      <c r="AA31"/>
    </row>
    <row r="32" spans="1:27" ht="13.5" customHeight="1">
      <c r="A32" s="652">
        <v>47</v>
      </c>
      <c r="B32" s="652" t="s">
        <v>1439</v>
      </c>
      <c r="C32" s="252" t="e">
        <f t="shared" si="0"/>
        <v>#VALUE!</v>
      </c>
      <c r="D32" s="232" t="e">
        <f t="shared" si="1"/>
        <v>#VALUE!</v>
      </c>
      <c r="E32" s="232">
        <f>SUBTOTAL(9,$E$1:E31)</f>
        <v>123</v>
      </c>
      <c r="F32" s="232">
        <f>SUBTOTAL(9,$F$1:F31)</f>
        <v>38</v>
      </c>
      <c r="G32" s="232">
        <f>SUBTOTAL(9,$G$1:G31)</f>
        <v>9</v>
      </c>
      <c r="H32" s="232">
        <f>SUBTOTAL(9,$H$1:H31)</f>
        <v>1</v>
      </c>
      <c r="I32" s="232">
        <f>SUBTOTAL(9,$I$1:I31)</f>
        <v>4</v>
      </c>
      <c r="J32" s="232">
        <f>SUBTOTAL(9,$J$1:J31)</f>
        <v>2</v>
      </c>
      <c r="K32" s="232">
        <f>SUBTOTAL(9,$K$1:K31)</f>
        <v>0</v>
      </c>
      <c r="L32" s="232">
        <f>SUBTOTAL(9,$L$1:L31)</f>
        <v>0</v>
      </c>
      <c r="M32" s="232">
        <f>SUBTOTAL(9,$M$1:M31)</f>
        <v>7</v>
      </c>
      <c r="N32" s="232">
        <f>SUBTOTAL(9,$N$1:N31)</f>
        <v>5</v>
      </c>
      <c r="O32" s="12" t="e">
        <f>SUBTOTAL(9,$O$1:O31)</f>
        <v>#VALUE!</v>
      </c>
      <c r="P32">
        <f>SUBTOTAL(9,$P$1:P31)</f>
        <v>3</v>
      </c>
      <c r="Q32" t="e">
        <f t="shared" si="2"/>
        <v>#VALUE!</v>
      </c>
      <c r="R32" s="8">
        <f>SUBTOTAL(9,$R$1:R31)</f>
        <v>0</v>
      </c>
      <c r="S32" s="8">
        <f>SUBTOTAL(9,$S$1:S31)</f>
        <v>1</v>
      </c>
      <c r="T32" s="8">
        <f>SUBTOTAL(9,$T$1:T31)</f>
        <v>0</v>
      </c>
      <c r="U32" s="8">
        <f>SUBTOTAL(9,$U$1:U31)</f>
        <v>1</v>
      </c>
      <c r="V32" s="654">
        <f>SUBTOTAL(9,$V$1:V31)</f>
        <v>4</v>
      </c>
      <c r="Y32"/>
      <c r="Z32"/>
      <c r="AA32"/>
    </row>
    <row r="33" spans="1:27" ht="13.5" customHeight="1">
      <c r="A33" s="652">
        <v>48</v>
      </c>
      <c r="B33" s="653" t="s">
        <v>1537</v>
      </c>
      <c r="C33" s="252" t="e">
        <f t="shared" si="0"/>
        <v>#VALUE!</v>
      </c>
      <c r="D33" s="232" t="e">
        <f t="shared" si="1"/>
        <v>#VALUE!</v>
      </c>
      <c r="E33" s="232">
        <f>SUBTOTAL(9,$E$1:E32)</f>
        <v>123</v>
      </c>
      <c r="F33" s="232">
        <f>SUBTOTAL(9,$F$1:F32)</f>
        <v>38</v>
      </c>
      <c r="G33" s="232">
        <f>SUBTOTAL(9,$G$1:G32)</f>
        <v>9</v>
      </c>
      <c r="H33" s="232">
        <f>SUBTOTAL(9,$H$1:H32)</f>
        <v>1</v>
      </c>
      <c r="I33" s="232">
        <f>SUBTOTAL(9,$I$1:I32)</f>
        <v>4</v>
      </c>
      <c r="J33" s="232">
        <f>SUBTOTAL(9,$J$1:J32)</f>
        <v>2</v>
      </c>
      <c r="K33" s="232">
        <f>SUBTOTAL(9,$K$1:K32)</f>
        <v>0</v>
      </c>
      <c r="L33" s="232">
        <f>SUBTOTAL(9,$L$1:L32)</f>
        <v>0</v>
      </c>
      <c r="M33" s="232">
        <f>SUBTOTAL(9,$M$1:M32)</f>
        <v>7</v>
      </c>
      <c r="N33" s="232">
        <f>SUBTOTAL(9,$N$1:N32)</f>
        <v>5</v>
      </c>
      <c r="O33" s="12" t="e">
        <f>SUBTOTAL(9,$O$1:O32)</f>
        <v>#VALUE!</v>
      </c>
      <c r="P33">
        <f>SUBTOTAL(9,$P$1:P32)</f>
        <v>3</v>
      </c>
      <c r="Q33" t="e">
        <f t="shared" si="2"/>
        <v>#VALUE!</v>
      </c>
      <c r="R33" s="8">
        <f>SUBTOTAL(9,$R$1:R32)</f>
        <v>0</v>
      </c>
      <c r="S33" s="8">
        <f>SUBTOTAL(9,$S$1:S32)</f>
        <v>1</v>
      </c>
      <c r="T33" s="8">
        <f>SUBTOTAL(9,$T$1:T32)</f>
        <v>0</v>
      </c>
      <c r="U33" s="8">
        <f>SUBTOTAL(9,$U$1:U32)</f>
        <v>1</v>
      </c>
      <c r="V33" s="654">
        <f>SUBTOTAL(9,$V$1:V32)</f>
        <v>4</v>
      </c>
      <c r="Y33"/>
      <c r="Z33"/>
      <c r="AA33"/>
    </row>
    <row r="34" spans="1:27" ht="13.5" customHeight="1">
      <c r="A34" s="652">
        <v>53</v>
      </c>
      <c r="B34" s="653" t="s">
        <v>1940</v>
      </c>
      <c r="C34" s="252" t="e">
        <f t="shared" ca="1" si="0"/>
        <v>#VALUE!</v>
      </c>
      <c r="D34" s="232" t="e">
        <f t="shared" ca="1" si="1"/>
        <v>#VALUE!</v>
      </c>
      <c r="E34" s="232">
        <f ca="1">SUBTOTAL(9,$E$1:E40)</f>
        <v>123</v>
      </c>
      <c r="F34" s="232">
        <f ca="1">SUBTOTAL(9,$F$1:F40)</f>
        <v>38</v>
      </c>
      <c r="G34" s="232">
        <f ca="1">SUBTOTAL(9,$G$1:G40)</f>
        <v>9</v>
      </c>
      <c r="H34" s="232">
        <f ca="1">SUBTOTAL(9,$H$1:H40)</f>
        <v>1</v>
      </c>
      <c r="I34" s="232">
        <f ca="1">SUBTOTAL(9,$I$1:I40)</f>
        <v>4</v>
      </c>
      <c r="J34" s="232">
        <f ca="1">SUBTOTAL(9,$J$1:J40)</f>
        <v>2</v>
      </c>
      <c r="K34" s="232">
        <f ca="1">SUBTOTAL(9,$K$1:K40)</f>
        <v>0</v>
      </c>
      <c r="L34" s="232">
        <f ca="1">SUBTOTAL(9,$L$1:L40)</f>
        <v>0</v>
      </c>
      <c r="M34" s="232">
        <f ca="1">SUBTOTAL(9,$M$1:M40)</f>
        <v>7</v>
      </c>
      <c r="N34" s="232">
        <f ca="1">SUBTOTAL(9,$N$1:N40)</f>
        <v>5</v>
      </c>
      <c r="O34" s="12" t="e">
        <f>SUBTOTAL(9,$O$1:O40)</f>
        <v>#VALUE!</v>
      </c>
      <c r="P34">
        <f ca="1">SUBTOTAL(9,$P$1:P40)</f>
        <v>3</v>
      </c>
      <c r="Q34" t="e">
        <f t="shared" ca="1" si="2"/>
        <v>#VALUE!</v>
      </c>
      <c r="R34" s="8">
        <f ca="1">SUBTOTAL(9,$R$1:R40)</f>
        <v>0</v>
      </c>
      <c r="S34" s="8">
        <f ca="1">SUBTOTAL(9,$S$1:S40)</f>
        <v>1</v>
      </c>
      <c r="T34" s="8">
        <f ca="1">SUBTOTAL(9,$T$1:T40)</f>
        <v>0</v>
      </c>
      <c r="U34" s="8">
        <f ca="1">SUBTOTAL(9,$U$1:U40)</f>
        <v>1</v>
      </c>
      <c r="V34" s="654">
        <f ca="1">SUBTOTAL(9,$V$1:V40)</f>
        <v>4</v>
      </c>
      <c r="Y34"/>
      <c r="Z34"/>
      <c r="AA34"/>
    </row>
    <row r="35" spans="1:27" ht="13.5" customHeight="1">
      <c r="A35" s="652">
        <v>57</v>
      </c>
      <c r="B35" s="653" t="s">
        <v>1628</v>
      </c>
      <c r="C35" s="252" t="e">
        <f t="shared" ca="1" si="0"/>
        <v>#VALUE!</v>
      </c>
      <c r="D35" s="232" t="e">
        <f t="shared" ca="1" si="1"/>
        <v>#VALUE!</v>
      </c>
      <c r="E35" s="232">
        <f ca="1">SUBTOTAL(9,$E$1:E34)</f>
        <v>123</v>
      </c>
      <c r="F35" s="232">
        <f ca="1">SUBTOTAL(9,$F$1:F34)</f>
        <v>38</v>
      </c>
      <c r="G35" s="232">
        <f ca="1">SUBTOTAL(9,$G$1:G34)</f>
        <v>9</v>
      </c>
      <c r="H35" s="232">
        <f ca="1">SUBTOTAL(9,$H$1:H34)</f>
        <v>1</v>
      </c>
      <c r="I35" s="232">
        <f ca="1">SUBTOTAL(9,$I$1:I34)</f>
        <v>4</v>
      </c>
      <c r="J35" s="232">
        <f ca="1">SUBTOTAL(9,$J$1:J34)</f>
        <v>2</v>
      </c>
      <c r="K35" s="232">
        <f ca="1">SUBTOTAL(9,$K$1:K34)</f>
        <v>0</v>
      </c>
      <c r="L35" s="232">
        <f ca="1">SUBTOTAL(9,$L$1:L34)</f>
        <v>0</v>
      </c>
      <c r="M35" s="232">
        <f ca="1">SUBTOTAL(9,$M$1:M34)</f>
        <v>7</v>
      </c>
      <c r="N35" s="232">
        <f ca="1">SUBTOTAL(9,$N$1:N34)</f>
        <v>5</v>
      </c>
      <c r="O35" s="12" t="e">
        <f>SUBTOTAL(9,$O$1:O34)</f>
        <v>#VALUE!</v>
      </c>
      <c r="P35">
        <f ca="1">SUBTOTAL(9,$P$1:P34)</f>
        <v>3</v>
      </c>
      <c r="Q35" t="e">
        <f t="shared" ca="1" si="2"/>
        <v>#VALUE!</v>
      </c>
      <c r="R35" s="8">
        <f ca="1">SUBTOTAL(9,$R$1:R34)</f>
        <v>0</v>
      </c>
      <c r="S35" s="8">
        <f ca="1">SUBTOTAL(9,$S$1:S34)</f>
        <v>1</v>
      </c>
      <c r="T35" s="8">
        <f ca="1">SUBTOTAL(9,$T$1:T34)</f>
        <v>0</v>
      </c>
      <c r="U35" s="8">
        <f ca="1">SUBTOTAL(9,$U$1:U34)</f>
        <v>1</v>
      </c>
      <c r="V35" s="654">
        <f ca="1">SUBTOTAL(9,$V$1:V34)</f>
        <v>4</v>
      </c>
      <c r="Y35"/>
      <c r="Z35"/>
      <c r="AA35"/>
    </row>
    <row r="36" spans="1:27" ht="13.5" customHeight="1">
      <c r="A36" s="652">
        <v>58</v>
      </c>
      <c r="B36" s="653" t="s">
        <v>1442</v>
      </c>
      <c r="C36" s="252" t="e">
        <f t="shared" ca="1" si="0"/>
        <v>#VALUE!</v>
      </c>
      <c r="D36" s="232" t="e">
        <f t="shared" ca="1" si="1"/>
        <v>#VALUE!</v>
      </c>
      <c r="E36" s="232">
        <f ca="1">SUBTOTAL(9,$E$1:E35)</f>
        <v>123</v>
      </c>
      <c r="F36" s="232">
        <f ca="1">SUBTOTAL(9,$F$1:F35)</f>
        <v>38</v>
      </c>
      <c r="G36" s="232">
        <f ca="1">SUBTOTAL(9,$G$1:G35)</f>
        <v>9</v>
      </c>
      <c r="H36" s="232">
        <f ca="1">SUBTOTAL(9,$H$1:H35)</f>
        <v>1</v>
      </c>
      <c r="I36" s="232">
        <f ca="1">SUBTOTAL(9,$I$1:I35)</f>
        <v>4</v>
      </c>
      <c r="J36" s="232">
        <f ca="1">SUBTOTAL(9,$J$1:J35)</f>
        <v>2</v>
      </c>
      <c r="K36" s="232">
        <f ca="1">SUBTOTAL(9,$K$1:K35)</f>
        <v>0</v>
      </c>
      <c r="L36" s="232">
        <f ca="1">SUBTOTAL(9,$L$1:L35)</f>
        <v>0</v>
      </c>
      <c r="M36" s="232">
        <f ca="1">SUBTOTAL(9,$M$1:M35)</f>
        <v>7</v>
      </c>
      <c r="N36" s="232">
        <f ca="1">SUBTOTAL(9,$N$1:N35)</f>
        <v>5</v>
      </c>
      <c r="O36" s="12" t="e">
        <f>SUBTOTAL(9,$O$1:O35)</f>
        <v>#VALUE!</v>
      </c>
      <c r="P36">
        <f ca="1">SUBTOTAL(9,$P$1:P35)</f>
        <v>3</v>
      </c>
      <c r="Q36" t="e">
        <f t="shared" ca="1" si="2"/>
        <v>#VALUE!</v>
      </c>
      <c r="R36" s="8">
        <f ca="1">SUBTOTAL(9,$R$1:R35)</f>
        <v>0</v>
      </c>
      <c r="S36" s="8">
        <f ca="1">SUBTOTAL(9,$S$1:S35)</f>
        <v>1</v>
      </c>
      <c r="T36" s="8">
        <f ca="1">SUBTOTAL(9,$T$1:T35)</f>
        <v>0</v>
      </c>
      <c r="U36" s="8">
        <f ca="1">SUBTOTAL(9,$U$1:U35)</f>
        <v>1</v>
      </c>
      <c r="V36" s="654">
        <f ca="1">SUBTOTAL(9,$V$1:V35)</f>
        <v>4</v>
      </c>
      <c r="Y36"/>
      <c r="Z36"/>
      <c r="AA36"/>
    </row>
    <row r="37" spans="1:27" ht="13.5" customHeight="1">
      <c r="A37" s="652">
        <v>65</v>
      </c>
      <c r="B37" s="652" t="s">
        <v>1811</v>
      </c>
      <c r="C37" s="252" t="e">
        <f t="shared" ca="1" si="0"/>
        <v>#VALUE!</v>
      </c>
      <c r="D37" s="232" t="e">
        <f t="shared" ca="1" si="1"/>
        <v>#VALUE!</v>
      </c>
      <c r="E37" s="232">
        <f ca="1">SUBTOTAL(9,$E$1:E36)</f>
        <v>123</v>
      </c>
      <c r="F37" s="232">
        <f ca="1">SUBTOTAL(9,$F$1:F36)</f>
        <v>38</v>
      </c>
      <c r="G37" s="232">
        <f ca="1">SUBTOTAL(9,$G$1:G36)</f>
        <v>9</v>
      </c>
      <c r="H37" s="232">
        <f ca="1">SUBTOTAL(9,$H$1:H36)</f>
        <v>1</v>
      </c>
      <c r="I37" s="232">
        <f ca="1">SUBTOTAL(9,$I$1:I36)</f>
        <v>4</v>
      </c>
      <c r="J37" s="232">
        <f ca="1">SUBTOTAL(9,$J$1:J36)</f>
        <v>2</v>
      </c>
      <c r="K37" s="232">
        <f ca="1">SUBTOTAL(9,$K$1:K36)</f>
        <v>0</v>
      </c>
      <c r="L37" s="232">
        <f ca="1">SUBTOTAL(9,$L$1:L36)</f>
        <v>0</v>
      </c>
      <c r="M37" s="232">
        <f ca="1">SUBTOTAL(9,$M$1:M36)</f>
        <v>7</v>
      </c>
      <c r="N37" s="232">
        <f ca="1">SUBTOTAL(9,$N$1:N36)</f>
        <v>5</v>
      </c>
      <c r="O37" s="12" t="e">
        <f>SUBTOTAL(9,$O$1:O36)</f>
        <v>#VALUE!</v>
      </c>
      <c r="P37">
        <f ca="1">SUBTOTAL(9,$P$1:P36)</f>
        <v>3</v>
      </c>
      <c r="Q37" t="e">
        <f t="shared" ca="1" si="2"/>
        <v>#VALUE!</v>
      </c>
      <c r="R37" s="8">
        <f ca="1">SUBTOTAL(9,$R$1:R36)</f>
        <v>0</v>
      </c>
      <c r="S37" s="8">
        <f ca="1">SUBTOTAL(9,$S$1:S36)</f>
        <v>1</v>
      </c>
      <c r="T37" s="8">
        <f ca="1">SUBTOTAL(9,$T$1:T36)</f>
        <v>0</v>
      </c>
      <c r="U37" s="8">
        <f ca="1">SUBTOTAL(9,$U$1:U36)</f>
        <v>1</v>
      </c>
      <c r="V37" s="654">
        <f ca="1">SUBTOTAL(9,$V$1:V36)</f>
        <v>4</v>
      </c>
      <c r="Y37"/>
      <c r="Z37"/>
      <c r="AA37"/>
    </row>
    <row r="38" spans="1:27" ht="13.5" customHeight="1">
      <c r="A38" s="652">
        <v>66</v>
      </c>
      <c r="B38" s="653" t="s">
        <v>1441</v>
      </c>
      <c r="C38" s="252" t="e">
        <f t="shared" ca="1" si="0"/>
        <v>#VALUE!</v>
      </c>
      <c r="D38" s="232" t="e">
        <f t="shared" ca="1" si="1"/>
        <v>#VALUE!</v>
      </c>
      <c r="E38" s="232">
        <f ca="1">SUBTOTAL(9,$E$1:E37)</f>
        <v>123</v>
      </c>
      <c r="F38" s="232">
        <f ca="1">SUBTOTAL(9,$F$1:F37)</f>
        <v>38</v>
      </c>
      <c r="G38" s="232">
        <f ca="1">SUBTOTAL(9,$G$1:G37)</f>
        <v>9</v>
      </c>
      <c r="H38" s="232">
        <f ca="1">SUBTOTAL(9,$H$1:H37)</f>
        <v>1</v>
      </c>
      <c r="I38" s="232">
        <f ca="1">SUBTOTAL(9,$I$1:I37)</f>
        <v>4</v>
      </c>
      <c r="J38" s="232">
        <f ca="1">SUBTOTAL(9,$J$1:J37)</f>
        <v>2</v>
      </c>
      <c r="K38" s="232">
        <f ca="1">SUBTOTAL(9,$K$1:K37)</f>
        <v>0</v>
      </c>
      <c r="L38" s="232">
        <f ca="1">SUBTOTAL(9,$L$1:L37)</f>
        <v>0</v>
      </c>
      <c r="M38" s="232">
        <f ca="1">SUBTOTAL(9,$M$1:M37)</f>
        <v>7</v>
      </c>
      <c r="N38" s="232">
        <f ca="1">SUBTOTAL(9,$N$1:N37)</f>
        <v>5</v>
      </c>
      <c r="O38" s="12" t="e">
        <f>SUBTOTAL(9,$O$1:O37)</f>
        <v>#VALUE!</v>
      </c>
      <c r="P38">
        <f ca="1">SUBTOTAL(9,$P$1:P37)</f>
        <v>3</v>
      </c>
      <c r="Q38" t="e">
        <f t="shared" ca="1" si="2"/>
        <v>#VALUE!</v>
      </c>
      <c r="R38" s="8">
        <f ca="1">SUBTOTAL(9,$R$1:R37)</f>
        <v>0</v>
      </c>
      <c r="S38" s="8">
        <f ca="1">SUBTOTAL(9,$S$1:S37)</f>
        <v>1</v>
      </c>
      <c r="T38" s="8">
        <f ca="1">SUBTOTAL(9,$T$1:T37)</f>
        <v>0</v>
      </c>
      <c r="U38" s="8">
        <f ca="1">SUBTOTAL(9,$U$1:U37)</f>
        <v>1</v>
      </c>
      <c r="V38" s="654">
        <f ca="1">SUBTOTAL(9,$V$1:V37)</f>
        <v>4</v>
      </c>
      <c r="Y38"/>
      <c r="Z38"/>
      <c r="AA38"/>
    </row>
    <row r="39" spans="1:27" ht="13.5" customHeight="1">
      <c r="A39" s="652">
        <v>67</v>
      </c>
      <c r="B39" s="653" t="s">
        <v>1408</v>
      </c>
      <c r="C39" s="252" t="e">
        <f t="shared" ca="1" si="0"/>
        <v>#VALUE!</v>
      </c>
      <c r="D39" s="232" t="e">
        <f t="shared" ca="1" si="1"/>
        <v>#VALUE!</v>
      </c>
      <c r="E39" s="232">
        <f ca="1">SUBTOTAL(9,$E$1:E38)</f>
        <v>123</v>
      </c>
      <c r="F39" s="232">
        <f ca="1">SUBTOTAL(9,$F$1:F38)</f>
        <v>38</v>
      </c>
      <c r="G39" s="232">
        <f ca="1">SUBTOTAL(9,$G$1:G38)</f>
        <v>9</v>
      </c>
      <c r="H39" s="232">
        <f ca="1">SUBTOTAL(9,$H$1:H38)</f>
        <v>1</v>
      </c>
      <c r="I39" s="232">
        <f ca="1">SUBTOTAL(9,$I$1:I38)</f>
        <v>4</v>
      </c>
      <c r="J39" s="232">
        <f ca="1">SUBTOTAL(9,$J$1:J38)</f>
        <v>2</v>
      </c>
      <c r="K39" s="232">
        <f ca="1">SUBTOTAL(9,$K$1:K38)</f>
        <v>0</v>
      </c>
      <c r="L39" s="232">
        <f ca="1">SUBTOTAL(9,$L$1:L38)</f>
        <v>0</v>
      </c>
      <c r="M39" s="232">
        <f ca="1">SUBTOTAL(9,$M$1:M38)</f>
        <v>7</v>
      </c>
      <c r="N39" s="232">
        <f ca="1">SUBTOTAL(9,$N$1:N38)</f>
        <v>5</v>
      </c>
      <c r="O39" s="12" t="e">
        <f>SUBTOTAL(9,$O$1:O38)</f>
        <v>#VALUE!</v>
      </c>
      <c r="P39">
        <f ca="1">SUBTOTAL(9,$P$1:P38)</f>
        <v>3</v>
      </c>
      <c r="Q39" t="e">
        <f t="shared" ca="1" si="2"/>
        <v>#VALUE!</v>
      </c>
      <c r="R39" s="8">
        <f ca="1">SUBTOTAL(9,$R$1:R38)</f>
        <v>0</v>
      </c>
      <c r="S39" s="8">
        <f ca="1">SUBTOTAL(9,$S$1:S38)</f>
        <v>1</v>
      </c>
      <c r="T39" s="8">
        <f ca="1">SUBTOTAL(9,$T$1:T38)</f>
        <v>0</v>
      </c>
      <c r="U39" s="8">
        <f ca="1">SUBTOTAL(9,$U$1:U38)</f>
        <v>1</v>
      </c>
      <c r="V39" s="654">
        <f ca="1">SUBTOTAL(9,$V$1:V38)</f>
        <v>4</v>
      </c>
      <c r="Y39"/>
      <c r="Z39"/>
      <c r="AA39"/>
    </row>
    <row r="40" spans="1:27" ht="13.5" customHeight="1">
      <c r="A40" s="652">
        <v>68</v>
      </c>
      <c r="B40" s="653" t="s">
        <v>2199</v>
      </c>
      <c r="C40" s="252" t="e">
        <f>+N40/(Q40/27)</f>
        <v>#VALUE!</v>
      </c>
      <c r="D40" s="232" t="e">
        <f>+Q40</f>
        <v>#VALUE!</v>
      </c>
      <c r="E40" s="232">
        <f>SUBTOTAL(9,$E$1:E33)</f>
        <v>123</v>
      </c>
      <c r="F40" s="232">
        <f>SUBTOTAL(9,$F$1:F33)</f>
        <v>38</v>
      </c>
      <c r="G40" s="232">
        <f>SUBTOTAL(9,$G$1:G33)</f>
        <v>9</v>
      </c>
      <c r="H40" s="232">
        <f>SUBTOTAL(9,$H$1:H33)</f>
        <v>1</v>
      </c>
      <c r="I40" s="232">
        <f>SUBTOTAL(9,$I$1:I33)</f>
        <v>4</v>
      </c>
      <c r="J40" s="232">
        <f>SUBTOTAL(9,$J$1:J33)</f>
        <v>2</v>
      </c>
      <c r="K40" s="232">
        <f>SUBTOTAL(9,$K$1:K33)</f>
        <v>0</v>
      </c>
      <c r="L40" s="232">
        <f>SUBTOTAL(9,$L$1:L33)</f>
        <v>0</v>
      </c>
      <c r="M40" s="232">
        <f>SUBTOTAL(9,$M$1:M33)</f>
        <v>7</v>
      </c>
      <c r="N40" s="232">
        <f>SUBTOTAL(9,$N$1:N33)</f>
        <v>5</v>
      </c>
      <c r="O40" s="12" t="e">
        <f>SUBTOTAL(9,$O$1:O33)</f>
        <v>#VALUE!</v>
      </c>
      <c r="P40">
        <f>SUBTOTAL(9,$P$1:P33)</f>
        <v>3</v>
      </c>
      <c r="Q40" t="e">
        <f>+O40*3+P40</f>
        <v>#VALUE!</v>
      </c>
      <c r="R40" s="8">
        <f>SUBTOTAL(9,$R$1:R33)</f>
        <v>0</v>
      </c>
      <c r="S40" s="8">
        <f>SUBTOTAL(9,$S$1:S33)</f>
        <v>1</v>
      </c>
      <c r="T40" s="8">
        <f>SUBTOTAL(9,$T$1:T33)</f>
        <v>0</v>
      </c>
      <c r="U40" s="8">
        <f>SUBTOTAL(9,$U$1:U33)</f>
        <v>1</v>
      </c>
      <c r="V40" s="654">
        <f>SUBTOTAL(9,$V$1:V33)</f>
        <v>4</v>
      </c>
      <c r="Y40"/>
      <c r="Z40"/>
      <c r="AA40"/>
    </row>
    <row r="41" spans="1:27" ht="13.5" customHeight="1">
      <c r="A41" s="652">
        <v>97</v>
      </c>
      <c r="B41" s="652" t="s">
        <v>1541</v>
      </c>
      <c r="C41" s="252" t="e">
        <f ca="1">+N41/(Q41/27)</f>
        <v>#VALUE!</v>
      </c>
      <c r="D41" s="232" t="e">
        <f ca="1">+Q41</f>
        <v>#VALUE!</v>
      </c>
      <c r="E41" s="232">
        <f ca="1">SUBTOTAL(9,$E$1:E44)</f>
        <v>123</v>
      </c>
      <c r="F41" s="232">
        <f ca="1">SUBTOTAL(9,$F$1:F44)</f>
        <v>38</v>
      </c>
      <c r="G41" s="232">
        <f ca="1">SUBTOTAL(9,$G$1:G44)</f>
        <v>9</v>
      </c>
      <c r="H41" s="232">
        <f ca="1">SUBTOTAL(9,$H$1:H44)</f>
        <v>1</v>
      </c>
      <c r="I41" s="232">
        <f ca="1">SUBTOTAL(9,$I$1:I44)</f>
        <v>4</v>
      </c>
      <c r="J41" s="232">
        <f ca="1">SUBTOTAL(9,$J$1:J44)</f>
        <v>2</v>
      </c>
      <c r="K41" s="232">
        <f ca="1">SUBTOTAL(9,$K$1:K44)</f>
        <v>0</v>
      </c>
      <c r="L41" s="232">
        <f ca="1">SUBTOTAL(9,$L$1:L44)</f>
        <v>0</v>
      </c>
      <c r="M41" s="232">
        <f ca="1">SUBTOTAL(9,$M$1:M44)</f>
        <v>7</v>
      </c>
      <c r="N41" s="232">
        <f ca="1">SUBTOTAL(9,$N$1:N44)</f>
        <v>5</v>
      </c>
      <c r="O41" s="12" t="e">
        <f>SUBTOTAL(9,$O$1:O44)</f>
        <v>#VALUE!</v>
      </c>
      <c r="P41">
        <f ca="1">SUBTOTAL(9,$P$1:P44)</f>
        <v>3</v>
      </c>
      <c r="Q41" t="e">
        <f ca="1">+O41*3+P41</f>
        <v>#VALUE!</v>
      </c>
      <c r="R41" s="8">
        <f ca="1">SUBTOTAL(9,$R$1:R44)</f>
        <v>0</v>
      </c>
      <c r="S41" s="8">
        <f ca="1">SUBTOTAL(9,$S$1:S44)</f>
        <v>1</v>
      </c>
      <c r="T41" s="8">
        <f ca="1">SUBTOTAL(9,$T$1:T44)</f>
        <v>0</v>
      </c>
      <c r="U41" s="8">
        <f ca="1">SUBTOTAL(9,$U$1:U44)</f>
        <v>1</v>
      </c>
      <c r="V41" s="654">
        <f ca="1">SUBTOTAL(9,$V$1:V44)</f>
        <v>4</v>
      </c>
      <c r="Y41"/>
      <c r="Z41"/>
      <c r="AA41"/>
    </row>
    <row r="42" spans="1:27" s="793" customFormat="1">
      <c r="A42" s="792">
        <v>98</v>
      </c>
      <c r="B42" s="792" t="s">
        <v>1936</v>
      </c>
      <c r="C42" s="252" t="e">
        <f ca="1">+N42/(Q42/27)</f>
        <v>#VALUE!</v>
      </c>
      <c r="D42" s="232" t="e">
        <f ca="1">+Q42</f>
        <v>#VALUE!</v>
      </c>
      <c r="E42" s="232">
        <f ca="1">SUBTOTAL(9,$E$1:E41)</f>
        <v>123</v>
      </c>
      <c r="F42" s="232">
        <f ca="1">SUBTOTAL(9,$F$1:F41)</f>
        <v>38</v>
      </c>
      <c r="G42" s="232">
        <f ca="1">SUBTOTAL(9,$G$1:G41)</f>
        <v>9</v>
      </c>
      <c r="H42" s="232">
        <f ca="1">SUBTOTAL(9,$H$1:H41)</f>
        <v>1</v>
      </c>
      <c r="I42" s="232">
        <f ca="1">SUBTOTAL(9,$I$1:I41)</f>
        <v>4</v>
      </c>
      <c r="J42" s="232">
        <f ca="1">SUBTOTAL(9,$J$1:J41)</f>
        <v>2</v>
      </c>
      <c r="K42" s="232">
        <f ca="1">SUBTOTAL(9,$K$1:K41)</f>
        <v>0</v>
      </c>
      <c r="L42" s="232">
        <f ca="1">SUBTOTAL(9,$L$1:L41)</f>
        <v>0</v>
      </c>
      <c r="M42" s="232">
        <f ca="1">SUBTOTAL(9,$M$1:M41)</f>
        <v>7</v>
      </c>
      <c r="N42" s="232">
        <f ca="1">SUBTOTAL(9,$N$1:N41)</f>
        <v>5</v>
      </c>
      <c r="O42" s="12" t="e">
        <f>SUBTOTAL(9,$O$1:O41)</f>
        <v>#VALUE!</v>
      </c>
      <c r="P42">
        <f ca="1">SUBTOTAL(9,$P$1:P41)</f>
        <v>3</v>
      </c>
      <c r="Q42" t="e">
        <f ca="1">+O42*3+P42</f>
        <v>#VALUE!</v>
      </c>
      <c r="R42" s="8">
        <f ca="1">SUBTOTAL(9,$R$1:R41)</f>
        <v>0</v>
      </c>
      <c r="S42" s="8">
        <f ca="1">SUBTOTAL(9,$S$1:S41)</f>
        <v>1</v>
      </c>
      <c r="T42" s="8">
        <f ca="1">SUBTOTAL(9,$T$1:T41)</f>
        <v>0</v>
      </c>
      <c r="U42" s="8">
        <f ca="1">SUBTOTAL(9,$U$1:U41)</f>
        <v>1</v>
      </c>
      <c r="V42" s="654">
        <f ca="1">SUBTOTAL(9,$V$1:V41)</f>
        <v>4</v>
      </c>
      <c r="Y42" s="794"/>
      <c r="Z42" s="794"/>
      <c r="AA42" s="794"/>
    </row>
    <row r="43" spans="1:27" ht="13.5" customHeight="1">
      <c r="A43" s="652">
        <v>120</v>
      </c>
      <c r="B43" s="653" t="s">
        <v>1941</v>
      </c>
      <c r="C43" s="252" t="e">
        <f t="shared" ca="1" si="0"/>
        <v>#VALUE!</v>
      </c>
      <c r="D43" s="232" t="e">
        <f t="shared" ca="1" si="1"/>
        <v>#VALUE!</v>
      </c>
      <c r="E43" s="232">
        <f ca="1">SUBTOTAL(9,$E$1:E39)</f>
        <v>123</v>
      </c>
      <c r="F43" s="232">
        <f ca="1">SUBTOTAL(9,$F$1:F39)</f>
        <v>38</v>
      </c>
      <c r="G43" s="232">
        <f ca="1">SUBTOTAL(9,$G$1:G39)</f>
        <v>9</v>
      </c>
      <c r="H43" s="232">
        <f ca="1">SUBTOTAL(9,$H$1:H39)</f>
        <v>1</v>
      </c>
      <c r="I43" s="232">
        <f ca="1">SUBTOTAL(9,$I$1:I39)</f>
        <v>4</v>
      </c>
      <c r="J43" s="232">
        <f ca="1">SUBTOTAL(9,$J$1:J39)</f>
        <v>2</v>
      </c>
      <c r="K43" s="232">
        <f ca="1">SUBTOTAL(9,$K$1:K39)</f>
        <v>0</v>
      </c>
      <c r="L43" s="232">
        <f ca="1">SUBTOTAL(9,$L$1:L39)</f>
        <v>0</v>
      </c>
      <c r="M43" s="232">
        <f ca="1">SUBTOTAL(9,$M$1:M39)</f>
        <v>7</v>
      </c>
      <c r="N43" s="232">
        <f ca="1">SUBTOTAL(9,$N$1:N39)</f>
        <v>5</v>
      </c>
      <c r="O43" s="12" t="e">
        <f>SUBTOTAL(9,$O$1:O39)</f>
        <v>#VALUE!</v>
      </c>
      <c r="P43">
        <f ca="1">SUBTOTAL(9,$P$1:P39)</f>
        <v>3</v>
      </c>
      <c r="Q43" t="e">
        <f t="shared" ca="1" si="2"/>
        <v>#VALUE!</v>
      </c>
      <c r="R43" s="8">
        <f ca="1">SUBTOTAL(9,$R$1:R39)</f>
        <v>0</v>
      </c>
      <c r="S43" s="8">
        <f ca="1">SUBTOTAL(9,$S$1:S39)</f>
        <v>1</v>
      </c>
      <c r="T43" s="8">
        <f ca="1">SUBTOTAL(9,$T$1:T39)</f>
        <v>0</v>
      </c>
      <c r="U43" s="8">
        <f ca="1">SUBTOTAL(9,$U$1:U39)</f>
        <v>1</v>
      </c>
      <c r="V43" s="654">
        <f ca="1">SUBTOTAL(9,$V$1:V39)</f>
        <v>4</v>
      </c>
      <c r="Y43"/>
      <c r="Z43"/>
      <c r="AA43"/>
    </row>
    <row r="44" spans="1:27" ht="13.5" customHeight="1">
      <c r="A44" s="652">
        <v>122</v>
      </c>
      <c r="B44" s="653" t="s">
        <v>2201</v>
      </c>
      <c r="C44" s="252" t="e">
        <f t="shared" ca="1" si="0"/>
        <v>#VALUE!</v>
      </c>
      <c r="D44" s="232" t="e">
        <f t="shared" ca="1" si="1"/>
        <v>#VALUE!</v>
      </c>
      <c r="E44" s="232">
        <f ca="1">SUBTOTAL(9,$E$1:E43)</f>
        <v>123</v>
      </c>
      <c r="F44" s="232">
        <f ca="1">SUBTOTAL(9,$F$1:F43)</f>
        <v>38</v>
      </c>
      <c r="G44" s="232">
        <f ca="1">SUBTOTAL(9,$G$1:G43)</f>
        <v>9</v>
      </c>
      <c r="H44" s="232">
        <f ca="1">SUBTOTAL(9,$H$1:H43)</f>
        <v>1</v>
      </c>
      <c r="I44" s="232">
        <f ca="1">SUBTOTAL(9,$I$1:I43)</f>
        <v>4</v>
      </c>
      <c r="J44" s="232">
        <f ca="1">SUBTOTAL(9,$J$1:J43)</f>
        <v>2</v>
      </c>
      <c r="K44" s="232">
        <f ca="1">SUBTOTAL(9,$K$1:K43)</f>
        <v>0</v>
      </c>
      <c r="L44" s="232">
        <f ca="1">SUBTOTAL(9,$L$1:L43)</f>
        <v>0</v>
      </c>
      <c r="M44" s="232">
        <f ca="1">SUBTOTAL(9,$M$1:M43)</f>
        <v>7</v>
      </c>
      <c r="N44" s="232">
        <f ca="1">SUBTOTAL(9,$N$1:N43)</f>
        <v>5</v>
      </c>
      <c r="O44" s="12" t="e">
        <f>SUBTOTAL(9,$O$1:O43)</f>
        <v>#VALUE!</v>
      </c>
      <c r="P44">
        <f ca="1">SUBTOTAL(9,$P$1:P43)</f>
        <v>3</v>
      </c>
      <c r="Q44" t="e">
        <f t="shared" ca="1" si="2"/>
        <v>#VALUE!</v>
      </c>
      <c r="R44" s="8">
        <f ca="1">SUBTOTAL(9,$R$1:R43)</f>
        <v>0</v>
      </c>
      <c r="S44" s="8">
        <f ca="1">SUBTOTAL(9,$S$1:S43)</f>
        <v>1</v>
      </c>
      <c r="T44" s="8">
        <f ca="1">SUBTOTAL(9,$T$1:T43)</f>
        <v>0</v>
      </c>
      <c r="U44" s="8">
        <f ca="1">SUBTOTAL(9,$U$1:U43)</f>
        <v>1</v>
      </c>
      <c r="V44" s="654">
        <f ca="1">SUBTOTAL(9,$V$1:V43)</f>
        <v>4</v>
      </c>
      <c r="Y44"/>
      <c r="Z44"/>
      <c r="AA44"/>
    </row>
    <row r="45" spans="1:27" ht="13.5" customHeight="1">
      <c r="A45" s="652">
        <v>125</v>
      </c>
      <c r="B45" s="510" t="s">
        <v>2202</v>
      </c>
      <c r="C45" s="252" t="e">
        <f t="shared" ca="1" si="0"/>
        <v>#VALUE!</v>
      </c>
      <c r="D45" s="232" t="e">
        <f t="shared" ca="1" si="1"/>
        <v>#VALUE!</v>
      </c>
      <c r="E45" s="232">
        <f ca="1">SUBTOTAL(9,$E$1:E44)</f>
        <v>123</v>
      </c>
      <c r="F45" s="232">
        <f ca="1">SUBTOTAL(9,$F$1:F44)</f>
        <v>38</v>
      </c>
      <c r="G45" s="232">
        <f ca="1">SUBTOTAL(9,$G$1:G44)</f>
        <v>9</v>
      </c>
      <c r="H45" s="232">
        <f ca="1">SUBTOTAL(9,$H$1:H44)</f>
        <v>1</v>
      </c>
      <c r="I45" s="232">
        <f ca="1">SUBTOTAL(9,$I$1:I44)</f>
        <v>4</v>
      </c>
      <c r="J45" s="232">
        <f ca="1">SUBTOTAL(9,$J$1:J44)</f>
        <v>2</v>
      </c>
      <c r="K45" s="232">
        <f ca="1">SUBTOTAL(9,$K$1:K44)</f>
        <v>0</v>
      </c>
      <c r="L45" s="232">
        <f ca="1">SUBTOTAL(9,$L$1:L44)</f>
        <v>0</v>
      </c>
      <c r="M45" s="232">
        <f ca="1">SUBTOTAL(9,$M$1:M44)</f>
        <v>7</v>
      </c>
      <c r="N45" s="232">
        <f ca="1">SUBTOTAL(9,$N$1:N44)</f>
        <v>5</v>
      </c>
      <c r="O45" s="12" t="e">
        <f>SUBTOTAL(9,$O$1:O44)</f>
        <v>#VALUE!</v>
      </c>
      <c r="P45">
        <f ca="1">SUBTOTAL(9,$P$1:P44)</f>
        <v>3</v>
      </c>
      <c r="Q45" t="e">
        <f t="shared" ca="1" si="2"/>
        <v>#VALUE!</v>
      </c>
      <c r="R45" s="8">
        <f ca="1">SUBTOTAL(9,$R$1:R44)</f>
        <v>0</v>
      </c>
      <c r="S45" s="8">
        <f ca="1">SUBTOTAL(9,$S$1:S44)</f>
        <v>1</v>
      </c>
      <c r="T45" s="8">
        <f ca="1">SUBTOTAL(9,$T$1:T44)</f>
        <v>0</v>
      </c>
      <c r="U45" s="8">
        <f ca="1">SUBTOTAL(9,$U$1:U44)</f>
        <v>1</v>
      </c>
      <c r="V45" s="654">
        <f ca="1">SUBTOTAL(9,$V$1:V44)</f>
        <v>4</v>
      </c>
      <c r="Y45"/>
      <c r="Z45"/>
      <c r="AA45"/>
    </row>
    <row r="46" spans="1:27" ht="13.5" customHeight="1">
      <c r="A46" s="652">
        <v>126</v>
      </c>
      <c r="B46" s="653" t="s">
        <v>2203</v>
      </c>
      <c r="C46" s="252" t="e">
        <f t="shared" ca="1" si="0"/>
        <v>#VALUE!</v>
      </c>
      <c r="D46" s="232" t="e">
        <f t="shared" ca="1" si="1"/>
        <v>#VALUE!</v>
      </c>
      <c r="E46" s="232">
        <f ca="1">SUBTOTAL(9,$E$1:E45)</f>
        <v>123</v>
      </c>
      <c r="F46" s="232">
        <f ca="1">SUBTOTAL(9,$F$1:F45)</f>
        <v>38</v>
      </c>
      <c r="G46" s="232">
        <f ca="1">SUBTOTAL(9,$G$1:G45)</f>
        <v>9</v>
      </c>
      <c r="H46" s="232">
        <f ca="1">SUBTOTAL(9,$H$1:H45)</f>
        <v>1</v>
      </c>
      <c r="I46" s="232">
        <f ca="1">SUBTOTAL(9,$I$1:I45)</f>
        <v>4</v>
      </c>
      <c r="J46" s="232">
        <f ca="1">SUBTOTAL(9,$J$1:J45)</f>
        <v>2</v>
      </c>
      <c r="K46" s="232">
        <f ca="1">SUBTOTAL(9,$K$1:K45)</f>
        <v>0</v>
      </c>
      <c r="L46" s="232">
        <f ca="1">SUBTOTAL(9,$L$1:L45)</f>
        <v>0</v>
      </c>
      <c r="M46" s="232">
        <f ca="1">SUBTOTAL(9,$M$1:M45)</f>
        <v>7</v>
      </c>
      <c r="N46" s="232">
        <f ca="1">SUBTOTAL(9,$N$1:N45)</f>
        <v>5</v>
      </c>
      <c r="O46" s="12" t="e">
        <f>SUBTOTAL(9,$O$1:O45)</f>
        <v>#VALUE!</v>
      </c>
      <c r="P46">
        <f ca="1">SUBTOTAL(9,$P$1:P45)</f>
        <v>3</v>
      </c>
      <c r="Q46" t="e">
        <f t="shared" ca="1" si="2"/>
        <v>#VALUE!</v>
      </c>
      <c r="R46" s="8">
        <f ca="1">SUBTOTAL(9,$R$1:R45)</f>
        <v>0</v>
      </c>
      <c r="S46" s="8">
        <f ca="1">SUBTOTAL(9,$S$1:S45)</f>
        <v>1</v>
      </c>
      <c r="T46" s="8">
        <f ca="1">SUBTOTAL(9,$T$1:T45)</f>
        <v>0</v>
      </c>
      <c r="U46" s="8">
        <f ca="1">SUBTOTAL(9,$U$1:U45)</f>
        <v>1</v>
      </c>
      <c r="V46" s="654">
        <f ca="1">SUBTOTAL(9,$V$1:V45)</f>
        <v>4</v>
      </c>
      <c r="Y46"/>
      <c r="Z46"/>
      <c r="AA46"/>
    </row>
    <row r="47" spans="1:27" s="540" customFormat="1" ht="13.5" customHeight="1">
      <c r="A47" s="652">
        <v>128</v>
      </c>
      <c r="B47" s="653" t="s">
        <v>1417</v>
      </c>
      <c r="C47" s="252" t="e">
        <f t="shared" ca="1" si="0"/>
        <v>#VALUE!</v>
      </c>
      <c r="D47" s="232" t="e">
        <f t="shared" ca="1" si="1"/>
        <v>#VALUE!</v>
      </c>
      <c r="E47" s="232">
        <f ca="1">SUBTOTAL(9,$E$1:E46)</f>
        <v>123</v>
      </c>
      <c r="F47" s="232">
        <f ca="1">SUBTOTAL(9,$F$1:F46)</f>
        <v>38</v>
      </c>
      <c r="G47" s="232">
        <f ca="1">SUBTOTAL(9,$G$1:G46)</f>
        <v>9</v>
      </c>
      <c r="H47" s="232">
        <f ca="1">SUBTOTAL(9,$H$1:H46)</f>
        <v>1</v>
      </c>
      <c r="I47" s="232">
        <f ca="1">SUBTOTAL(9,$I$1:I46)</f>
        <v>4</v>
      </c>
      <c r="J47" s="232">
        <f ca="1">SUBTOTAL(9,$J$1:J46)</f>
        <v>2</v>
      </c>
      <c r="K47" s="232">
        <f ca="1">SUBTOTAL(9,$K$1:K46)</f>
        <v>0</v>
      </c>
      <c r="L47" s="232">
        <f ca="1">SUBTOTAL(9,$L$1:L46)</f>
        <v>0</v>
      </c>
      <c r="M47" s="232">
        <f ca="1">SUBTOTAL(9,$M$1:M46)</f>
        <v>7</v>
      </c>
      <c r="N47" s="232">
        <f ca="1">SUBTOTAL(9,$N$1:N46)</f>
        <v>5</v>
      </c>
      <c r="O47" s="12" t="e">
        <f>SUBTOTAL(9,$O$1:O46)</f>
        <v>#VALUE!</v>
      </c>
      <c r="P47" s="540">
        <f ca="1">SUBTOTAL(9,$P$1:P46)</f>
        <v>3</v>
      </c>
      <c r="Q47" s="540" t="e">
        <f t="shared" ca="1" si="2"/>
        <v>#VALUE!</v>
      </c>
      <c r="R47" s="8">
        <f ca="1">SUBTOTAL(9,$R$1:R46)</f>
        <v>0</v>
      </c>
      <c r="S47" s="8">
        <f ca="1">SUBTOTAL(9,$S$1:S46)</f>
        <v>1</v>
      </c>
      <c r="T47" s="8">
        <f ca="1">SUBTOTAL(9,$T$1:T46)</f>
        <v>0</v>
      </c>
      <c r="U47" s="8">
        <f ca="1">SUBTOTAL(9,$U$1:U46)</f>
        <v>1</v>
      </c>
      <c r="V47" s="654">
        <f ca="1">SUBTOTAL(9,$V$1:V46)</f>
        <v>4</v>
      </c>
    </row>
    <row r="49" spans="4:22">
      <c r="D49" s="1">
        <f t="shared" ref="D49:V49" si="3">SUBTOTAL(9,D1:D1)</f>
        <v>0</v>
      </c>
      <c r="E49" s="1">
        <f t="shared" si="3"/>
        <v>0</v>
      </c>
      <c r="F49" s="1">
        <f t="shared" si="3"/>
        <v>0</v>
      </c>
      <c r="G49" s="1">
        <f t="shared" si="3"/>
        <v>0</v>
      </c>
      <c r="H49" s="1">
        <f t="shared" si="3"/>
        <v>0</v>
      </c>
      <c r="I49" s="1">
        <f t="shared" si="3"/>
        <v>0</v>
      </c>
      <c r="J49" s="1">
        <f t="shared" si="3"/>
        <v>0</v>
      </c>
      <c r="K49" s="1">
        <f t="shared" si="3"/>
        <v>0</v>
      </c>
      <c r="L49" s="1">
        <f t="shared" si="3"/>
        <v>0</v>
      </c>
      <c r="M49" s="1">
        <f t="shared" si="3"/>
        <v>0</v>
      </c>
      <c r="N49" s="1">
        <f t="shared" si="3"/>
        <v>0</v>
      </c>
      <c r="O49" s="1">
        <f t="shared" si="3"/>
        <v>0</v>
      </c>
      <c r="P49" s="1">
        <f t="shared" si="3"/>
        <v>0</v>
      </c>
      <c r="Q49" s="1">
        <f t="shared" si="3"/>
        <v>0</v>
      </c>
      <c r="R49" s="1">
        <f t="shared" si="3"/>
        <v>0</v>
      </c>
      <c r="S49" s="1">
        <f t="shared" si="3"/>
        <v>0</v>
      </c>
      <c r="T49" s="1">
        <f t="shared" si="3"/>
        <v>0</v>
      </c>
      <c r="U49" s="1">
        <f t="shared" si="3"/>
        <v>0</v>
      </c>
      <c r="V49" s="1">
        <f t="shared" si="3"/>
        <v>0</v>
      </c>
    </row>
  </sheetData>
  <autoFilter ref="A1:AJ46" xr:uid="{00000000-0001-0000-0300-000000000000}"/>
  <phoneticPr fontId="2"/>
  <hyperlinks>
    <hyperlink ref="B12" r:id="rId1" display="https://baseball.yahoo.co.jp/npb/player/900429/" xr:uid="{00000000-0004-0000-0300-0000BD000000}"/>
    <hyperlink ref="B17" r:id="rId2" display="https://baseball.yahoo.co.jp/npb/player/1000116/" xr:uid="{00000000-0004-0000-0300-0000EE000000}"/>
    <hyperlink ref="B15" r:id="rId3" display="https://baseball.yahoo.co.jp/npb/player/1100081/" xr:uid="{00000000-0004-0000-0300-000004010000}"/>
    <hyperlink ref="B23" r:id="rId4" display="https://baseball.yahoo.co.jp/npb/player/1100039/" xr:uid="{00000000-0004-0000-0300-00003C010000}"/>
    <hyperlink ref="B39" r:id="rId5" display="https://baseball.yahoo.co.jp/npb/player/1300061/" xr:uid="{00000000-0004-0000-0300-000048010000}"/>
    <hyperlink ref="B13" r:id="rId6" display="https://baseball.yahoo.co.jp/npb/player/1500092/" xr:uid="{00000000-0004-0000-0300-00006D010000}"/>
    <hyperlink ref="B8" r:id="rId7" display="https://baseball.yahoo.co.jp/npb/player/1300058/" xr:uid="{00000000-0004-0000-0300-00008B010000}"/>
    <hyperlink ref="B11" r:id="rId8" display="https://baseball.yahoo.co.jp/npb/player/1300057/" xr:uid="{00000000-0004-0000-0300-0000A1010000}"/>
    <hyperlink ref="B18" r:id="rId9" display="https://baseball.yahoo.co.jp/npb/player/1400174/" xr:uid="{00000000-0004-0000-0300-0000C5010000}"/>
    <hyperlink ref="B31" r:id="rId10" display="https://baseball.yahoo.co.jp/npb/player/1500094/" xr:uid="{00000000-0004-0000-0300-0000DC010000}"/>
    <hyperlink ref="B20" r:id="rId11" display="https://baseball.yahoo.co.jp/npb/player/900038/" xr:uid="{00000000-0004-0000-0300-00000D020000}"/>
    <hyperlink ref="B34" r:id="rId12" display="https://baseball.yahoo.co.jp/npb/player/1100083/" xr:uid="{00000000-0004-0000-0300-000035020000}"/>
    <hyperlink ref="B36" r:id="rId13" display="https://baseball.yahoo.co.jp/npb/player/800024/" xr:uid="{8693FBB6-6211-46D0-B660-A396E9AE63C1}"/>
    <hyperlink ref="B46" r:id="rId14" display="https://baseball.yahoo.co.jp/npb/player/800024/" xr:uid="{7388F743-2533-40BA-BCC6-E6B556EA3BC4}"/>
    <hyperlink ref="B33" r:id="rId15" display="https://baseball.yahoo.co.jp/npb/player/1600125/" xr:uid="{A7CA8DEA-5D3C-4A08-B5EC-6AD7F93A5EF0}"/>
    <hyperlink ref="B24" r:id="rId16" display="https://baseball.yahoo.co.jp/npb/player/1600122/" xr:uid="{1EC2F8B2-2B18-4250-B764-9C735B4C0B63}"/>
    <hyperlink ref="B44" r:id="rId17" display="https://baseball.yahoo.co.jp/npb/player/1300061/" xr:uid="{DB928D75-51DA-461C-B8F4-1B9188F28D7E}"/>
    <hyperlink ref="B35" r:id="rId18" display="https://baseball.yahoo.co.jp/npb/player/1100083/" xr:uid="{355C5D69-BD02-4692-9D36-01F11799D5D3}"/>
    <hyperlink ref="B40" r:id="rId19" display="https://baseball.yahoo.co.jp/npb/player/1600125/" xr:uid="{B958ABF0-219B-4947-AF17-081E5069427E}"/>
    <hyperlink ref="B28" r:id="rId20" display="https://baseball.yahoo.co.jp/npb/player/1500007/top" xr:uid="{53638A95-2B29-4A76-9E24-17ED5BE69352}"/>
    <hyperlink ref="B47" r:id="rId21" display="https://baseball.yahoo.co.jp/npb/player/1100083/" xr:uid="{1F108C4A-1081-4E0B-8E4C-B3958FBDFA32}"/>
    <hyperlink ref="B3" r:id="rId22" display="https://baseball.yahoo.co.jp/npb/player/1300057/top" xr:uid="{E50BAE4E-8B76-455B-A6CF-4E18747A6AA3}"/>
    <hyperlink ref="B4" r:id="rId23" display="https://baseball.yahoo.co.jp/npb/player/1400175/top" xr:uid="{34421712-FACB-4BE0-B1B8-77C884DC5A0A}"/>
    <hyperlink ref="B5" r:id="rId24" display="https://baseball.yahoo.co.jp/npb/player/1700070/top" xr:uid="{A8BC88AD-2978-44B3-88E5-E057A21C44A1}"/>
    <hyperlink ref="B6" r:id="rId25" display="https://baseball.yahoo.co.jp/npb/player/1800073/top" xr:uid="{1E9EAB06-33D1-40EB-B7FE-768922408A1A}"/>
    <hyperlink ref="B19" r:id="rId26" display="https://baseball.yahoo.co.jp/npb/player/1400174/" xr:uid="{8C633B9A-5D44-4399-813A-39FA6901A4BB}"/>
  </hyperlinks>
  <printOptions gridLines="1"/>
  <pageMargins left="0.51181102362204722" right="0.35433070866141736" top="0.74" bottom="0.59" header="0.48" footer="0.36"/>
  <pageSetup paperSize="9" scale="95" orientation="landscape" horizontalDpi="4294967293" verticalDpi="0" r:id="rId2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AM94"/>
  <sheetViews>
    <sheetView zoomScaleNormal="100" zoomScaleSheetLayoutView="100" workbookViewId="0">
      <selection activeCell="D2418" sqref="D2418:N2418"/>
    </sheetView>
    <sheetView workbookViewId="1"/>
  </sheetViews>
  <sheetFormatPr defaultRowHeight="13.5" customHeight="1"/>
  <cols>
    <col min="1" max="1" width="6.625" style="4" customWidth="1"/>
    <col min="2" max="2" width="12.75" style="4" customWidth="1"/>
    <col min="3" max="3" width="6.5" style="4" customWidth="1"/>
    <col min="4" max="14" width="4.75" style="4" customWidth="1"/>
    <col min="15" max="26" width="6.125" style="4" customWidth="1"/>
    <col min="27" max="27" width="3.75" style="4" customWidth="1"/>
    <col min="28" max="28" width="3.75" style="45" customWidth="1"/>
    <col min="29" max="29" width="3.75" style="508" customWidth="1"/>
    <col min="30" max="30" width="5" style="512" customWidth="1"/>
    <col min="31" max="31" width="5.5" style="4" customWidth="1"/>
    <col min="32" max="34" width="3" style="4" customWidth="1"/>
    <col min="35" max="35" width="3" style="111" customWidth="1"/>
    <col min="36" max="36" width="2.625" style="4" customWidth="1"/>
    <col min="37" max="38" width="3.25" style="4" customWidth="1"/>
    <col min="39" max="16384" width="9" style="4"/>
  </cols>
  <sheetData>
    <row r="1" spans="1:36" s="135" customFormat="1" ht="24" customHeight="1">
      <c r="A1" s="394" t="s">
        <v>31</v>
      </c>
      <c r="B1" s="31">
        <f ca="1">TODAY()</f>
        <v>44632</v>
      </c>
      <c r="C1" s="135" t="s">
        <v>32</v>
      </c>
      <c r="D1" s="1431" t="s">
        <v>33</v>
      </c>
      <c r="E1" s="1431" t="s">
        <v>34</v>
      </c>
      <c r="F1" s="1431" t="s">
        <v>35</v>
      </c>
      <c r="G1" s="1431" t="s">
        <v>36</v>
      </c>
      <c r="H1" s="1431" t="s">
        <v>37</v>
      </c>
      <c r="I1" s="1431" t="s">
        <v>1842</v>
      </c>
      <c r="J1" s="1431" t="s">
        <v>1841</v>
      </c>
      <c r="K1" s="1431" t="s">
        <v>38</v>
      </c>
      <c r="L1" s="1431" t="s">
        <v>39</v>
      </c>
      <c r="M1" s="1431" t="s">
        <v>40</v>
      </c>
      <c r="N1" s="1431" t="s">
        <v>41</v>
      </c>
      <c r="O1" s="29" t="s">
        <v>44</v>
      </c>
      <c r="P1" s="29" t="s">
        <v>45</v>
      </c>
      <c r="Q1" s="29" t="s">
        <v>46</v>
      </c>
      <c r="R1" s="29" t="s">
        <v>47</v>
      </c>
      <c r="S1" s="29" t="s">
        <v>48</v>
      </c>
      <c r="T1" s="29" t="s">
        <v>49</v>
      </c>
      <c r="U1" s="29" t="s">
        <v>50</v>
      </c>
      <c r="V1" s="29" t="s">
        <v>51</v>
      </c>
      <c r="W1" s="29" t="s">
        <v>52</v>
      </c>
      <c r="X1" s="29" t="s">
        <v>53</v>
      </c>
      <c r="Y1" s="29" t="s">
        <v>54</v>
      </c>
      <c r="Z1" s="29" t="s">
        <v>55</v>
      </c>
      <c r="AA1" s="454" t="s">
        <v>42</v>
      </c>
      <c r="AB1" s="515" t="s">
        <v>43</v>
      </c>
      <c r="AC1" s="511" t="s">
        <v>1703</v>
      </c>
      <c r="AD1" s="484" t="s">
        <v>1696</v>
      </c>
      <c r="AE1" s="135" t="s">
        <v>56</v>
      </c>
      <c r="AF1" s="135" t="s">
        <v>16</v>
      </c>
      <c r="AG1" s="135" t="s">
        <v>17</v>
      </c>
      <c r="AH1" s="136" t="s">
        <v>666</v>
      </c>
      <c r="AI1" s="135" t="s">
        <v>19</v>
      </c>
    </row>
    <row r="2" spans="1:36" s="527" customFormat="1" ht="14.25" customHeight="1">
      <c r="A2" s="842" t="s">
        <v>57</v>
      </c>
      <c r="B2" s="495" t="s">
        <v>1395</v>
      </c>
      <c r="C2" s="840">
        <v>0.222</v>
      </c>
      <c r="D2" s="1143">
        <v>5</v>
      </c>
      <c r="E2" s="1143">
        <v>0</v>
      </c>
      <c r="F2" s="1143">
        <v>1</v>
      </c>
      <c r="G2" s="1143">
        <v>0</v>
      </c>
      <c r="H2" s="1143">
        <v>0</v>
      </c>
      <c r="I2" s="1143">
        <v>0</v>
      </c>
      <c r="J2" s="1143">
        <v>0</v>
      </c>
      <c r="K2" s="1143">
        <v>0</v>
      </c>
      <c r="L2" s="1143">
        <v>0</v>
      </c>
      <c r="M2" s="1143">
        <v>0</v>
      </c>
      <c r="N2" s="1143">
        <v>0</v>
      </c>
      <c r="O2" s="1146" t="s">
        <v>680</v>
      </c>
      <c r="P2" s="1146"/>
      <c r="Q2" s="1147" t="s">
        <v>1697</v>
      </c>
      <c r="R2" s="1146" t="s">
        <v>2016</v>
      </c>
      <c r="S2" s="1146"/>
      <c r="T2" s="1146" t="s">
        <v>59</v>
      </c>
      <c r="U2" s="1146"/>
      <c r="V2" s="1146" t="s">
        <v>1374</v>
      </c>
      <c r="W2" s="1146"/>
      <c r="AA2" s="1150"/>
      <c r="AB2" s="818"/>
      <c r="AC2" s="1151"/>
      <c r="AD2" s="527">
        <v>1</v>
      </c>
      <c r="AE2" s="527" t="s">
        <v>608</v>
      </c>
      <c r="AF2" s="527">
        <v>3</v>
      </c>
      <c r="AG2" s="527">
        <v>31</v>
      </c>
      <c r="AH2" s="527" t="s">
        <v>594</v>
      </c>
      <c r="AI2" s="528"/>
      <c r="AJ2" s="528"/>
    </row>
    <row r="3" spans="1:36" s="527" customFormat="1" ht="14.25" customHeight="1">
      <c r="A3" s="842" t="s">
        <v>58</v>
      </c>
      <c r="B3" s="495" t="s">
        <v>1396</v>
      </c>
      <c r="C3" s="840">
        <v>0.52400000000000002</v>
      </c>
      <c r="D3" s="1143">
        <v>4</v>
      </c>
      <c r="E3" s="1143">
        <v>2</v>
      </c>
      <c r="F3" s="1143">
        <v>2</v>
      </c>
      <c r="G3" s="1143">
        <v>1</v>
      </c>
      <c r="H3" s="1143">
        <v>1</v>
      </c>
      <c r="I3" s="1143">
        <v>0</v>
      </c>
      <c r="J3" s="1143">
        <v>0</v>
      </c>
      <c r="K3" s="1143">
        <v>0</v>
      </c>
      <c r="L3" s="1143">
        <v>0</v>
      </c>
      <c r="M3" s="1143">
        <v>0</v>
      </c>
      <c r="N3" s="1143">
        <v>1</v>
      </c>
      <c r="O3" s="1146" t="s">
        <v>60</v>
      </c>
      <c r="P3" s="1146"/>
      <c r="Q3" s="1147" t="s">
        <v>1837</v>
      </c>
      <c r="R3" s="1146"/>
      <c r="S3" s="1146" t="s">
        <v>2009</v>
      </c>
      <c r="T3" s="1146"/>
      <c r="U3" s="1148" t="s">
        <v>2030</v>
      </c>
      <c r="V3" s="1146"/>
      <c r="W3" s="1146"/>
      <c r="AA3" s="1150">
        <v>1</v>
      </c>
      <c r="AB3" s="818"/>
      <c r="AC3" s="1151"/>
      <c r="AD3" s="527">
        <v>1</v>
      </c>
      <c r="AE3" s="527" t="s">
        <v>608</v>
      </c>
      <c r="AF3" s="527">
        <v>3</v>
      </c>
      <c r="AG3" s="527">
        <v>31</v>
      </c>
      <c r="AH3" s="527" t="s">
        <v>594</v>
      </c>
      <c r="AI3" s="528"/>
      <c r="AJ3" s="528"/>
    </row>
    <row r="4" spans="1:36" s="527" customFormat="1" ht="14.25" customHeight="1">
      <c r="A4" s="842" t="s">
        <v>986</v>
      </c>
      <c r="B4" s="495" t="s">
        <v>1401</v>
      </c>
      <c r="C4" s="840">
        <v>0.33300000000000002</v>
      </c>
      <c r="D4" s="1143">
        <v>3</v>
      </c>
      <c r="E4" s="1143">
        <v>0</v>
      </c>
      <c r="F4" s="1143">
        <v>2</v>
      </c>
      <c r="G4" s="1143">
        <v>0</v>
      </c>
      <c r="H4" s="1143">
        <v>1</v>
      </c>
      <c r="I4" s="1143">
        <v>1</v>
      </c>
      <c r="J4" s="1143">
        <v>0</v>
      </c>
      <c r="K4" s="1143">
        <v>0</v>
      </c>
      <c r="L4" s="1143">
        <v>0</v>
      </c>
      <c r="M4" s="1143">
        <v>0</v>
      </c>
      <c r="N4" s="1143">
        <v>0</v>
      </c>
      <c r="O4" s="1147" t="s">
        <v>1373</v>
      </c>
      <c r="P4" s="1146"/>
      <c r="Q4" s="1146" t="s">
        <v>733</v>
      </c>
      <c r="R4" s="1146"/>
      <c r="S4" s="1147" t="s">
        <v>1697</v>
      </c>
      <c r="T4" s="1146"/>
      <c r="U4" s="1146" t="s">
        <v>60</v>
      </c>
      <c r="V4" s="1146"/>
      <c r="W4" s="1146"/>
      <c r="AA4" s="1150"/>
      <c r="AB4" s="818"/>
      <c r="AC4" s="1151"/>
      <c r="AD4" s="527">
        <v>1</v>
      </c>
      <c r="AE4" s="527" t="s">
        <v>608</v>
      </c>
      <c r="AF4" s="527">
        <v>3</v>
      </c>
      <c r="AG4" s="527">
        <v>31</v>
      </c>
      <c r="AH4" s="527" t="s">
        <v>594</v>
      </c>
      <c r="AI4" s="528"/>
      <c r="AJ4" s="528"/>
    </row>
    <row r="5" spans="1:36" s="527" customFormat="1" ht="14.25" customHeight="1">
      <c r="A5" s="842" t="s">
        <v>62</v>
      </c>
      <c r="B5" s="495" t="s">
        <v>1535</v>
      </c>
      <c r="C5" s="840">
        <v>0.25</v>
      </c>
      <c r="D5" s="1143">
        <v>4</v>
      </c>
      <c r="E5" s="1143">
        <v>0</v>
      </c>
      <c r="F5" s="1143">
        <v>2</v>
      </c>
      <c r="G5" s="1143">
        <v>1</v>
      </c>
      <c r="H5" s="1143">
        <v>0</v>
      </c>
      <c r="I5" s="1143">
        <v>0</v>
      </c>
      <c r="J5" s="1143">
        <v>0</v>
      </c>
      <c r="K5" s="1143">
        <v>0</v>
      </c>
      <c r="L5" s="1143">
        <v>0</v>
      </c>
      <c r="M5" s="1143">
        <v>0</v>
      </c>
      <c r="N5" s="1143">
        <v>0</v>
      </c>
      <c r="O5" s="1146" t="s">
        <v>2012</v>
      </c>
      <c r="P5" s="1146"/>
      <c r="Q5" s="1148" t="s">
        <v>1699</v>
      </c>
      <c r="R5" s="1146"/>
      <c r="S5" s="1146" t="s">
        <v>59</v>
      </c>
      <c r="T5" s="1146"/>
      <c r="U5" s="1147" t="s">
        <v>1699</v>
      </c>
      <c r="V5" s="1146"/>
      <c r="W5" s="1146"/>
      <c r="AA5" s="1150"/>
      <c r="AB5" s="818"/>
      <c r="AC5" s="1151"/>
      <c r="AD5" s="527">
        <v>1</v>
      </c>
      <c r="AE5" s="527" t="s">
        <v>608</v>
      </c>
      <c r="AF5" s="527">
        <v>3</v>
      </c>
      <c r="AG5" s="527">
        <v>31</v>
      </c>
      <c r="AH5" s="527" t="s">
        <v>594</v>
      </c>
      <c r="AI5" s="528"/>
      <c r="AJ5" s="528"/>
    </row>
    <row r="6" spans="1:36" s="527" customFormat="1" ht="14.25" customHeight="1">
      <c r="A6" s="842" t="s">
        <v>659</v>
      </c>
      <c r="B6" s="495" t="s">
        <v>1110</v>
      </c>
      <c r="C6" s="840">
        <v>0.25</v>
      </c>
      <c r="D6" s="1143">
        <v>3</v>
      </c>
      <c r="E6" s="1143">
        <v>0</v>
      </c>
      <c r="F6" s="1143">
        <v>0</v>
      </c>
      <c r="G6" s="1143">
        <v>0</v>
      </c>
      <c r="H6" s="1143">
        <v>0</v>
      </c>
      <c r="I6" s="1143">
        <v>0</v>
      </c>
      <c r="J6" s="1143">
        <v>0</v>
      </c>
      <c r="K6" s="1143">
        <v>0</v>
      </c>
      <c r="L6" s="1143">
        <v>0</v>
      </c>
      <c r="M6" s="1143">
        <v>0</v>
      </c>
      <c r="N6" s="1143">
        <v>0</v>
      </c>
      <c r="O6" s="1146"/>
      <c r="P6" s="1146" t="s">
        <v>680</v>
      </c>
      <c r="Q6" s="1146" t="s">
        <v>2009</v>
      </c>
      <c r="R6" s="1146"/>
      <c r="S6" s="1146" t="s">
        <v>1374</v>
      </c>
      <c r="T6" s="1146"/>
      <c r="U6" s="1146"/>
      <c r="V6" s="1146"/>
      <c r="W6" s="1146"/>
      <c r="AA6" s="1150"/>
      <c r="AB6" s="818"/>
      <c r="AC6" s="1151"/>
      <c r="AD6" s="527">
        <v>1</v>
      </c>
      <c r="AE6" s="527" t="s">
        <v>608</v>
      </c>
      <c r="AF6" s="527">
        <v>3</v>
      </c>
      <c r="AG6" s="527">
        <v>31</v>
      </c>
      <c r="AH6" s="527" t="s">
        <v>594</v>
      </c>
      <c r="AI6" s="528"/>
      <c r="AJ6" s="528"/>
    </row>
    <row r="7" spans="1:36" s="527" customFormat="1" ht="14.25" customHeight="1">
      <c r="A7" s="842" t="s">
        <v>65</v>
      </c>
      <c r="B7" s="495" t="s">
        <v>1413</v>
      </c>
      <c r="C7" s="840" t="s">
        <v>91</v>
      </c>
      <c r="D7" s="1143">
        <v>0</v>
      </c>
      <c r="E7" s="1143">
        <v>0</v>
      </c>
      <c r="F7" s="1143">
        <v>0</v>
      </c>
      <c r="G7" s="1143">
        <v>0</v>
      </c>
      <c r="H7" s="1143">
        <v>0</v>
      </c>
      <c r="I7" s="1143">
        <v>0</v>
      </c>
      <c r="J7" s="1143">
        <v>0</v>
      </c>
      <c r="K7" s="1143">
        <v>0</v>
      </c>
      <c r="L7" s="1143">
        <v>0</v>
      </c>
      <c r="M7" s="1143">
        <v>0</v>
      </c>
      <c r="N7" s="1143">
        <v>0</v>
      </c>
      <c r="O7" s="1146"/>
      <c r="P7" s="1146"/>
      <c r="Q7" s="1146"/>
      <c r="R7" s="1146"/>
      <c r="S7" s="1146"/>
      <c r="T7" s="1146"/>
      <c r="U7" s="1146"/>
      <c r="V7" s="1146"/>
      <c r="W7" s="1146"/>
      <c r="AA7" s="1150"/>
      <c r="AB7" s="818"/>
      <c r="AC7" s="1151"/>
      <c r="AD7" s="527">
        <v>1</v>
      </c>
      <c r="AE7" s="527" t="s">
        <v>608</v>
      </c>
      <c r="AF7" s="527">
        <v>3</v>
      </c>
      <c r="AG7" s="527">
        <v>31</v>
      </c>
      <c r="AH7" s="527" t="s">
        <v>594</v>
      </c>
      <c r="AI7" s="528"/>
      <c r="AJ7" s="528"/>
    </row>
    <row r="8" spans="1:36" s="527" customFormat="1" ht="14.25" customHeight="1">
      <c r="A8" s="842" t="s">
        <v>67</v>
      </c>
      <c r="B8" s="495" t="s">
        <v>1702</v>
      </c>
      <c r="C8" s="840">
        <v>0.16700000000000001</v>
      </c>
      <c r="D8" s="1143">
        <v>1</v>
      </c>
      <c r="E8" s="1143">
        <v>0</v>
      </c>
      <c r="F8" s="1143">
        <v>0</v>
      </c>
      <c r="G8" s="1143">
        <v>0</v>
      </c>
      <c r="H8" s="1143">
        <v>0</v>
      </c>
      <c r="I8" s="1143">
        <v>0</v>
      </c>
      <c r="J8" s="1143">
        <v>0</v>
      </c>
      <c r="K8" s="1143">
        <v>0</v>
      </c>
      <c r="L8" s="1143">
        <v>0</v>
      </c>
      <c r="M8" s="1143">
        <v>0</v>
      </c>
      <c r="N8" s="1143">
        <v>0</v>
      </c>
      <c r="O8" s="1146"/>
      <c r="P8" s="1146"/>
      <c r="Q8" s="1146"/>
      <c r="R8" s="1146"/>
      <c r="S8" s="1146"/>
      <c r="T8" s="1146"/>
      <c r="U8" s="1146" t="s">
        <v>59</v>
      </c>
      <c r="V8" s="1146"/>
      <c r="W8" s="1146"/>
      <c r="AA8" s="1150"/>
      <c r="AB8" s="818"/>
      <c r="AC8" s="1151"/>
      <c r="AD8" s="527">
        <v>1</v>
      </c>
      <c r="AE8" s="527" t="s">
        <v>608</v>
      </c>
      <c r="AF8" s="527">
        <v>3</v>
      </c>
      <c r="AG8" s="527">
        <v>31</v>
      </c>
      <c r="AH8" s="527" t="s">
        <v>594</v>
      </c>
      <c r="AI8" s="528"/>
      <c r="AJ8" s="528"/>
    </row>
    <row r="9" spans="1:36" s="527" customFormat="1" ht="14.25" customHeight="1">
      <c r="A9" s="842" t="s">
        <v>65</v>
      </c>
      <c r="B9" s="495" t="s">
        <v>1956</v>
      </c>
      <c r="C9" s="840" t="s">
        <v>91</v>
      </c>
      <c r="D9" s="1143">
        <v>0</v>
      </c>
      <c r="E9" s="1143">
        <v>0</v>
      </c>
      <c r="F9" s="1143">
        <v>0</v>
      </c>
      <c r="G9" s="1143">
        <v>0</v>
      </c>
      <c r="H9" s="1143">
        <v>0</v>
      </c>
      <c r="I9" s="1143">
        <v>0</v>
      </c>
      <c r="J9" s="1143">
        <v>0</v>
      </c>
      <c r="K9" s="1143">
        <v>0</v>
      </c>
      <c r="L9" s="1143">
        <v>0</v>
      </c>
      <c r="M9" s="1143">
        <v>0</v>
      </c>
      <c r="N9" s="1143">
        <v>0</v>
      </c>
      <c r="O9" s="1146"/>
      <c r="P9" s="1146"/>
      <c r="Q9" s="1146"/>
      <c r="R9" s="1146"/>
      <c r="S9" s="1146"/>
      <c r="T9" s="1146"/>
      <c r="U9" s="1146"/>
      <c r="V9" s="1146"/>
      <c r="W9" s="1146"/>
      <c r="AA9" s="1150"/>
      <c r="AB9" s="818"/>
      <c r="AC9" s="1151"/>
      <c r="AD9" s="527">
        <v>1</v>
      </c>
      <c r="AE9" s="527" t="s">
        <v>608</v>
      </c>
      <c r="AF9" s="527">
        <v>3</v>
      </c>
      <c r="AG9" s="527">
        <v>31</v>
      </c>
      <c r="AH9" s="527" t="s">
        <v>594</v>
      </c>
      <c r="AI9" s="528"/>
      <c r="AJ9" s="528"/>
    </row>
    <row r="10" spans="1:36" s="527" customFormat="1" ht="14.25" customHeight="1">
      <c r="A10" s="842" t="s">
        <v>65</v>
      </c>
      <c r="B10" s="495" t="s">
        <v>2018</v>
      </c>
      <c r="C10" s="840" t="s">
        <v>91</v>
      </c>
      <c r="D10" s="1143">
        <v>0</v>
      </c>
      <c r="E10" s="1143">
        <v>0</v>
      </c>
      <c r="F10" s="1143">
        <v>0</v>
      </c>
      <c r="G10" s="1143">
        <v>0</v>
      </c>
      <c r="H10" s="1143">
        <v>0</v>
      </c>
      <c r="I10" s="1143">
        <v>0</v>
      </c>
      <c r="J10" s="1143">
        <v>0</v>
      </c>
      <c r="K10" s="1143">
        <v>0</v>
      </c>
      <c r="L10" s="1143">
        <v>0</v>
      </c>
      <c r="M10" s="1143">
        <v>0</v>
      </c>
      <c r="N10" s="1143">
        <v>0</v>
      </c>
      <c r="O10" s="1146"/>
      <c r="P10" s="1146"/>
      <c r="Q10" s="1146"/>
      <c r="R10" s="1146"/>
      <c r="S10" s="1146"/>
      <c r="T10" s="1146"/>
      <c r="U10" s="1146"/>
      <c r="V10" s="1146"/>
      <c r="W10" s="1146"/>
      <c r="AA10" s="1150"/>
      <c r="AB10" s="818"/>
      <c r="AC10" s="1151"/>
      <c r="AD10" s="527">
        <v>1</v>
      </c>
      <c r="AE10" s="527" t="s">
        <v>608</v>
      </c>
      <c r="AF10" s="527">
        <v>3</v>
      </c>
      <c r="AG10" s="527">
        <v>31</v>
      </c>
      <c r="AH10" s="527" t="s">
        <v>594</v>
      </c>
      <c r="AI10" s="528"/>
      <c r="AJ10" s="528"/>
    </row>
    <row r="11" spans="1:36" s="527" customFormat="1" ht="14.25" customHeight="1">
      <c r="A11" s="842" t="s">
        <v>1847</v>
      </c>
      <c r="B11" s="495" t="s">
        <v>1400</v>
      </c>
      <c r="C11" s="840">
        <v>0.158</v>
      </c>
      <c r="D11" s="1143">
        <v>4</v>
      </c>
      <c r="E11" s="1143">
        <v>0</v>
      </c>
      <c r="F11" s="1143">
        <v>0</v>
      </c>
      <c r="G11" s="1143">
        <v>0</v>
      </c>
      <c r="H11" s="1143">
        <v>1</v>
      </c>
      <c r="I11" s="1143">
        <v>0</v>
      </c>
      <c r="J11" s="1143">
        <v>0</v>
      </c>
      <c r="K11" s="1143">
        <v>0</v>
      </c>
      <c r="L11" s="1143">
        <v>0</v>
      </c>
      <c r="M11" s="1143">
        <v>0</v>
      </c>
      <c r="N11" s="1143">
        <v>0</v>
      </c>
      <c r="O11" s="1146"/>
      <c r="P11" s="1146" t="s">
        <v>987</v>
      </c>
      <c r="Q11" s="1146"/>
      <c r="R11" s="1146" t="s">
        <v>59</v>
      </c>
      <c r="S11" s="1146"/>
      <c r="T11" s="1146" t="s">
        <v>658</v>
      </c>
      <c r="U11" s="1146" t="s">
        <v>60</v>
      </c>
      <c r="V11" s="1146"/>
      <c r="W11" s="1146"/>
      <c r="AA11" s="1150"/>
      <c r="AB11" s="818"/>
      <c r="AC11" s="1151"/>
      <c r="AD11" s="527">
        <v>1</v>
      </c>
      <c r="AE11" s="527" t="s">
        <v>608</v>
      </c>
      <c r="AF11" s="527">
        <v>3</v>
      </c>
      <c r="AG11" s="527">
        <v>31</v>
      </c>
      <c r="AH11" s="527" t="s">
        <v>594</v>
      </c>
      <c r="AI11" s="528"/>
      <c r="AJ11" s="528"/>
    </row>
    <row r="12" spans="1:36" s="527" customFormat="1" ht="14.25" customHeight="1">
      <c r="A12" s="842" t="s">
        <v>61</v>
      </c>
      <c r="B12" s="495" t="s">
        <v>1929</v>
      </c>
      <c r="C12" s="840">
        <v>0.26700000000000002</v>
      </c>
      <c r="D12" s="1143">
        <v>3</v>
      </c>
      <c r="E12" s="1143">
        <v>1</v>
      </c>
      <c r="F12" s="1143">
        <v>2</v>
      </c>
      <c r="G12" s="1143">
        <v>1</v>
      </c>
      <c r="H12" s="1143">
        <v>0</v>
      </c>
      <c r="I12" s="1143">
        <v>0</v>
      </c>
      <c r="J12" s="1143">
        <v>1</v>
      </c>
      <c r="K12" s="1143">
        <v>0</v>
      </c>
      <c r="L12" s="1143">
        <v>0</v>
      </c>
      <c r="M12" s="1143">
        <v>0</v>
      </c>
      <c r="N12" s="1143">
        <v>1</v>
      </c>
      <c r="O12" s="1146"/>
      <c r="P12" s="1147" t="s">
        <v>1108</v>
      </c>
      <c r="Q12" s="1146"/>
      <c r="R12" s="1146" t="s">
        <v>1374</v>
      </c>
      <c r="S12" s="1146"/>
      <c r="T12" s="1148" t="s">
        <v>2031</v>
      </c>
      <c r="U12" s="1146"/>
      <c r="V12" s="1146" t="s">
        <v>2026</v>
      </c>
      <c r="W12" s="1146"/>
      <c r="AA12" s="1150"/>
      <c r="AB12" s="818"/>
      <c r="AC12" s="1151"/>
      <c r="AD12" s="527">
        <v>1</v>
      </c>
      <c r="AE12" s="527" t="s">
        <v>608</v>
      </c>
      <c r="AF12" s="527">
        <v>3</v>
      </c>
      <c r="AG12" s="527">
        <v>31</v>
      </c>
      <c r="AH12" s="527" t="s">
        <v>594</v>
      </c>
      <c r="AI12" s="528"/>
      <c r="AJ12" s="528"/>
    </row>
    <row r="13" spans="1:36" s="527" customFormat="1" ht="14.25" customHeight="1">
      <c r="A13" s="842" t="s">
        <v>2010</v>
      </c>
      <c r="B13" s="495" t="s">
        <v>1700</v>
      </c>
      <c r="C13" s="840" t="s">
        <v>91</v>
      </c>
      <c r="D13" s="1143">
        <v>0</v>
      </c>
      <c r="E13" s="1143">
        <v>0</v>
      </c>
      <c r="F13" s="1143">
        <v>0</v>
      </c>
      <c r="G13" s="1143">
        <v>0</v>
      </c>
      <c r="H13" s="1143">
        <v>0</v>
      </c>
      <c r="I13" s="1143">
        <v>0</v>
      </c>
      <c r="J13" s="1143">
        <v>0</v>
      </c>
      <c r="K13" s="1143">
        <v>0</v>
      </c>
      <c r="L13" s="1143">
        <v>0</v>
      </c>
      <c r="M13" s="1143">
        <v>0</v>
      </c>
      <c r="N13" s="1143">
        <v>0</v>
      </c>
      <c r="O13" s="1146"/>
      <c r="P13" s="1146"/>
      <c r="Q13" s="1146"/>
      <c r="R13" s="1146"/>
      <c r="S13" s="1146"/>
      <c r="T13" s="1146"/>
      <c r="U13" s="1146"/>
      <c r="V13" s="1146"/>
      <c r="W13" s="1146"/>
      <c r="AA13" s="1150"/>
      <c r="AB13" s="818"/>
      <c r="AC13" s="1151"/>
      <c r="AD13" s="527">
        <v>1</v>
      </c>
      <c r="AE13" s="527" t="s">
        <v>608</v>
      </c>
      <c r="AF13" s="527">
        <v>3</v>
      </c>
      <c r="AG13" s="527">
        <v>31</v>
      </c>
      <c r="AH13" s="527" t="s">
        <v>594</v>
      </c>
      <c r="AI13" s="528"/>
      <c r="AJ13" s="528"/>
    </row>
    <row r="14" spans="1:36" s="527" customFormat="1" ht="14.25" customHeight="1">
      <c r="A14" s="842" t="s">
        <v>63</v>
      </c>
      <c r="B14" s="495" t="s">
        <v>1402</v>
      </c>
      <c r="C14" s="840">
        <v>0.33300000000000002</v>
      </c>
      <c r="D14" s="1143">
        <v>3</v>
      </c>
      <c r="E14" s="1143">
        <v>1</v>
      </c>
      <c r="F14" s="1143">
        <v>1</v>
      </c>
      <c r="G14" s="1143">
        <v>0</v>
      </c>
      <c r="H14" s="1143">
        <v>0</v>
      </c>
      <c r="I14" s="1143">
        <v>0</v>
      </c>
      <c r="J14" s="1143">
        <v>0</v>
      </c>
      <c r="K14" s="1143">
        <v>1</v>
      </c>
      <c r="L14" s="1143">
        <v>0</v>
      </c>
      <c r="M14" s="1143">
        <v>0</v>
      </c>
      <c r="N14" s="1143">
        <v>0</v>
      </c>
      <c r="O14" s="1146"/>
      <c r="P14" s="1146" t="s">
        <v>658</v>
      </c>
      <c r="Q14" s="1146"/>
      <c r="R14" s="1147" t="s">
        <v>1705</v>
      </c>
      <c r="S14" s="1146"/>
      <c r="T14" s="1146" t="s">
        <v>1704</v>
      </c>
      <c r="U14" s="1146"/>
      <c r="V14" s="1146" t="s">
        <v>2028</v>
      </c>
      <c r="W14" s="1146"/>
      <c r="AA14" s="1150"/>
      <c r="AB14" s="818"/>
      <c r="AC14" s="1151"/>
      <c r="AD14" s="527">
        <v>1</v>
      </c>
      <c r="AE14" s="527" t="s">
        <v>608</v>
      </c>
      <c r="AF14" s="527">
        <v>3</v>
      </c>
      <c r="AG14" s="527">
        <v>31</v>
      </c>
      <c r="AH14" s="527" t="s">
        <v>594</v>
      </c>
      <c r="AI14" s="528"/>
      <c r="AJ14" s="528"/>
    </row>
    <row r="15" spans="1:36" s="527" customFormat="1" ht="14.25" customHeight="1">
      <c r="A15" s="842" t="s">
        <v>64</v>
      </c>
      <c r="B15" s="495" t="s">
        <v>1427</v>
      </c>
      <c r="C15" s="840">
        <v>0.5</v>
      </c>
      <c r="D15" s="1143">
        <v>2</v>
      </c>
      <c r="E15" s="1143">
        <v>0</v>
      </c>
      <c r="F15" s="1143">
        <v>1</v>
      </c>
      <c r="G15" s="1143">
        <v>1</v>
      </c>
      <c r="H15" s="1143">
        <v>1</v>
      </c>
      <c r="I15" s="1143">
        <v>0</v>
      </c>
      <c r="J15" s="1143">
        <v>0</v>
      </c>
      <c r="K15" s="1143">
        <v>0</v>
      </c>
      <c r="L15" s="1143">
        <v>0</v>
      </c>
      <c r="M15" s="1143">
        <v>0</v>
      </c>
      <c r="N15" s="1143">
        <v>0</v>
      </c>
      <c r="O15" s="1146"/>
      <c r="P15" s="1146"/>
      <c r="Q15" s="1146" t="s">
        <v>1372</v>
      </c>
      <c r="R15" s="1148" t="s">
        <v>1837</v>
      </c>
      <c r="S15" s="1146"/>
      <c r="T15" s="1146"/>
      <c r="U15" s="1146"/>
      <c r="V15" s="1146"/>
      <c r="W15" s="1146"/>
      <c r="AA15" s="1149">
        <v>1</v>
      </c>
      <c r="AC15" s="1152"/>
      <c r="AD15" s="527">
        <v>1</v>
      </c>
      <c r="AE15" s="527" t="s">
        <v>608</v>
      </c>
      <c r="AF15" s="527">
        <v>3</v>
      </c>
      <c r="AG15" s="527">
        <v>31</v>
      </c>
      <c r="AH15" s="527" t="s">
        <v>594</v>
      </c>
      <c r="AI15" s="528"/>
      <c r="AJ15" s="528"/>
    </row>
    <row r="16" spans="1:36" s="527" customFormat="1" ht="14.25" customHeight="1">
      <c r="A16" s="842" t="s">
        <v>2029</v>
      </c>
      <c r="B16" s="495" t="s">
        <v>1399</v>
      </c>
      <c r="C16" s="840">
        <v>0.5</v>
      </c>
      <c r="D16" s="1143">
        <v>2</v>
      </c>
      <c r="E16" s="1143">
        <v>0</v>
      </c>
      <c r="F16" s="1143">
        <v>1</v>
      </c>
      <c r="G16" s="1143">
        <v>0</v>
      </c>
      <c r="H16" s="1143">
        <v>1</v>
      </c>
      <c r="I16" s="1143">
        <v>0</v>
      </c>
      <c r="J16" s="1143">
        <v>0</v>
      </c>
      <c r="K16" s="1143">
        <v>0</v>
      </c>
      <c r="L16" s="1143">
        <v>0</v>
      </c>
      <c r="M16" s="1143">
        <v>0</v>
      </c>
      <c r="N16" s="1143">
        <v>0</v>
      </c>
      <c r="O16" s="1146"/>
      <c r="P16" s="1146"/>
      <c r="Q16" s="1146"/>
      <c r="R16" s="1146"/>
      <c r="S16" s="1146"/>
      <c r="T16" s="1147" t="s">
        <v>1705</v>
      </c>
      <c r="U16" s="1146"/>
      <c r="V16" s="1146" t="s">
        <v>60</v>
      </c>
      <c r="W16" s="1146"/>
      <c r="AA16" s="1149">
        <v>1</v>
      </c>
      <c r="AC16" s="1152"/>
      <c r="AD16" s="527">
        <v>1</v>
      </c>
      <c r="AE16" s="527" t="s">
        <v>608</v>
      </c>
      <c r="AF16" s="527">
        <v>3</v>
      </c>
      <c r="AG16" s="527">
        <v>31</v>
      </c>
      <c r="AH16" s="527" t="s">
        <v>594</v>
      </c>
      <c r="AI16" s="528"/>
      <c r="AJ16" s="528"/>
    </row>
    <row r="17" spans="1:39" s="527" customFormat="1" ht="14.25" customHeight="1">
      <c r="A17" s="1831" t="s">
        <v>66</v>
      </c>
      <c r="B17" s="1831"/>
      <c r="C17" s="841"/>
      <c r="D17" s="1144">
        <v>34</v>
      </c>
      <c r="E17" s="1144">
        <v>4</v>
      </c>
      <c r="F17" s="1144">
        <v>12</v>
      </c>
      <c r="G17" s="1144">
        <v>4</v>
      </c>
      <c r="H17" s="1144">
        <v>5</v>
      </c>
      <c r="I17" s="1144">
        <v>1</v>
      </c>
      <c r="J17" s="1144">
        <v>1</v>
      </c>
      <c r="K17" s="1144">
        <v>1</v>
      </c>
      <c r="L17" s="1144">
        <v>0</v>
      </c>
      <c r="M17" s="1144">
        <v>0</v>
      </c>
      <c r="N17" s="1144">
        <v>2</v>
      </c>
      <c r="AA17" s="1149"/>
      <c r="AC17" s="1152"/>
      <c r="AD17" s="527">
        <v>1</v>
      </c>
      <c r="AE17" s="527" t="s">
        <v>608</v>
      </c>
      <c r="AF17" s="527">
        <v>3</v>
      </c>
      <c r="AG17" s="527">
        <v>31</v>
      </c>
      <c r="AH17" s="527" t="s">
        <v>594</v>
      </c>
      <c r="AI17" s="528"/>
      <c r="AJ17" s="528"/>
      <c r="AM17" s="931">
        <v>3</v>
      </c>
    </row>
    <row r="18" spans="1:39" ht="14.25" customHeight="1">
      <c r="A18" s="220"/>
      <c r="B18" s="221"/>
      <c r="C18" s="220"/>
      <c r="D18" s="1145"/>
      <c r="E18" s="1145"/>
      <c r="F18" s="1145"/>
      <c r="G18" s="1145"/>
      <c r="H18" s="1145"/>
      <c r="I18" s="1145"/>
      <c r="J18" s="1145"/>
      <c r="K18" s="1145"/>
      <c r="L18" s="1145"/>
      <c r="M18" s="1145"/>
      <c r="N18" s="1145"/>
      <c r="O18" s="222"/>
      <c r="P18" s="222"/>
      <c r="Q18" s="222"/>
      <c r="R18" s="222"/>
      <c r="S18" s="222"/>
      <c r="T18" s="222"/>
      <c r="U18" s="222"/>
      <c r="V18" s="222"/>
      <c r="W18" s="222"/>
      <c r="X18" s="222"/>
      <c r="Y18" s="222"/>
      <c r="Z18" s="222"/>
      <c r="AA18" s="522"/>
      <c r="AB18" s="516"/>
      <c r="AC18" s="506"/>
      <c r="AD18" s="513"/>
      <c r="AE18" s="222"/>
      <c r="AF18" s="222"/>
      <c r="AG18" s="222"/>
      <c r="AH18" s="222"/>
      <c r="AI18" s="223"/>
      <c r="AJ18" s="222"/>
      <c r="AK18" s="136"/>
    </row>
    <row r="19" spans="1:39" ht="13.5" customHeight="1">
      <c r="A19" s="473" t="s">
        <v>1690</v>
      </c>
      <c r="B19" s="4" t="s">
        <v>1564</v>
      </c>
      <c r="C19" s="251">
        <f>+F19/D19*1000</f>
        <v>352.94117647058823</v>
      </c>
      <c r="D19" s="180">
        <f>SUBTOTAL(9,$D$1:D17)</f>
        <v>68</v>
      </c>
      <c r="E19" s="26">
        <f>SUBTOTAL(9,$E$1:E17)</f>
        <v>8</v>
      </c>
      <c r="F19" s="26">
        <f>SUBTOTAL(9,$F$1:F17)</f>
        <v>24</v>
      </c>
      <c r="G19" s="26">
        <f>SUBTOTAL(9,$G$1:G17)</f>
        <v>8</v>
      </c>
      <c r="H19" s="26">
        <f>SUBTOTAL(9,$H$1:H17)</f>
        <v>10</v>
      </c>
      <c r="I19" s="26">
        <f>SUBTOTAL(9,$I$1:I17)</f>
        <v>2</v>
      </c>
      <c r="J19" s="26">
        <f>SUBTOTAL(9,$J$1:J17)</f>
        <v>2</v>
      </c>
      <c r="K19" s="26">
        <f>SUBTOTAL(9,$K$1:K17)</f>
        <v>2</v>
      </c>
      <c r="L19" s="26">
        <f>SUBTOTAL(9,$L$1:L17)</f>
        <v>0</v>
      </c>
      <c r="M19" s="26">
        <f>SUBTOTAL(9,$M$1:M17)</f>
        <v>0</v>
      </c>
      <c r="N19" s="26">
        <f>SUBTOTAL(9,$N$1:N17)</f>
        <v>4</v>
      </c>
      <c r="AA19" s="523">
        <f>SUBTOTAL(9,$AA$1:AA17)</f>
        <v>3</v>
      </c>
      <c r="AB19" s="517">
        <f>SUBTOTAL(9,$AB$1:AB17)</f>
        <v>0</v>
      </c>
      <c r="AC19" s="510">
        <f>SUBTOTAL(9,$AC$1:AC17)</f>
        <v>0</v>
      </c>
      <c r="AD19" s="658">
        <f>SUBTOTAL(9,$AD$1:AD17)</f>
        <v>16</v>
      </c>
      <c r="AE19" s="27"/>
      <c r="AI19" s="4"/>
    </row>
    <row r="20" spans="1:39" ht="13.5" customHeight="1">
      <c r="A20" s="45">
        <v>0</v>
      </c>
      <c r="B20" s="21" t="s">
        <v>1407</v>
      </c>
      <c r="C20" s="251">
        <f t="shared" ref="C20:C83" si="0">+F20/D20*1000</f>
        <v>352.94117647058823</v>
      </c>
      <c r="D20" s="180">
        <f>SUBTOTAL(9,$D$1:D18)</f>
        <v>68</v>
      </c>
      <c r="E20" s="26">
        <f>SUBTOTAL(9,$E$1:E18)</f>
        <v>8</v>
      </c>
      <c r="F20" s="26">
        <f>SUBTOTAL(9,$F$1:F18)</f>
        <v>24</v>
      </c>
      <c r="G20" s="26">
        <f>SUBTOTAL(9,$G$1:G18)</f>
        <v>8</v>
      </c>
      <c r="H20" s="26">
        <f>SUBTOTAL(9,$H$1:H18)</f>
        <v>10</v>
      </c>
      <c r="I20" s="26">
        <f>SUBTOTAL(9,$I$1:I18)</f>
        <v>2</v>
      </c>
      <c r="J20" s="26">
        <f>SUBTOTAL(9,$J$1:J18)</f>
        <v>2</v>
      </c>
      <c r="K20" s="26">
        <f>SUBTOTAL(9,$K$1:K18)</f>
        <v>2</v>
      </c>
      <c r="L20" s="26">
        <f>SUBTOTAL(9,$L$1:L18)</f>
        <v>0</v>
      </c>
      <c r="M20" s="26">
        <f>SUBTOTAL(9,$M$1:M18)</f>
        <v>0</v>
      </c>
      <c r="N20" s="26">
        <f>SUBTOTAL(9,$N$1:N18)</f>
        <v>4</v>
      </c>
      <c r="AA20" s="523">
        <f>SUBTOTAL(9,$AA$1:AA18)</f>
        <v>3</v>
      </c>
      <c r="AB20" s="517">
        <f>SUBTOTAL(9,$AB$1:AB18)</f>
        <v>0</v>
      </c>
      <c r="AC20" s="510">
        <f>SUBTOTAL(9,$AC$1:AC18)</f>
        <v>0</v>
      </c>
      <c r="AD20" s="658">
        <f>SUBTOTAL(9,$AD$1:AD18)</f>
        <v>16</v>
      </c>
      <c r="AE20" s="27"/>
    </row>
    <row r="21" spans="1:39" ht="13.5" customHeight="1">
      <c r="A21" s="45">
        <v>2</v>
      </c>
      <c r="B21" s="21" t="s">
        <v>1395</v>
      </c>
      <c r="C21" s="251">
        <f t="shared" si="0"/>
        <v>352.94117647058823</v>
      </c>
      <c r="D21" s="180">
        <f>SUBTOTAL(9,$D$1:D19)</f>
        <v>68</v>
      </c>
      <c r="E21" s="26">
        <f>SUBTOTAL(9,$E$1:E19)</f>
        <v>8</v>
      </c>
      <c r="F21" s="26">
        <f>SUBTOTAL(9,$F$1:F19)</f>
        <v>24</v>
      </c>
      <c r="G21" s="26">
        <f>SUBTOTAL(9,$G$1:G19)</f>
        <v>8</v>
      </c>
      <c r="H21" s="26">
        <f>SUBTOTAL(9,$H$1:H19)</f>
        <v>10</v>
      </c>
      <c r="I21" s="26">
        <f>SUBTOTAL(9,$I$1:I19)</f>
        <v>2</v>
      </c>
      <c r="J21" s="26">
        <f>SUBTOTAL(9,$J$1:J19)</f>
        <v>2</v>
      </c>
      <c r="K21" s="26">
        <f>SUBTOTAL(9,$K$1:K19)</f>
        <v>2</v>
      </c>
      <c r="L21" s="26">
        <f>SUBTOTAL(9,$L$1:L19)</f>
        <v>0</v>
      </c>
      <c r="M21" s="26">
        <f>SUBTOTAL(9,$M$1:M19)</f>
        <v>0</v>
      </c>
      <c r="N21" s="26">
        <f>SUBTOTAL(9,$N$1:N19)</f>
        <v>4</v>
      </c>
      <c r="AA21" s="523">
        <f>SUBTOTAL(9,$AA$1:AA20)</f>
        <v>3</v>
      </c>
      <c r="AB21" s="517">
        <f>SUBTOTAL(9,$AB$1:AB20)</f>
        <v>0</v>
      </c>
      <c r="AC21" s="510">
        <f>SUBTOTAL(9,$AC$1:AC20)</f>
        <v>0</v>
      </c>
      <c r="AD21" s="658">
        <f>SUBTOTAL(9,$AD$1:AD20)</f>
        <v>16</v>
      </c>
      <c r="AE21" s="27"/>
    </row>
    <row r="22" spans="1:39" ht="13.5" customHeight="1">
      <c r="A22" s="45">
        <v>5</v>
      </c>
      <c r="B22" s="4" t="s">
        <v>1611</v>
      </c>
      <c r="C22" s="251">
        <f t="shared" si="0"/>
        <v>352.94117647058823</v>
      </c>
      <c r="D22" s="180">
        <f>SUBTOTAL(9,$D$1:D20)</f>
        <v>68</v>
      </c>
      <c r="E22" s="26">
        <f>SUBTOTAL(9,$E$1:E20)</f>
        <v>8</v>
      </c>
      <c r="F22" s="26">
        <f>SUBTOTAL(9,$F$1:F20)</f>
        <v>24</v>
      </c>
      <c r="G22" s="26">
        <f>SUBTOTAL(9,$G$1:G20)</f>
        <v>8</v>
      </c>
      <c r="H22" s="26">
        <f>SUBTOTAL(9,$H$1:H20)</f>
        <v>10</v>
      </c>
      <c r="I22" s="26">
        <f>SUBTOTAL(9,$I$1:I20)</f>
        <v>2</v>
      </c>
      <c r="J22" s="26">
        <f>SUBTOTAL(9,$J$1:J20)</f>
        <v>2</v>
      </c>
      <c r="K22" s="26">
        <f>SUBTOTAL(9,$K$1:K20)</f>
        <v>2</v>
      </c>
      <c r="L22" s="26">
        <f>SUBTOTAL(9,$L$1:L20)</f>
        <v>0</v>
      </c>
      <c r="M22" s="26">
        <f>SUBTOTAL(9,$M$1:M20)</f>
        <v>0</v>
      </c>
      <c r="N22" s="26">
        <f>SUBTOTAL(9,$N$1:N20)</f>
        <v>4</v>
      </c>
      <c r="AA22" s="523">
        <f>SUBTOTAL(9,$AA$1:AA20)</f>
        <v>3</v>
      </c>
      <c r="AB22" s="517">
        <f>SUBTOTAL(9,$AB$1:AB20)</f>
        <v>0</v>
      </c>
      <c r="AC22" s="510">
        <f>SUBTOTAL(9,$AC$1:AC20)</f>
        <v>0</v>
      </c>
      <c r="AD22" s="658">
        <f>SUBTOTAL(9,$AD$1:AD20)</f>
        <v>16</v>
      </c>
      <c r="AE22" s="27"/>
      <c r="AI22" s="4"/>
    </row>
    <row r="23" spans="1:39" ht="13.5" customHeight="1">
      <c r="A23" s="45">
        <v>6</v>
      </c>
      <c r="B23" s="4" t="s">
        <v>1443</v>
      </c>
      <c r="C23" s="251">
        <f t="shared" si="0"/>
        <v>352.94117647058823</v>
      </c>
      <c r="D23" s="180">
        <f>SUBTOTAL(9,$D$1:D21)</f>
        <v>68</v>
      </c>
      <c r="E23" s="26">
        <f>SUBTOTAL(9,$E$1:E21)</f>
        <v>8</v>
      </c>
      <c r="F23" s="26">
        <f>SUBTOTAL(9,$F$1:F21)</f>
        <v>24</v>
      </c>
      <c r="G23" s="26">
        <f>SUBTOTAL(9,$G$1:G21)</f>
        <v>8</v>
      </c>
      <c r="H23" s="26">
        <f>SUBTOTAL(9,$H$1:H21)</f>
        <v>10</v>
      </c>
      <c r="I23" s="26">
        <f>SUBTOTAL(9,$I$1:I21)</f>
        <v>2</v>
      </c>
      <c r="J23" s="26">
        <f>SUBTOTAL(9,$J$1:J21)</f>
        <v>2</v>
      </c>
      <c r="K23" s="26">
        <f>SUBTOTAL(9,$K$1:K21)</f>
        <v>2</v>
      </c>
      <c r="L23" s="26">
        <f>SUBTOTAL(9,$L$1:L21)</f>
        <v>0</v>
      </c>
      <c r="M23" s="26">
        <f>SUBTOTAL(9,$M$1:M21)</f>
        <v>0</v>
      </c>
      <c r="N23" s="26">
        <f>SUBTOTAL(9,$N$1:N21)</f>
        <v>4</v>
      </c>
      <c r="AA23" s="523">
        <f>SUBTOTAL(9,$AA$1:AA21)</f>
        <v>3</v>
      </c>
      <c r="AB23" s="517">
        <f>SUBTOTAL(9,$AB$1:AB21)</f>
        <v>0</v>
      </c>
      <c r="AC23" s="510">
        <f>SUBTOTAL(9,$AC$1:AC21)</f>
        <v>0</v>
      </c>
      <c r="AD23" s="658">
        <f>SUBTOTAL(9,$AD$1:AD21)</f>
        <v>16</v>
      </c>
      <c r="AE23" s="27"/>
    </row>
    <row r="24" spans="1:39" ht="13.5" customHeight="1">
      <c r="A24" s="45">
        <v>7</v>
      </c>
      <c r="B24" s="21" t="s">
        <v>1400</v>
      </c>
      <c r="C24" s="251">
        <f t="shared" si="0"/>
        <v>352.94117647058823</v>
      </c>
      <c r="D24" s="180">
        <f>SUBTOTAL(9,$D$1:D22)</f>
        <v>68</v>
      </c>
      <c r="E24" s="26">
        <f>SUBTOTAL(9,$E$1:E22)</f>
        <v>8</v>
      </c>
      <c r="F24" s="26">
        <f>SUBTOTAL(9,$F$1:F22)</f>
        <v>24</v>
      </c>
      <c r="G24" s="26">
        <f>SUBTOTAL(9,$G$1:G22)</f>
        <v>8</v>
      </c>
      <c r="H24" s="26">
        <f>SUBTOTAL(9,$H$1:H22)</f>
        <v>10</v>
      </c>
      <c r="I24" s="26">
        <f>SUBTOTAL(9,$I$1:I22)</f>
        <v>2</v>
      </c>
      <c r="J24" s="26">
        <f>SUBTOTAL(9,$J$1:J22)</f>
        <v>2</v>
      </c>
      <c r="K24" s="26">
        <f>SUBTOTAL(9,$K$1:K22)</f>
        <v>2</v>
      </c>
      <c r="L24" s="26">
        <f>SUBTOTAL(9,$L$1:L22)</f>
        <v>0</v>
      </c>
      <c r="M24" s="26">
        <f>SUBTOTAL(9,$M$1:M22)</f>
        <v>0</v>
      </c>
      <c r="N24" s="26">
        <f>SUBTOTAL(9,$N$1:N22)</f>
        <v>4</v>
      </c>
      <c r="AA24" s="523">
        <f>SUBTOTAL(9,$AA$1:AA22)</f>
        <v>3</v>
      </c>
      <c r="AB24" s="517">
        <f>SUBTOTAL(9,$AB$1:AB22)</f>
        <v>0</v>
      </c>
      <c r="AC24" s="510">
        <f>SUBTOTAL(9,$AC$1:AC22)</f>
        <v>0</v>
      </c>
      <c r="AD24" s="658">
        <f>SUBTOTAL(9,$AD$1:AD22)</f>
        <v>16</v>
      </c>
      <c r="AE24" s="27"/>
    </row>
    <row r="25" spans="1:39" ht="13.5" customHeight="1">
      <c r="A25" s="45">
        <v>10</v>
      </c>
      <c r="B25" s="21" t="s">
        <v>2204</v>
      </c>
      <c r="C25" s="251">
        <f t="shared" si="0"/>
        <v>352.94117647058823</v>
      </c>
      <c r="D25" s="180">
        <f>SUBTOTAL(9,$D$1:D23)</f>
        <v>68</v>
      </c>
      <c r="E25" s="26">
        <f>SUBTOTAL(9,$E$1:E23)</f>
        <v>8</v>
      </c>
      <c r="F25" s="26">
        <f>SUBTOTAL(9,$F$1:F23)</f>
        <v>24</v>
      </c>
      <c r="G25" s="26">
        <f>SUBTOTAL(9,$G$1:G23)</f>
        <v>8</v>
      </c>
      <c r="H25" s="26">
        <f>SUBTOTAL(9,$H$1:H23)</f>
        <v>10</v>
      </c>
      <c r="I25" s="26">
        <f>SUBTOTAL(9,$I$1:I23)</f>
        <v>2</v>
      </c>
      <c r="J25" s="26">
        <f>SUBTOTAL(9,$J$1:J23)</f>
        <v>2</v>
      </c>
      <c r="K25" s="26">
        <f>SUBTOTAL(9,$K$1:K23)</f>
        <v>2</v>
      </c>
      <c r="L25" s="26">
        <f>SUBTOTAL(9,$L$1:L23)</f>
        <v>0</v>
      </c>
      <c r="M25" s="26">
        <f>SUBTOTAL(9,$M$1:M23)</f>
        <v>0</v>
      </c>
      <c r="N25" s="26">
        <f>SUBTOTAL(9,$N$1:N23)</f>
        <v>4</v>
      </c>
      <c r="AA25" s="523">
        <f>SUBTOTAL(9,$AA$1:AA23)</f>
        <v>3</v>
      </c>
      <c r="AB25" s="517">
        <f>SUBTOTAL(9,$AB$1:AB23)</f>
        <v>0</v>
      </c>
      <c r="AC25" s="510">
        <f>SUBTOTAL(9,$AC$1:AC23)</f>
        <v>0</v>
      </c>
      <c r="AD25" s="658">
        <f>SUBTOTAL(9,$AD$1:AD23)</f>
        <v>16</v>
      </c>
      <c r="AE25" s="27"/>
    </row>
    <row r="26" spans="1:39" ht="13.5" customHeight="1">
      <c r="A26" s="45">
        <v>22</v>
      </c>
      <c r="B26" s="21" t="s">
        <v>1444</v>
      </c>
      <c r="C26" s="251">
        <f t="shared" si="0"/>
        <v>352.94117647058823</v>
      </c>
      <c r="D26" s="180">
        <f>SUBTOTAL(9,$D$1:D24)</f>
        <v>68</v>
      </c>
      <c r="E26" s="26">
        <f>SUBTOTAL(9,$E$1:E24)</f>
        <v>8</v>
      </c>
      <c r="F26" s="26">
        <f>SUBTOTAL(9,$F$1:F24)</f>
        <v>24</v>
      </c>
      <c r="G26" s="26">
        <f>SUBTOTAL(9,$G$1:G24)</f>
        <v>8</v>
      </c>
      <c r="H26" s="26">
        <f>SUBTOTAL(9,$H$1:H24)</f>
        <v>10</v>
      </c>
      <c r="I26" s="26">
        <f>SUBTOTAL(9,$I$1:I24)</f>
        <v>2</v>
      </c>
      <c r="J26" s="26">
        <f>SUBTOTAL(9,$J$1:J24)</f>
        <v>2</v>
      </c>
      <c r="K26" s="26">
        <f>SUBTOTAL(9,$K$1:K24)</f>
        <v>2</v>
      </c>
      <c r="L26" s="26">
        <f>SUBTOTAL(9,$L$1:L24)</f>
        <v>0</v>
      </c>
      <c r="M26" s="26">
        <f>SUBTOTAL(9,$M$1:M24)</f>
        <v>0</v>
      </c>
      <c r="N26" s="26">
        <f>SUBTOTAL(9,$N$1:N24)</f>
        <v>4</v>
      </c>
      <c r="AA26" s="523">
        <f>SUBTOTAL(9,$AA$1:AA24)</f>
        <v>3</v>
      </c>
      <c r="AB26" s="517">
        <f>SUBTOTAL(9,$AB$1:AB24)</f>
        <v>0</v>
      </c>
      <c r="AC26" s="510">
        <f>SUBTOTAL(9,$AC$1:AC24)</f>
        <v>0</v>
      </c>
      <c r="AD26" s="658">
        <f>SUBTOTAL(9,$AD$1:AD24)</f>
        <v>16</v>
      </c>
      <c r="AE26" s="27"/>
    </row>
    <row r="27" spans="1:39" ht="13.5" customHeight="1">
      <c r="A27" s="45">
        <v>27</v>
      </c>
      <c r="B27" s="21" t="s">
        <v>1402</v>
      </c>
      <c r="C27" s="251">
        <f t="shared" si="0"/>
        <v>352.94117647058823</v>
      </c>
      <c r="D27" s="180">
        <f>SUBTOTAL(9,$D$1:D25)</f>
        <v>68</v>
      </c>
      <c r="E27" s="26">
        <f>SUBTOTAL(9,$E$1:E25)</f>
        <v>8</v>
      </c>
      <c r="F27" s="26">
        <f>SUBTOTAL(9,$F$1:F25)</f>
        <v>24</v>
      </c>
      <c r="G27" s="26">
        <f>SUBTOTAL(9,$G$1:G25)</f>
        <v>8</v>
      </c>
      <c r="H27" s="26">
        <f>SUBTOTAL(9,$H$1:H25)</f>
        <v>10</v>
      </c>
      <c r="I27" s="26">
        <f>SUBTOTAL(9,$I$1:I25)</f>
        <v>2</v>
      </c>
      <c r="J27" s="26">
        <f>SUBTOTAL(9,$J$1:J25)</f>
        <v>2</v>
      </c>
      <c r="K27" s="26">
        <f>SUBTOTAL(9,$K$1:K25)</f>
        <v>2</v>
      </c>
      <c r="L27" s="26">
        <f>SUBTOTAL(9,$L$1:L25)</f>
        <v>0</v>
      </c>
      <c r="M27" s="26">
        <f>SUBTOTAL(9,$M$1:M25)</f>
        <v>0</v>
      </c>
      <c r="N27" s="26">
        <f>SUBTOTAL(9,$N$1:N25)</f>
        <v>4</v>
      </c>
      <c r="AA27" s="523">
        <f>SUBTOTAL(9,$AA$1:AA25)</f>
        <v>3</v>
      </c>
      <c r="AB27" s="517">
        <f>SUBTOTAL(9,$AB$1:AB25)</f>
        <v>0</v>
      </c>
      <c r="AC27" s="510">
        <f>SUBTOTAL(9,$AC$1:AC25)</f>
        <v>0</v>
      </c>
      <c r="AD27" s="658">
        <f>SUBTOTAL(9,$AD$1:AD25)</f>
        <v>16</v>
      </c>
      <c r="AE27" s="27"/>
    </row>
    <row r="28" spans="1:39" ht="13.5" customHeight="1">
      <c r="A28" s="45">
        <v>31</v>
      </c>
      <c r="B28" s="21" t="s">
        <v>1416</v>
      </c>
      <c r="C28" s="251">
        <f t="shared" si="0"/>
        <v>352.94117647058823</v>
      </c>
      <c r="D28" s="180">
        <f>SUBTOTAL(9,$D$1:D26)</f>
        <v>68</v>
      </c>
      <c r="E28" s="26">
        <f>SUBTOTAL(9,$E$1:E26)</f>
        <v>8</v>
      </c>
      <c r="F28" s="26">
        <f>SUBTOTAL(9,$F$1:F26)</f>
        <v>24</v>
      </c>
      <c r="G28" s="26">
        <f>SUBTOTAL(9,$G$1:G26)</f>
        <v>8</v>
      </c>
      <c r="H28" s="26">
        <f>SUBTOTAL(9,$H$1:H26)</f>
        <v>10</v>
      </c>
      <c r="I28" s="26">
        <f>SUBTOTAL(9,$I$1:I26)</f>
        <v>2</v>
      </c>
      <c r="J28" s="26">
        <f>SUBTOTAL(9,$J$1:J26)</f>
        <v>2</v>
      </c>
      <c r="K28" s="26">
        <f>SUBTOTAL(9,$K$1:K26)</f>
        <v>2</v>
      </c>
      <c r="L28" s="26">
        <f>SUBTOTAL(9,$L$1:L26)</f>
        <v>0</v>
      </c>
      <c r="M28" s="26">
        <f>SUBTOTAL(9,$M$1:M26)</f>
        <v>0</v>
      </c>
      <c r="N28" s="26">
        <f>SUBTOTAL(9,$N$1:N26)</f>
        <v>4</v>
      </c>
      <c r="AA28" s="523">
        <f>SUBTOTAL(9,$AA$1:AA26)</f>
        <v>3</v>
      </c>
      <c r="AB28" s="517">
        <f>SUBTOTAL(9,$AB$1:AB26)</f>
        <v>0</v>
      </c>
      <c r="AC28" s="510">
        <f>SUBTOTAL(9,$AC$1:AC26)</f>
        <v>0</v>
      </c>
      <c r="AD28" s="658">
        <f>SUBTOTAL(9,$AD$1:AD26)</f>
        <v>16</v>
      </c>
      <c r="AE28" s="27"/>
      <c r="AI28" s="4"/>
    </row>
    <row r="29" spans="1:39" ht="13.5" customHeight="1">
      <c r="A29" s="45">
        <v>32</v>
      </c>
      <c r="B29" s="4" t="s">
        <v>1445</v>
      </c>
      <c r="C29" s="251">
        <f t="shared" si="0"/>
        <v>352.94117647058823</v>
      </c>
      <c r="D29" s="180">
        <f>SUBTOTAL(9,$D$1:D27)</f>
        <v>68</v>
      </c>
      <c r="E29" s="26">
        <f>SUBTOTAL(9,$E$1:E27)</f>
        <v>8</v>
      </c>
      <c r="F29" s="26">
        <f>SUBTOTAL(9,$F$1:F27)</f>
        <v>24</v>
      </c>
      <c r="G29" s="26">
        <f>SUBTOTAL(9,$G$1:G27)</f>
        <v>8</v>
      </c>
      <c r="H29" s="26">
        <f>SUBTOTAL(9,$H$1:H27)</f>
        <v>10</v>
      </c>
      <c r="I29" s="26">
        <f>SUBTOTAL(9,$I$1:I27)</f>
        <v>2</v>
      </c>
      <c r="J29" s="26">
        <f>SUBTOTAL(9,$J$1:J27)</f>
        <v>2</v>
      </c>
      <c r="K29" s="26">
        <f>SUBTOTAL(9,$K$1:K27)</f>
        <v>2</v>
      </c>
      <c r="L29" s="26">
        <f>SUBTOTAL(9,$L$1:L27)</f>
        <v>0</v>
      </c>
      <c r="M29" s="26">
        <f>SUBTOTAL(9,$M$1:M27)</f>
        <v>0</v>
      </c>
      <c r="N29" s="26">
        <f>SUBTOTAL(9,$N$1:N27)</f>
        <v>4</v>
      </c>
      <c r="AA29" s="523">
        <f>SUBTOTAL(9,$AA$1:AA27)</f>
        <v>3</v>
      </c>
      <c r="AB29" s="517">
        <f>SUBTOTAL(9,$AB$1:AB27)</f>
        <v>0</v>
      </c>
      <c r="AC29" s="510">
        <f>SUBTOTAL(9,$AC$1:AC27)</f>
        <v>0</v>
      </c>
      <c r="AD29" s="658">
        <f>SUBTOTAL(9,$AD$1:AD27)</f>
        <v>16</v>
      </c>
      <c r="AE29" s="27"/>
    </row>
    <row r="30" spans="1:39" ht="13.5" customHeight="1">
      <c r="A30" s="45">
        <v>33</v>
      </c>
      <c r="B30" s="21" t="s">
        <v>1396</v>
      </c>
      <c r="C30" s="251">
        <f t="shared" si="0"/>
        <v>352.94117647058823</v>
      </c>
      <c r="D30" s="180">
        <f>SUBTOTAL(9,$D$1:D28)</f>
        <v>68</v>
      </c>
      <c r="E30" s="26">
        <f>SUBTOTAL(9,$E$1:E28)</f>
        <v>8</v>
      </c>
      <c r="F30" s="26">
        <f>SUBTOTAL(9,$F$1:F28)</f>
        <v>24</v>
      </c>
      <c r="G30" s="26">
        <f>SUBTOTAL(9,$G$1:G28)</f>
        <v>8</v>
      </c>
      <c r="H30" s="26">
        <f>SUBTOTAL(9,$H$1:H28)</f>
        <v>10</v>
      </c>
      <c r="I30" s="26">
        <f>SUBTOTAL(9,$I$1:I28)</f>
        <v>2</v>
      </c>
      <c r="J30" s="26">
        <f>SUBTOTAL(9,$J$1:J28)</f>
        <v>2</v>
      </c>
      <c r="K30" s="26">
        <f>SUBTOTAL(9,$K$1:K28)</f>
        <v>2</v>
      </c>
      <c r="L30" s="26">
        <f>SUBTOTAL(9,$L$1:L28)</f>
        <v>0</v>
      </c>
      <c r="M30" s="26">
        <f>SUBTOTAL(9,$M$1:M28)</f>
        <v>0</v>
      </c>
      <c r="N30" s="26">
        <f>SUBTOTAL(9,$N$1:N28)</f>
        <v>4</v>
      </c>
      <c r="AA30" s="523">
        <f>SUBTOTAL(9,$AA$1:AA28)</f>
        <v>3</v>
      </c>
      <c r="AB30" s="517">
        <f>SUBTOTAL(9,$AB$1:AB28)</f>
        <v>0</v>
      </c>
      <c r="AC30" s="510">
        <f>SUBTOTAL(9,$AC$1:AC28)</f>
        <v>0</v>
      </c>
      <c r="AD30" s="658">
        <f>SUBTOTAL(9,$AD$1:AD28)</f>
        <v>16</v>
      </c>
      <c r="AE30" s="27"/>
    </row>
    <row r="31" spans="1:39" ht="13.5" customHeight="1">
      <c r="A31" s="45">
        <v>35</v>
      </c>
      <c r="B31" s="21" t="s">
        <v>1718</v>
      </c>
      <c r="C31" s="251">
        <f t="shared" si="0"/>
        <v>352.94117647058823</v>
      </c>
      <c r="D31" s="180">
        <f>SUBTOTAL(9,$D$1:D29)</f>
        <v>68</v>
      </c>
      <c r="E31" s="26">
        <f>SUBTOTAL(9,$E$1:E29)</f>
        <v>8</v>
      </c>
      <c r="F31" s="26">
        <f>SUBTOTAL(9,$F$1:F29)</f>
        <v>24</v>
      </c>
      <c r="G31" s="26">
        <f>SUBTOTAL(9,$G$1:G29)</f>
        <v>8</v>
      </c>
      <c r="H31" s="26">
        <f>SUBTOTAL(9,$H$1:H29)</f>
        <v>10</v>
      </c>
      <c r="I31" s="26">
        <f>SUBTOTAL(9,$I$1:I29)</f>
        <v>2</v>
      </c>
      <c r="J31" s="26">
        <f>SUBTOTAL(9,$J$1:J29)</f>
        <v>2</v>
      </c>
      <c r="K31" s="26">
        <f>SUBTOTAL(9,$K$1:K29)</f>
        <v>2</v>
      </c>
      <c r="L31" s="26">
        <f>SUBTOTAL(9,$L$1:L29)</f>
        <v>0</v>
      </c>
      <c r="M31" s="26">
        <f>SUBTOTAL(9,$M$1:M29)</f>
        <v>0</v>
      </c>
      <c r="N31" s="26">
        <f>SUBTOTAL(9,$N$1:N29)</f>
        <v>4</v>
      </c>
      <c r="AA31" s="523">
        <f>SUBTOTAL(9,$AA$1:AA29)</f>
        <v>3</v>
      </c>
      <c r="AB31" s="517">
        <f>SUBTOTAL(9,$AB$1:AB29)</f>
        <v>0</v>
      </c>
      <c r="AC31" s="510">
        <f>SUBTOTAL(9,$AC$1:AC29)</f>
        <v>0</v>
      </c>
      <c r="AD31" s="658">
        <f>SUBTOTAL(9,$AD$1:AD29)</f>
        <v>16</v>
      </c>
      <c r="AE31" s="27"/>
      <c r="AI31" s="4"/>
    </row>
    <row r="32" spans="1:39" ht="13.5" customHeight="1">
      <c r="A32" s="45">
        <v>37</v>
      </c>
      <c r="B32" s="21" t="s">
        <v>1398</v>
      </c>
      <c r="C32" s="251">
        <f t="shared" si="0"/>
        <v>352.94117647058823</v>
      </c>
      <c r="D32" s="180">
        <f>SUBTOTAL(9,$D$1:D30)</f>
        <v>68</v>
      </c>
      <c r="E32" s="26">
        <f>SUBTOTAL(9,$E$1:E30)</f>
        <v>8</v>
      </c>
      <c r="F32" s="26">
        <f>SUBTOTAL(9,$F$1:F30)</f>
        <v>24</v>
      </c>
      <c r="G32" s="26">
        <f>SUBTOTAL(9,$G$1:G30)</f>
        <v>8</v>
      </c>
      <c r="H32" s="26">
        <f>SUBTOTAL(9,$H$1:H30)</f>
        <v>10</v>
      </c>
      <c r="I32" s="26">
        <f>SUBTOTAL(9,$I$1:I30)</f>
        <v>2</v>
      </c>
      <c r="J32" s="26">
        <f>SUBTOTAL(9,$J$1:J30)</f>
        <v>2</v>
      </c>
      <c r="K32" s="26">
        <f>SUBTOTAL(9,$K$1:K30)</f>
        <v>2</v>
      </c>
      <c r="L32" s="26">
        <f>SUBTOTAL(9,$L$1:L30)</f>
        <v>0</v>
      </c>
      <c r="M32" s="26">
        <f>SUBTOTAL(9,$M$1:M30)</f>
        <v>0</v>
      </c>
      <c r="N32" s="26">
        <f>SUBTOTAL(9,$N$1:N30)</f>
        <v>4</v>
      </c>
      <c r="AA32" s="523">
        <f>SUBTOTAL(9,$AA$1:AA30)</f>
        <v>3</v>
      </c>
      <c r="AB32" s="517">
        <f>SUBTOTAL(9,$AB$1:AB30)</f>
        <v>0</v>
      </c>
      <c r="AC32" s="510">
        <f>SUBTOTAL(9,$AC$1:AC30)</f>
        <v>0</v>
      </c>
      <c r="AD32" s="658">
        <f>SUBTOTAL(9,$AD$1:AD30)</f>
        <v>16</v>
      </c>
      <c r="AE32" s="27"/>
      <c r="AI32" s="4"/>
    </row>
    <row r="33" spans="1:35" ht="13.5" customHeight="1">
      <c r="A33" s="45">
        <v>38</v>
      </c>
      <c r="B33" s="4" t="s">
        <v>1778</v>
      </c>
      <c r="C33" s="251">
        <f t="shared" si="0"/>
        <v>352.94117647058823</v>
      </c>
      <c r="D33" s="180">
        <f>SUBTOTAL(9,$D$1:D31)</f>
        <v>68</v>
      </c>
      <c r="E33" s="26">
        <f>SUBTOTAL(9,$E$1:E31)</f>
        <v>8</v>
      </c>
      <c r="F33" s="26">
        <f>SUBTOTAL(9,$F$1:F31)</f>
        <v>24</v>
      </c>
      <c r="G33" s="26">
        <f>SUBTOTAL(9,$G$1:G31)</f>
        <v>8</v>
      </c>
      <c r="H33" s="26">
        <f>SUBTOTAL(9,$H$1:H31)</f>
        <v>10</v>
      </c>
      <c r="I33" s="26">
        <f>SUBTOTAL(9,$I$1:I31)</f>
        <v>2</v>
      </c>
      <c r="J33" s="26">
        <f>SUBTOTAL(9,$J$1:J31)</f>
        <v>2</v>
      </c>
      <c r="K33" s="26">
        <f>SUBTOTAL(9,$K$1:K31)</f>
        <v>2</v>
      </c>
      <c r="L33" s="26">
        <f>SUBTOTAL(9,$L$1:L31)</f>
        <v>0</v>
      </c>
      <c r="M33" s="26">
        <f>SUBTOTAL(9,$M$1:M31)</f>
        <v>0</v>
      </c>
      <c r="N33" s="26">
        <f>SUBTOTAL(9,$N$1:N31)</f>
        <v>4</v>
      </c>
      <c r="AA33" s="523">
        <f>SUBTOTAL(9,$AA$1:AA31)</f>
        <v>3</v>
      </c>
      <c r="AB33" s="517">
        <f>SUBTOTAL(9,$AB$1:AB31)</f>
        <v>0</v>
      </c>
      <c r="AC33" s="510">
        <f>SUBTOTAL(9,$AC$1:AC31)</f>
        <v>0</v>
      </c>
      <c r="AD33" s="658">
        <f>SUBTOTAL(9,$AD$1:AD31)</f>
        <v>16</v>
      </c>
      <c r="AE33" s="27"/>
      <c r="AI33" s="4"/>
    </row>
    <row r="34" spans="1:35" ht="13.5" customHeight="1">
      <c r="A34" s="45">
        <v>40</v>
      </c>
      <c r="B34" s="21" t="s">
        <v>1406</v>
      </c>
      <c r="C34" s="251">
        <f t="shared" si="0"/>
        <v>352.94117647058823</v>
      </c>
      <c r="D34" s="180">
        <f>SUBTOTAL(9,$D$1:D32)</f>
        <v>68</v>
      </c>
      <c r="E34" s="26">
        <f>SUBTOTAL(9,$E$1:E32)</f>
        <v>8</v>
      </c>
      <c r="F34" s="26">
        <f>SUBTOTAL(9,$F$1:F32)</f>
        <v>24</v>
      </c>
      <c r="G34" s="26">
        <f>SUBTOTAL(9,$G$1:G32)</f>
        <v>8</v>
      </c>
      <c r="H34" s="26">
        <f>SUBTOTAL(9,$H$1:H32)</f>
        <v>10</v>
      </c>
      <c r="I34" s="26">
        <f>SUBTOTAL(9,$I$1:I32)</f>
        <v>2</v>
      </c>
      <c r="J34" s="26">
        <f>SUBTOTAL(9,$J$1:J32)</f>
        <v>2</v>
      </c>
      <c r="K34" s="26">
        <f>SUBTOTAL(9,$K$1:K32)</f>
        <v>2</v>
      </c>
      <c r="L34" s="26">
        <f>SUBTOTAL(9,$L$1:L32)</f>
        <v>0</v>
      </c>
      <c r="M34" s="26">
        <f>SUBTOTAL(9,$M$1:M32)</f>
        <v>0</v>
      </c>
      <c r="N34" s="26">
        <f>SUBTOTAL(9,$N$1:N32)</f>
        <v>4</v>
      </c>
      <c r="AA34" s="523">
        <f>SUBTOTAL(9,$AA$1:AA32)</f>
        <v>3</v>
      </c>
      <c r="AB34" s="517">
        <f>SUBTOTAL(9,$AB$1:AB32)</f>
        <v>0</v>
      </c>
      <c r="AC34" s="510">
        <f>SUBTOTAL(9,$AC$1:AC32)</f>
        <v>0</v>
      </c>
      <c r="AD34" s="658">
        <f>SUBTOTAL(9,$AD$1:AD32)</f>
        <v>16</v>
      </c>
      <c r="AE34" s="27"/>
      <c r="AI34" s="4"/>
    </row>
    <row r="35" spans="1:35" ht="13.5" customHeight="1">
      <c r="A35" s="45">
        <v>44</v>
      </c>
      <c r="B35" s="21" t="s">
        <v>1619</v>
      </c>
      <c r="C35" s="251">
        <f t="shared" si="0"/>
        <v>352.94117647058823</v>
      </c>
      <c r="D35" s="180">
        <f>SUBTOTAL(9,$D$1:D33)</f>
        <v>68</v>
      </c>
      <c r="E35" s="26">
        <f>SUBTOTAL(9,$E$1:E33)</f>
        <v>8</v>
      </c>
      <c r="F35" s="26">
        <f>SUBTOTAL(9,$F$1:F33)</f>
        <v>24</v>
      </c>
      <c r="G35" s="26">
        <f>SUBTOTAL(9,$G$1:G33)</f>
        <v>8</v>
      </c>
      <c r="H35" s="26">
        <f>SUBTOTAL(9,$H$1:H33)</f>
        <v>10</v>
      </c>
      <c r="I35" s="26">
        <f>SUBTOTAL(9,$I$1:I33)</f>
        <v>2</v>
      </c>
      <c r="J35" s="26">
        <f>SUBTOTAL(9,$J$1:J33)</f>
        <v>2</v>
      </c>
      <c r="K35" s="26">
        <f>SUBTOTAL(9,$K$1:K33)</f>
        <v>2</v>
      </c>
      <c r="L35" s="26">
        <f>SUBTOTAL(9,$L$1:L33)</f>
        <v>0</v>
      </c>
      <c r="M35" s="26">
        <f>SUBTOTAL(9,$M$1:M33)</f>
        <v>0</v>
      </c>
      <c r="N35" s="26">
        <f>SUBTOTAL(9,$N$1:N33)</f>
        <v>4</v>
      </c>
      <c r="AA35" s="523">
        <f>SUBTOTAL(9,$AA$1:AA33)</f>
        <v>3</v>
      </c>
      <c r="AB35" s="517">
        <f>SUBTOTAL(9,$AB$1:AB33)</f>
        <v>0</v>
      </c>
      <c r="AC35" s="510">
        <f>SUBTOTAL(9,$AC$1:AC33)</f>
        <v>0</v>
      </c>
      <c r="AD35" s="658">
        <f>SUBTOTAL(9,$AD$1:AD33)</f>
        <v>16</v>
      </c>
      <c r="AE35" s="27"/>
      <c r="AI35" s="4"/>
    </row>
    <row r="36" spans="1:35" ht="13.5" customHeight="1">
      <c r="A36" s="45">
        <v>49</v>
      </c>
      <c r="B36" s="4" t="s">
        <v>1621</v>
      </c>
      <c r="C36" s="251">
        <f t="shared" si="0"/>
        <v>352.94117647058823</v>
      </c>
      <c r="D36" s="180">
        <f>SUBTOTAL(9,$D$1:D34)</f>
        <v>68</v>
      </c>
      <c r="E36" s="26">
        <f>SUBTOTAL(9,$E$1:E34)</f>
        <v>8</v>
      </c>
      <c r="F36" s="26">
        <f>SUBTOTAL(9,$F$1:F34)</f>
        <v>24</v>
      </c>
      <c r="G36" s="26">
        <f>SUBTOTAL(9,$G$1:G34)</f>
        <v>8</v>
      </c>
      <c r="H36" s="26">
        <f>SUBTOTAL(9,$H$1:H34)</f>
        <v>10</v>
      </c>
      <c r="I36" s="26">
        <f>SUBTOTAL(9,$I$1:I34)</f>
        <v>2</v>
      </c>
      <c r="J36" s="26">
        <f>SUBTOTAL(9,$J$1:J34)</f>
        <v>2</v>
      </c>
      <c r="K36" s="26">
        <f>SUBTOTAL(9,$K$1:K34)</f>
        <v>2</v>
      </c>
      <c r="L36" s="26">
        <f>SUBTOTAL(9,$L$1:L34)</f>
        <v>0</v>
      </c>
      <c r="M36" s="26">
        <f>SUBTOTAL(9,$M$1:M34)</f>
        <v>0</v>
      </c>
      <c r="N36" s="26">
        <f>SUBTOTAL(9,$N$1:N34)</f>
        <v>4</v>
      </c>
      <c r="AA36" s="523">
        <f>SUBTOTAL(9,$AA$1:AA35)</f>
        <v>3</v>
      </c>
      <c r="AB36" s="517">
        <f>SUBTOTAL(9,$AB$1:AB35)</f>
        <v>0</v>
      </c>
      <c r="AC36" s="510">
        <f>SUBTOTAL(9,$AC$1:AC35)</f>
        <v>0</v>
      </c>
      <c r="AD36" s="658">
        <f>SUBTOTAL(9,$AD$1:AD35)</f>
        <v>16</v>
      </c>
      <c r="AE36" s="27"/>
      <c r="AI36" s="4"/>
    </row>
    <row r="37" spans="1:35" ht="13.5" customHeight="1">
      <c r="A37" s="45">
        <v>50</v>
      </c>
      <c r="B37" s="4" t="s">
        <v>2256</v>
      </c>
      <c r="C37" s="251">
        <f t="shared" si="0"/>
        <v>352.94117647058823</v>
      </c>
      <c r="D37" s="180">
        <f>SUBTOTAL(9,$D$1:D35)</f>
        <v>68</v>
      </c>
      <c r="E37" s="26">
        <f>SUBTOTAL(9,$E$1:E35)</f>
        <v>8</v>
      </c>
      <c r="F37" s="26">
        <f>SUBTOTAL(9,$F$1:F35)</f>
        <v>24</v>
      </c>
      <c r="G37" s="26">
        <f>SUBTOTAL(9,$G$1:G35)</f>
        <v>8</v>
      </c>
      <c r="H37" s="26">
        <f>SUBTOTAL(9,$H$1:H35)</f>
        <v>10</v>
      </c>
      <c r="I37" s="26">
        <f>SUBTOTAL(9,$I$1:I35)</f>
        <v>2</v>
      </c>
      <c r="J37" s="26">
        <f>SUBTOTAL(9,$J$1:J35)</f>
        <v>2</v>
      </c>
      <c r="K37" s="26">
        <f>SUBTOTAL(9,$K$1:K35)</f>
        <v>2</v>
      </c>
      <c r="L37" s="26">
        <f>SUBTOTAL(9,$L$1:L35)</f>
        <v>0</v>
      </c>
      <c r="M37" s="26">
        <f>SUBTOTAL(9,$M$1:M35)</f>
        <v>0</v>
      </c>
      <c r="N37" s="26">
        <f>SUBTOTAL(9,$N$1:N35)</f>
        <v>4</v>
      </c>
      <c r="AA37" s="523">
        <f>SUBTOTAL(9,$AA$1:AA35)</f>
        <v>3</v>
      </c>
      <c r="AB37" s="517">
        <f>SUBTOTAL(9,$AB$1:AB35)</f>
        <v>0</v>
      </c>
      <c r="AC37" s="510">
        <f>SUBTOTAL(9,$AC$1:AC35)</f>
        <v>0</v>
      </c>
      <c r="AD37" s="658">
        <f>SUBTOTAL(9,$AD$1:AD35)</f>
        <v>16</v>
      </c>
      <c r="AE37" s="27"/>
      <c r="AI37" s="4"/>
    </row>
    <row r="38" spans="1:35" ht="13.5" customHeight="1">
      <c r="A38" s="45">
        <v>51</v>
      </c>
      <c r="B38" s="4" t="s">
        <v>1615</v>
      </c>
      <c r="C38" s="251">
        <f t="shared" si="0"/>
        <v>352.94117647058823</v>
      </c>
      <c r="D38" s="180">
        <f>SUBTOTAL(9,$D$1:D36)</f>
        <v>68</v>
      </c>
      <c r="E38" s="26">
        <f>SUBTOTAL(9,$E$1:E36)</f>
        <v>8</v>
      </c>
      <c r="F38" s="26">
        <f>SUBTOTAL(9,$F$1:F36)</f>
        <v>24</v>
      </c>
      <c r="G38" s="26">
        <f>SUBTOTAL(9,$G$1:G36)</f>
        <v>8</v>
      </c>
      <c r="H38" s="26">
        <f>SUBTOTAL(9,$H$1:H36)</f>
        <v>10</v>
      </c>
      <c r="I38" s="26">
        <f>SUBTOTAL(9,$I$1:I36)</f>
        <v>2</v>
      </c>
      <c r="J38" s="26">
        <f>SUBTOTAL(9,$J$1:J36)</f>
        <v>2</v>
      </c>
      <c r="K38" s="26">
        <f>SUBTOTAL(9,$K$1:K36)</f>
        <v>2</v>
      </c>
      <c r="L38" s="26">
        <f>SUBTOTAL(9,$L$1:L36)</f>
        <v>0</v>
      </c>
      <c r="M38" s="26">
        <f>SUBTOTAL(9,$M$1:M36)</f>
        <v>0</v>
      </c>
      <c r="N38" s="26">
        <f>SUBTOTAL(9,$N$1:N36)</f>
        <v>4</v>
      </c>
      <c r="AA38" s="523">
        <f>SUBTOTAL(9,$AA$1:AA36)</f>
        <v>3</v>
      </c>
      <c r="AB38" s="517">
        <f>SUBTOTAL(9,$AB$1:AB36)</f>
        <v>0</v>
      </c>
      <c r="AC38" s="510">
        <f>SUBTOTAL(9,$AC$1:AC36)</f>
        <v>0</v>
      </c>
      <c r="AD38" s="658">
        <f>SUBTOTAL(9,$AD$1:AD36)</f>
        <v>16</v>
      </c>
      <c r="AE38" s="27"/>
      <c r="AI38" s="4"/>
    </row>
    <row r="39" spans="1:35" ht="13.5" customHeight="1">
      <c r="A39" s="45">
        <v>52</v>
      </c>
      <c r="B39" s="4" t="s">
        <v>2655</v>
      </c>
      <c r="C39" s="251">
        <f t="shared" si="0"/>
        <v>352.94117647058823</v>
      </c>
      <c r="D39" s="180">
        <f>SUBTOTAL(9,$D$1:D37)</f>
        <v>68</v>
      </c>
      <c r="E39" s="26">
        <f>SUBTOTAL(9,$E$1:E37)</f>
        <v>8</v>
      </c>
      <c r="F39" s="26">
        <f>SUBTOTAL(9,$F$1:F37)</f>
        <v>24</v>
      </c>
      <c r="G39" s="26">
        <f>SUBTOTAL(9,$G$1:G37)</f>
        <v>8</v>
      </c>
      <c r="H39" s="26">
        <f>SUBTOTAL(9,$H$1:H37)</f>
        <v>10</v>
      </c>
      <c r="I39" s="26">
        <f>SUBTOTAL(9,$I$1:I37)</f>
        <v>2</v>
      </c>
      <c r="J39" s="26">
        <f>SUBTOTAL(9,$J$1:J37)</f>
        <v>2</v>
      </c>
      <c r="K39" s="26">
        <f>SUBTOTAL(9,$K$1:K37)</f>
        <v>2</v>
      </c>
      <c r="L39" s="26">
        <f>SUBTOTAL(9,$L$1:L37)</f>
        <v>0</v>
      </c>
      <c r="M39" s="26">
        <f>SUBTOTAL(9,$M$1:M37)</f>
        <v>0</v>
      </c>
      <c r="N39" s="26">
        <f>SUBTOTAL(9,$N$1:N37)</f>
        <v>4</v>
      </c>
      <c r="AA39" s="523">
        <f>SUBTOTAL(9,$AA$1:AA37)</f>
        <v>3</v>
      </c>
      <c r="AB39" s="517">
        <f>SUBTOTAL(9,$AB$1:AB37)</f>
        <v>0</v>
      </c>
      <c r="AC39" s="510">
        <f>SUBTOTAL(9,$AC$1:AC37)</f>
        <v>0</v>
      </c>
      <c r="AD39" s="658">
        <f>SUBTOTAL(9,$AD$1:AD37)</f>
        <v>16</v>
      </c>
      <c r="AE39" s="27"/>
      <c r="AI39" s="4"/>
    </row>
    <row r="40" spans="1:35" ht="13.5" customHeight="1">
      <c r="A40" s="45">
        <v>54</v>
      </c>
      <c r="B40" s="6" t="s">
        <v>1777</v>
      </c>
      <c r="C40" s="251">
        <f t="shared" si="0"/>
        <v>352.94117647058823</v>
      </c>
      <c r="D40" s="180">
        <f>SUBTOTAL(9,$D$1:D38)</f>
        <v>68</v>
      </c>
      <c r="E40" s="26">
        <f>SUBTOTAL(9,$E$1:E38)</f>
        <v>8</v>
      </c>
      <c r="F40" s="26">
        <f>SUBTOTAL(9,$F$1:F38)</f>
        <v>24</v>
      </c>
      <c r="G40" s="26">
        <f>SUBTOTAL(9,$G$1:G38)</f>
        <v>8</v>
      </c>
      <c r="H40" s="26">
        <f>SUBTOTAL(9,$H$1:H38)</f>
        <v>10</v>
      </c>
      <c r="I40" s="26">
        <f>SUBTOTAL(9,$I$1:I38)</f>
        <v>2</v>
      </c>
      <c r="J40" s="26">
        <f>SUBTOTAL(9,$J$1:J38)</f>
        <v>2</v>
      </c>
      <c r="K40" s="26">
        <f>SUBTOTAL(9,$K$1:K38)</f>
        <v>2</v>
      </c>
      <c r="L40" s="26">
        <f>SUBTOTAL(9,$L$1:L38)</f>
        <v>0</v>
      </c>
      <c r="M40" s="26">
        <f>SUBTOTAL(9,$M$1:M38)</f>
        <v>0</v>
      </c>
      <c r="N40" s="26">
        <f>SUBTOTAL(9,$N$1:N38)</f>
        <v>4</v>
      </c>
      <c r="AA40" s="523">
        <f>SUBTOTAL(9,$AA$1:AA37)</f>
        <v>3</v>
      </c>
      <c r="AB40" s="517">
        <f>SUBTOTAL(9,$AB$1:AB37)</f>
        <v>0</v>
      </c>
      <c r="AC40" s="510">
        <f>SUBTOTAL(9,$AC$1:AC37)</f>
        <v>0</v>
      </c>
      <c r="AD40" s="658">
        <f>SUBTOTAL(9,$AD$1:AD37)</f>
        <v>16</v>
      </c>
      <c r="AE40" s="27"/>
      <c r="AI40" s="4"/>
    </row>
    <row r="41" spans="1:35" ht="13.5" customHeight="1">
      <c r="A41" s="45">
        <v>55</v>
      </c>
      <c r="B41" s="21" t="s">
        <v>1397</v>
      </c>
      <c r="C41" s="251">
        <f t="shared" si="0"/>
        <v>352.94117647058823</v>
      </c>
      <c r="D41" s="180">
        <f>SUBTOTAL(9,$D$1:D39)</f>
        <v>68</v>
      </c>
      <c r="E41" s="26">
        <f>SUBTOTAL(9,$E$1:E39)</f>
        <v>8</v>
      </c>
      <c r="F41" s="26">
        <f>SUBTOTAL(9,$F$1:F39)</f>
        <v>24</v>
      </c>
      <c r="G41" s="26">
        <f>SUBTOTAL(9,$G$1:G39)</f>
        <v>8</v>
      </c>
      <c r="H41" s="26">
        <f>SUBTOTAL(9,$H$1:H39)</f>
        <v>10</v>
      </c>
      <c r="I41" s="26">
        <f>SUBTOTAL(9,$I$1:I39)</f>
        <v>2</v>
      </c>
      <c r="J41" s="26">
        <f>SUBTOTAL(9,$J$1:J39)</f>
        <v>2</v>
      </c>
      <c r="K41" s="26">
        <f>SUBTOTAL(9,$K$1:K39)</f>
        <v>2</v>
      </c>
      <c r="L41" s="26">
        <f>SUBTOTAL(9,$L$1:L39)</f>
        <v>0</v>
      </c>
      <c r="M41" s="26">
        <f>SUBTOTAL(9,$M$1:M39)</f>
        <v>0</v>
      </c>
      <c r="N41" s="26">
        <f>SUBTOTAL(9,$N$1:N39)</f>
        <v>4</v>
      </c>
      <c r="AA41" s="523">
        <f>SUBTOTAL(9,$AA$1:AA38)</f>
        <v>3</v>
      </c>
      <c r="AB41" s="517">
        <f>SUBTOTAL(9,$AB$1:AB38)</f>
        <v>0</v>
      </c>
      <c r="AC41" s="510">
        <f>SUBTOTAL(9,$AC$1:AC38)</f>
        <v>0</v>
      </c>
      <c r="AD41" s="658">
        <f>SUBTOTAL(9,$AD$1:AD38)</f>
        <v>16</v>
      </c>
      <c r="AE41" s="27"/>
      <c r="AI41" s="4"/>
    </row>
    <row r="42" spans="1:35" ht="13.5" customHeight="1">
      <c r="A42" s="45">
        <v>56</v>
      </c>
      <c r="B42" s="21" t="s">
        <v>1627</v>
      </c>
      <c r="C42" s="251">
        <f t="shared" si="0"/>
        <v>352.94117647058823</v>
      </c>
      <c r="D42" s="180">
        <f>SUBTOTAL(9,$D$1:D40)</f>
        <v>68</v>
      </c>
      <c r="E42" s="26">
        <f>SUBTOTAL(9,$E$1:E40)</f>
        <v>8</v>
      </c>
      <c r="F42" s="26">
        <f>SUBTOTAL(9,$F$1:F40)</f>
        <v>24</v>
      </c>
      <c r="G42" s="26">
        <f>SUBTOTAL(9,$G$1:G40)</f>
        <v>8</v>
      </c>
      <c r="H42" s="26">
        <f>SUBTOTAL(9,$H$1:H40)</f>
        <v>10</v>
      </c>
      <c r="I42" s="26">
        <f>SUBTOTAL(9,$I$1:I40)</f>
        <v>2</v>
      </c>
      <c r="J42" s="26">
        <f>SUBTOTAL(9,$J$1:J40)</f>
        <v>2</v>
      </c>
      <c r="K42" s="26">
        <f>SUBTOTAL(9,$K$1:K40)</f>
        <v>2</v>
      </c>
      <c r="L42" s="26">
        <f>SUBTOTAL(9,$L$1:L40)</f>
        <v>0</v>
      </c>
      <c r="M42" s="26">
        <f>SUBTOTAL(9,$M$1:M40)</f>
        <v>0</v>
      </c>
      <c r="N42" s="26">
        <f>SUBTOTAL(9,$N$1:N40)</f>
        <v>4</v>
      </c>
      <c r="AA42" s="523">
        <f>SUBTOTAL(9,$AA$1:AA40)</f>
        <v>3</v>
      </c>
      <c r="AB42" s="517">
        <f>SUBTOTAL(9,$AB$1:AB40)</f>
        <v>0</v>
      </c>
      <c r="AC42" s="510">
        <f>SUBTOTAL(9,$AC$1:AC40)</f>
        <v>0</v>
      </c>
      <c r="AD42" s="658">
        <f>SUBTOTAL(9,$AD$1:AD40)</f>
        <v>16</v>
      </c>
      <c r="AE42" s="27"/>
      <c r="AI42" s="4"/>
    </row>
    <row r="43" spans="1:35" ht="13.5" customHeight="1">
      <c r="A43" s="45">
        <v>59</v>
      </c>
      <c r="B43" s="21" t="s">
        <v>1785</v>
      </c>
      <c r="C43" s="251">
        <f t="shared" si="0"/>
        <v>352.94117647058823</v>
      </c>
      <c r="D43" s="180">
        <f>SUBTOTAL(9,$D$1:D41)</f>
        <v>68</v>
      </c>
      <c r="E43" s="26">
        <f>SUBTOTAL(9,$E$1:E41)</f>
        <v>8</v>
      </c>
      <c r="F43" s="26">
        <f>SUBTOTAL(9,$F$1:F41)</f>
        <v>24</v>
      </c>
      <c r="G43" s="26">
        <f>SUBTOTAL(9,$G$1:G41)</f>
        <v>8</v>
      </c>
      <c r="H43" s="26">
        <f>SUBTOTAL(9,$H$1:H41)</f>
        <v>10</v>
      </c>
      <c r="I43" s="26">
        <f>SUBTOTAL(9,$I$1:I41)</f>
        <v>2</v>
      </c>
      <c r="J43" s="26">
        <f>SUBTOTAL(9,$J$1:J41)</f>
        <v>2</v>
      </c>
      <c r="K43" s="26">
        <f>SUBTOTAL(9,$K$1:K41)</f>
        <v>2</v>
      </c>
      <c r="L43" s="26">
        <f>SUBTOTAL(9,$L$1:L41)</f>
        <v>0</v>
      </c>
      <c r="M43" s="26">
        <f>SUBTOTAL(9,$M$1:M41)</f>
        <v>0</v>
      </c>
      <c r="N43" s="26">
        <f>SUBTOTAL(9,$N$1:N41)</f>
        <v>4</v>
      </c>
      <c r="AA43" s="523">
        <f>SUBTOTAL(9,$AA$1:AA41)</f>
        <v>3</v>
      </c>
      <c r="AB43" s="517">
        <f>SUBTOTAL(9,$AB$1:AB41)</f>
        <v>0</v>
      </c>
      <c r="AC43" s="510">
        <f>SUBTOTAL(9,$AC$1:AC41)</f>
        <v>0</v>
      </c>
      <c r="AD43" s="658">
        <f>SUBTOTAL(9,$AD$1:AD41)</f>
        <v>16</v>
      </c>
      <c r="AE43" s="27"/>
      <c r="AI43" s="4"/>
    </row>
    <row r="44" spans="1:35" ht="13.5" customHeight="1">
      <c r="A44" s="45">
        <v>60</v>
      </c>
      <c r="B44" s="21" t="s">
        <v>2083</v>
      </c>
      <c r="C44" s="251">
        <f t="shared" si="0"/>
        <v>352.94117647058823</v>
      </c>
      <c r="D44" s="180">
        <f>SUBTOTAL(9,$D$1:D42)</f>
        <v>68</v>
      </c>
      <c r="E44" s="26">
        <f>SUBTOTAL(9,$E$1:E42)</f>
        <v>8</v>
      </c>
      <c r="F44" s="26">
        <f>SUBTOTAL(9,$F$1:F42)</f>
        <v>24</v>
      </c>
      <c r="G44" s="26">
        <f>SUBTOTAL(9,$G$1:G42)</f>
        <v>8</v>
      </c>
      <c r="H44" s="26">
        <f>SUBTOTAL(9,$H$1:H42)</f>
        <v>10</v>
      </c>
      <c r="I44" s="26">
        <f>SUBTOTAL(9,$I$1:I42)</f>
        <v>2</v>
      </c>
      <c r="J44" s="26">
        <f>SUBTOTAL(9,$J$1:J42)</f>
        <v>2</v>
      </c>
      <c r="K44" s="26">
        <f>SUBTOTAL(9,$K$1:K42)</f>
        <v>2</v>
      </c>
      <c r="L44" s="26">
        <f>SUBTOTAL(9,$L$1:L42)</f>
        <v>0</v>
      </c>
      <c r="M44" s="26">
        <f>SUBTOTAL(9,$M$1:M42)</f>
        <v>0</v>
      </c>
      <c r="N44" s="26">
        <f>SUBTOTAL(9,$N$1:N42)</f>
        <v>4</v>
      </c>
      <c r="AA44" s="523">
        <f>SUBTOTAL(9,$AA$1:AA43)</f>
        <v>3</v>
      </c>
      <c r="AB44" s="517">
        <f>SUBTOTAL(9,$AB$1:AB43)</f>
        <v>0</v>
      </c>
      <c r="AC44" s="510">
        <f>SUBTOTAL(9,$AC$1:AC43)</f>
        <v>0</v>
      </c>
      <c r="AD44" s="658">
        <f>SUBTOTAL(9,$AD$1:AD43)</f>
        <v>16</v>
      </c>
      <c r="AE44" s="27"/>
      <c r="AI44" s="4"/>
    </row>
    <row r="45" spans="1:35" ht="13.5" customHeight="1">
      <c r="A45" s="45">
        <v>61</v>
      </c>
      <c r="B45" s="21" t="s">
        <v>1943</v>
      </c>
      <c r="C45" s="251">
        <f>+F45/D45*1000</f>
        <v>352.94117647058823</v>
      </c>
      <c r="D45" s="180">
        <f>SUBTOTAL(9,$D$1:D43)</f>
        <v>68</v>
      </c>
      <c r="E45" s="26">
        <f>SUBTOTAL(9,$E$1:E43)</f>
        <v>8</v>
      </c>
      <c r="F45" s="26">
        <f>SUBTOTAL(9,$F$1:F43)</f>
        <v>24</v>
      </c>
      <c r="G45" s="26">
        <f>SUBTOTAL(9,$G$1:G43)</f>
        <v>8</v>
      </c>
      <c r="H45" s="26">
        <f>SUBTOTAL(9,$H$1:H43)</f>
        <v>10</v>
      </c>
      <c r="I45" s="26">
        <f>SUBTOTAL(9,$I$1:I43)</f>
        <v>2</v>
      </c>
      <c r="J45" s="26">
        <f>SUBTOTAL(9,$J$1:J43)</f>
        <v>2</v>
      </c>
      <c r="K45" s="26">
        <f>SUBTOTAL(9,$K$1:K43)</f>
        <v>2</v>
      </c>
      <c r="L45" s="26">
        <f>SUBTOTAL(9,$L$1:L43)</f>
        <v>0</v>
      </c>
      <c r="M45" s="26">
        <f>SUBTOTAL(9,$M$1:M43)</f>
        <v>0</v>
      </c>
      <c r="N45" s="26">
        <f>SUBTOTAL(9,$N$1:N43)</f>
        <v>4</v>
      </c>
      <c r="AA45" s="523">
        <f>SUBTOTAL(9,$AA$1:AA44)</f>
        <v>3</v>
      </c>
      <c r="AB45" s="517">
        <f>SUBTOTAL(9,$AB$1:AB44)</f>
        <v>0</v>
      </c>
      <c r="AC45" s="510">
        <f>SUBTOTAL(9,$AC$1:AC44)</f>
        <v>0</v>
      </c>
      <c r="AD45" s="658">
        <f>SUBTOTAL(9,$AD$1:AD44)</f>
        <v>16</v>
      </c>
      <c r="AE45" s="27"/>
      <c r="AI45" s="4"/>
    </row>
    <row r="46" spans="1:35" ht="13.5" customHeight="1">
      <c r="A46" s="45">
        <v>62</v>
      </c>
      <c r="B46" s="21" t="s">
        <v>1781</v>
      </c>
      <c r="C46" s="251">
        <f t="shared" si="0"/>
        <v>352.94117647058823</v>
      </c>
      <c r="D46" s="180">
        <f>SUBTOTAL(9,$D$1:D43)</f>
        <v>68</v>
      </c>
      <c r="E46" s="26">
        <f>SUBTOTAL(9,$E$1:E43)</f>
        <v>8</v>
      </c>
      <c r="F46" s="26">
        <f>SUBTOTAL(9,$F$1:F43)</f>
        <v>24</v>
      </c>
      <c r="G46" s="26">
        <f>SUBTOTAL(9,$G$1:G43)</f>
        <v>8</v>
      </c>
      <c r="H46" s="26">
        <f>SUBTOTAL(9,$H$1:H43)</f>
        <v>10</v>
      </c>
      <c r="I46" s="26">
        <f>SUBTOTAL(9,$I$1:I43)</f>
        <v>2</v>
      </c>
      <c r="J46" s="26">
        <f>SUBTOTAL(9,$J$1:J43)</f>
        <v>2</v>
      </c>
      <c r="K46" s="26">
        <f>SUBTOTAL(9,$K$1:K43)</f>
        <v>2</v>
      </c>
      <c r="L46" s="26">
        <f>SUBTOTAL(9,$L$1:L43)</f>
        <v>0</v>
      </c>
      <c r="M46" s="26">
        <f>SUBTOTAL(9,$M$1:M43)</f>
        <v>0</v>
      </c>
      <c r="N46" s="26">
        <f>SUBTOTAL(9,$N$1:N43)</f>
        <v>4</v>
      </c>
      <c r="AA46" s="523">
        <f>SUBTOTAL(9,$AA$1:AA43)</f>
        <v>3</v>
      </c>
      <c r="AB46" s="517">
        <f>SUBTOTAL(9,$AB$1:AB43)</f>
        <v>0</v>
      </c>
      <c r="AC46" s="510">
        <f>SUBTOTAL(9,$AC$1:AC43)</f>
        <v>0</v>
      </c>
      <c r="AD46" s="658">
        <f>SUBTOTAL(9,$AD$1:AD43)</f>
        <v>16</v>
      </c>
      <c r="AE46" s="27"/>
      <c r="AI46" s="4"/>
    </row>
    <row r="47" spans="1:35" ht="13.5" customHeight="1">
      <c r="A47" s="45">
        <v>63</v>
      </c>
      <c r="B47" s="21" t="s">
        <v>2268</v>
      </c>
      <c r="C47" s="251">
        <f t="shared" si="0"/>
        <v>352.94117647058823</v>
      </c>
      <c r="D47" s="180">
        <f>SUBTOTAL(9,$D$1:D44)</f>
        <v>68</v>
      </c>
      <c r="E47" s="26">
        <f>SUBTOTAL(9,$E$1:E44)</f>
        <v>8</v>
      </c>
      <c r="F47" s="26">
        <f>SUBTOTAL(9,$F$1:F44)</f>
        <v>24</v>
      </c>
      <c r="G47" s="26">
        <f>SUBTOTAL(9,$G$1:G44)</f>
        <v>8</v>
      </c>
      <c r="H47" s="26">
        <f>SUBTOTAL(9,$H$1:H44)</f>
        <v>10</v>
      </c>
      <c r="I47" s="26">
        <f>SUBTOTAL(9,$I$1:I44)</f>
        <v>2</v>
      </c>
      <c r="J47" s="26">
        <f>SUBTOTAL(9,$J$1:J44)</f>
        <v>2</v>
      </c>
      <c r="K47" s="26">
        <f>SUBTOTAL(9,$K$1:K44)</f>
        <v>2</v>
      </c>
      <c r="L47" s="26">
        <f>SUBTOTAL(9,$L$1:L44)</f>
        <v>0</v>
      </c>
      <c r="M47" s="26">
        <f>SUBTOTAL(9,$M$1:M44)</f>
        <v>0</v>
      </c>
      <c r="N47" s="26">
        <f>SUBTOTAL(9,$N$1:N44)</f>
        <v>4</v>
      </c>
      <c r="AA47" s="523">
        <f>SUBTOTAL(9,$AA$1:AA44)</f>
        <v>3</v>
      </c>
      <c r="AB47" s="517">
        <f>SUBTOTAL(9,$AB$1:AB44)</f>
        <v>0</v>
      </c>
      <c r="AC47" s="510">
        <f>SUBTOTAL(9,$AC$1:AC44)</f>
        <v>0</v>
      </c>
      <c r="AD47" s="658">
        <f>SUBTOTAL(9,$AD$1:AD44)</f>
        <v>16</v>
      </c>
      <c r="AE47" s="27"/>
      <c r="AI47" s="4"/>
    </row>
    <row r="48" spans="1:35" ht="13.5" customHeight="1">
      <c r="A48" s="45">
        <v>64</v>
      </c>
      <c r="B48" s="21" t="s">
        <v>2269</v>
      </c>
      <c r="C48" s="251">
        <f>+F48/D48*1000</f>
        <v>352.94117647058823</v>
      </c>
      <c r="D48" s="180">
        <f>SUBTOTAL(9,$D$1:D46)</f>
        <v>68</v>
      </c>
      <c r="E48" s="26">
        <f>SUBTOTAL(9,$E$1:E46)</f>
        <v>8</v>
      </c>
      <c r="F48" s="26">
        <f>SUBTOTAL(9,$F$1:F46)</f>
        <v>24</v>
      </c>
      <c r="G48" s="26">
        <f>SUBTOTAL(9,$G$1:G46)</f>
        <v>8</v>
      </c>
      <c r="H48" s="26">
        <f>SUBTOTAL(9,$H$1:H46)</f>
        <v>10</v>
      </c>
      <c r="I48" s="26">
        <f>SUBTOTAL(9,$I$1:I46)</f>
        <v>2</v>
      </c>
      <c r="J48" s="26">
        <f>SUBTOTAL(9,$J$1:J46)</f>
        <v>2</v>
      </c>
      <c r="K48" s="26">
        <f>SUBTOTAL(9,$K$1:K46)</f>
        <v>2</v>
      </c>
      <c r="L48" s="26">
        <f>SUBTOTAL(9,$L$1:L46)</f>
        <v>0</v>
      </c>
      <c r="M48" s="26">
        <f>SUBTOTAL(9,$M$1:M46)</f>
        <v>0</v>
      </c>
      <c r="N48" s="26">
        <f>SUBTOTAL(9,$N$1:N46)</f>
        <v>4</v>
      </c>
      <c r="AA48" s="523">
        <f>SUBTOTAL(9,$AA$1:AA46)</f>
        <v>3</v>
      </c>
      <c r="AB48" s="517">
        <f>SUBTOTAL(9,$AB$1:AB46)</f>
        <v>0</v>
      </c>
      <c r="AC48" s="510">
        <f>SUBTOTAL(9,$AC$1:AC46)</f>
        <v>0</v>
      </c>
      <c r="AD48" s="658">
        <f>SUBTOTAL(9,$AD$1:AD46)</f>
        <v>16</v>
      </c>
      <c r="AE48" s="27"/>
      <c r="AI48" s="4"/>
    </row>
    <row r="49" spans="1:35" ht="13.5" customHeight="1">
      <c r="A49" s="45">
        <v>69</v>
      </c>
      <c r="B49" s="21" t="s">
        <v>1622</v>
      </c>
      <c r="C49" s="251">
        <f t="shared" si="0"/>
        <v>352.94117647058823</v>
      </c>
      <c r="D49" s="180">
        <f>SUBTOTAL(9,$D$1:D46)</f>
        <v>68</v>
      </c>
      <c r="E49" s="26">
        <f>SUBTOTAL(9,$E$1:E46)</f>
        <v>8</v>
      </c>
      <c r="F49" s="26">
        <f>SUBTOTAL(9,$F$1:F46)</f>
        <v>24</v>
      </c>
      <c r="G49" s="26">
        <f>SUBTOTAL(9,$G$1:G46)</f>
        <v>8</v>
      </c>
      <c r="H49" s="26">
        <f>SUBTOTAL(9,$H$1:H46)</f>
        <v>10</v>
      </c>
      <c r="I49" s="26">
        <f>SUBTOTAL(9,$I$1:I46)</f>
        <v>2</v>
      </c>
      <c r="J49" s="26">
        <f>SUBTOTAL(9,$J$1:J46)</f>
        <v>2</v>
      </c>
      <c r="K49" s="26">
        <f>SUBTOTAL(9,$K$1:K46)</f>
        <v>2</v>
      </c>
      <c r="L49" s="26">
        <f>SUBTOTAL(9,$L$1:L46)</f>
        <v>0</v>
      </c>
      <c r="M49" s="26">
        <f>SUBTOTAL(9,$M$1:M46)</f>
        <v>0</v>
      </c>
      <c r="N49" s="26">
        <f>SUBTOTAL(9,$N$1:N46)</f>
        <v>4</v>
      </c>
      <c r="AA49" s="523">
        <f>SUBTOTAL(9,$AA$1:AA46)</f>
        <v>3</v>
      </c>
      <c r="AB49" s="517">
        <f>SUBTOTAL(9,$AB$1:AB46)</f>
        <v>0</v>
      </c>
      <c r="AC49" s="510">
        <f>SUBTOTAL(9,$AC$1:AC46)</f>
        <v>0</v>
      </c>
      <c r="AD49" s="658">
        <f>SUBTOTAL(9,$AD$1:AD46)</f>
        <v>16</v>
      </c>
      <c r="AE49" s="27"/>
      <c r="AI49" s="4"/>
    </row>
    <row r="50" spans="1:35" ht="13.5" customHeight="1">
      <c r="A50" s="45">
        <v>121</v>
      </c>
      <c r="B50" s="4" t="s">
        <v>1944</v>
      </c>
      <c r="C50" s="251">
        <f t="shared" si="0"/>
        <v>352.94117647058823</v>
      </c>
      <c r="D50" s="180">
        <f>SUBTOTAL(9,$D$1:D49)</f>
        <v>68</v>
      </c>
      <c r="E50" s="26">
        <f>SUBTOTAL(9,$E$1:E49)</f>
        <v>8</v>
      </c>
      <c r="F50" s="26">
        <f>SUBTOTAL(9,$F$1:F49)</f>
        <v>24</v>
      </c>
      <c r="G50" s="26">
        <f>SUBTOTAL(9,$G$1:G49)</f>
        <v>8</v>
      </c>
      <c r="H50" s="26">
        <f>SUBTOTAL(9,$H$1:H49)</f>
        <v>10</v>
      </c>
      <c r="I50" s="26">
        <f>SUBTOTAL(9,$I$1:I49)</f>
        <v>2</v>
      </c>
      <c r="J50" s="26">
        <f>SUBTOTAL(9,$J$1:J49)</f>
        <v>2</v>
      </c>
      <c r="K50" s="26">
        <f>SUBTOTAL(9,$K$1:K49)</f>
        <v>2</v>
      </c>
      <c r="L50" s="26">
        <f>SUBTOTAL(9,$L$1:L49)</f>
        <v>0</v>
      </c>
      <c r="M50" s="26">
        <f>SUBTOTAL(9,$M$1:M49)</f>
        <v>0</v>
      </c>
      <c r="N50" s="26">
        <f>SUBTOTAL(9,$N$1:N49)</f>
        <v>4</v>
      </c>
      <c r="AA50" s="523">
        <f>SUBTOTAL(9,$AA$1:AA49)</f>
        <v>3</v>
      </c>
      <c r="AB50" s="517">
        <f>SUBTOTAL(9,$AB$1:AB49)</f>
        <v>0</v>
      </c>
      <c r="AC50" s="510">
        <f>SUBTOTAL(9,$AC$1:AC49)</f>
        <v>0</v>
      </c>
      <c r="AD50" s="658">
        <f>SUBTOTAL(9,$AD$1:AD49)</f>
        <v>16</v>
      </c>
      <c r="AE50" s="27"/>
      <c r="AI50" s="4"/>
    </row>
    <row r="51" spans="1:35" ht="13.5" customHeight="1">
      <c r="A51" s="45">
        <v>123</v>
      </c>
      <c r="B51" s="4" t="s">
        <v>1780</v>
      </c>
      <c r="C51" s="251">
        <f t="shared" si="0"/>
        <v>352.94117647058823</v>
      </c>
      <c r="D51" s="180">
        <f>SUBTOTAL(9,$D$1:D49)</f>
        <v>68</v>
      </c>
      <c r="E51" s="26">
        <f>SUBTOTAL(9,$E$1:E49)</f>
        <v>8</v>
      </c>
      <c r="F51" s="26">
        <f>SUBTOTAL(9,$F$1:F49)</f>
        <v>24</v>
      </c>
      <c r="G51" s="26">
        <f>SUBTOTAL(9,$G$1:G49)</f>
        <v>8</v>
      </c>
      <c r="H51" s="26">
        <f>SUBTOTAL(9,$H$1:H49)</f>
        <v>10</v>
      </c>
      <c r="I51" s="26">
        <f>SUBTOTAL(9,$I$1:I49)</f>
        <v>2</v>
      </c>
      <c r="J51" s="26">
        <f>SUBTOTAL(9,$J$1:J49)</f>
        <v>2</v>
      </c>
      <c r="K51" s="26">
        <f>SUBTOTAL(9,$K$1:K49)</f>
        <v>2</v>
      </c>
      <c r="L51" s="26">
        <f>SUBTOTAL(9,$L$1:L49)</f>
        <v>0</v>
      </c>
      <c r="M51" s="26">
        <f>SUBTOTAL(9,$M$1:M49)</f>
        <v>0</v>
      </c>
      <c r="N51" s="26">
        <f>SUBTOTAL(9,$N$1:N49)</f>
        <v>4</v>
      </c>
      <c r="AA51" s="523">
        <f>SUBTOTAL(9,$AA$1:AA49)</f>
        <v>3</v>
      </c>
      <c r="AB51" s="517">
        <f>SUBTOTAL(9,$AB$1:AB49)</f>
        <v>0</v>
      </c>
      <c r="AC51" s="510">
        <f>SUBTOTAL(9,$AC$1:AC49)</f>
        <v>0</v>
      </c>
      <c r="AD51" s="658">
        <f>SUBTOTAL(9,$AD$1:AD49)</f>
        <v>16</v>
      </c>
      <c r="AE51" s="27"/>
      <c r="AI51" s="4"/>
    </row>
    <row r="52" spans="1:35" ht="13.5" customHeight="1">
      <c r="A52" s="1437">
        <v>124</v>
      </c>
      <c r="B52" s="1438" t="s">
        <v>1779</v>
      </c>
      <c r="C52" s="1439">
        <f t="shared" si="0"/>
        <v>352.94117647058823</v>
      </c>
      <c r="D52" s="180">
        <f>SUBTOTAL(9,$D$1:D50)</f>
        <v>68</v>
      </c>
      <c r="E52" s="26">
        <f>SUBTOTAL(9,$E$1:E50)</f>
        <v>8</v>
      </c>
      <c r="F52" s="26">
        <f>SUBTOTAL(9,$F$1:F50)</f>
        <v>24</v>
      </c>
      <c r="G52" s="26">
        <f>SUBTOTAL(9,$G$1:G50)</f>
        <v>8</v>
      </c>
      <c r="H52" s="26">
        <f>SUBTOTAL(9,$H$1:H50)</f>
        <v>10</v>
      </c>
      <c r="I52" s="26">
        <f>SUBTOTAL(9,$I$1:I50)</f>
        <v>2</v>
      </c>
      <c r="J52" s="26">
        <f>SUBTOTAL(9,$J$1:J50)</f>
        <v>2</v>
      </c>
      <c r="K52" s="26">
        <f>SUBTOTAL(9,$K$1:K50)</f>
        <v>2</v>
      </c>
      <c r="L52" s="26">
        <f>SUBTOTAL(9,$L$1:L50)</f>
        <v>0</v>
      </c>
      <c r="M52" s="26">
        <f>SUBTOTAL(9,$M$1:M50)</f>
        <v>0</v>
      </c>
      <c r="N52" s="26">
        <f>SUBTOTAL(9,$N$1:N50)</f>
        <v>4</v>
      </c>
      <c r="O52" s="1438"/>
      <c r="P52" s="1438"/>
      <c r="Q52" s="1438"/>
      <c r="R52" s="1438"/>
      <c r="S52" s="1438"/>
      <c r="T52" s="1438"/>
      <c r="U52" s="1438"/>
      <c r="V52" s="1438"/>
      <c r="W52" s="1438"/>
      <c r="X52" s="1438"/>
      <c r="Y52" s="1438"/>
      <c r="Z52" s="1438"/>
      <c r="AA52" s="523">
        <f>SUBTOTAL(9,$AA$1:AA50)</f>
        <v>3</v>
      </c>
      <c r="AB52" s="517">
        <f>SUBTOTAL(9,$AB$1:AB50)</f>
        <v>0</v>
      </c>
      <c r="AC52" s="1440">
        <f>SUBTOTAL(9,$AC$1:AC50)</f>
        <v>0</v>
      </c>
      <c r="AD52" s="1441">
        <f>SUBTOTAL(9,$AD$1:AD50)</f>
        <v>16</v>
      </c>
      <c r="AE52" s="27"/>
      <c r="AI52" s="4"/>
    </row>
    <row r="53" spans="1:35" ht="13.5" customHeight="1" thickBot="1">
      <c r="A53" s="1442">
        <v>127</v>
      </c>
      <c r="B53" s="1443" t="s">
        <v>2205</v>
      </c>
      <c r="C53" s="1444">
        <f t="shared" si="0"/>
        <v>352.94117647058823</v>
      </c>
      <c r="D53" s="1445">
        <f>SUBTOTAL(9,$D$1:D51)</f>
        <v>68</v>
      </c>
      <c r="E53" s="1446">
        <f>SUBTOTAL(9,$E$1:E51)</f>
        <v>8</v>
      </c>
      <c r="F53" s="1446">
        <f>SUBTOTAL(9,$F$1:F51)</f>
        <v>24</v>
      </c>
      <c r="G53" s="1446">
        <f>SUBTOTAL(9,$G$1:G51)</f>
        <v>8</v>
      </c>
      <c r="H53" s="1446">
        <f>SUBTOTAL(9,$H$1:H51)</f>
        <v>10</v>
      </c>
      <c r="I53" s="1446">
        <f>SUBTOTAL(9,$I$1:I51)</f>
        <v>2</v>
      </c>
      <c r="J53" s="1446">
        <f>SUBTOTAL(9,$J$1:J51)</f>
        <v>2</v>
      </c>
      <c r="K53" s="1446">
        <f>SUBTOTAL(9,$K$1:K51)</f>
        <v>2</v>
      </c>
      <c r="L53" s="1446">
        <f>SUBTOTAL(9,$L$1:L51)</f>
        <v>0</v>
      </c>
      <c r="M53" s="1446">
        <f>SUBTOTAL(9,$M$1:M51)</f>
        <v>0</v>
      </c>
      <c r="N53" s="1446">
        <f>SUBTOTAL(9,$N$1:N51)</f>
        <v>4</v>
      </c>
      <c r="O53" s="1443"/>
      <c r="P53" s="1443"/>
      <c r="Q53" s="1443"/>
      <c r="R53" s="1443"/>
      <c r="S53" s="1443"/>
      <c r="T53" s="1443"/>
      <c r="U53" s="1443"/>
      <c r="V53" s="1443"/>
      <c r="W53" s="1443"/>
      <c r="X53" s="1443"/>
      <c r="Y53" s="1443"/>
      <c r="Z53" s="1443"/>
      <c r="AA53" s="1447">
        <f>SUBTOTAL(9,$AA$1:AA51)</f>
        <v>3</v>
      </c>
      <c r="AB53" s="1448">
        <f>SUBTOTAL(9,$AB$1:AB51)</f>
        <v>0</v>
      </c>
      <c r="AC53" s="1449">
        <f>SUBTOTAL(9,$AC$1:AC51)</f>
        <v>0</v>
      </c>
      <c r="AD53" s="1450">
        <f>SUBTOTAL(9,$AD$1:AD51)</f>
        <v>16</v>
      </c>
      <c r="AE53" s="1451"/>
      <c r="AI53" s="4"/>
    </row>
    <row r="54" spans="1:35" ht="13.5" customHeight="1" thickTop="1">
      <c r="A54" s="46">
        <v>11</v>
      </c>
      <c r="B54" s="21" t="s">
        <v>1410</v>
      </c>
      <c r="C54" s="251">
        <f t="shared" si="0"/>
        <v>352.94117647058823</v>
      </c>
      <c r="D54" s="1432">
        <f>SUBTOTAL(9,$D$1:D52)</f>
        <v>68</v>
      </c>
      <c r="E54" s="1433">
        <f>SUBTOTAL(9,$E$1:E52)</f>
        <v>8</v>
      </c>
      <c r="F54" s="1433">
        <f>SUBTOTAL(9,$F$1:F52)</f>
        <v>24</v>
      </c>
      <c r="G54" s="1433">
        <f>SUBTOTAL(9,$G$1:G52)</f>
        <v>8</v>
      </c>
      <c r="H54" s="1433">
        <f>SUBTOTAL(9,$H$1:H52)</f>
        <v>10</v>
      </c>
      <c r="I54" s="1433">
        <f>SUBTOTAL(9,$I$1:I52)</f>
        <v>2</v>
      </c>
      <c r="J54" s="1433">
        <f>SUBTOTAL(9,$J$1:J52)</f>
        <v>2</v>
      </c>
      <c r="K54" s="1433">
        <f>SUBTOTAL(9,$K$1:K52)</f>
        <v>2</v>
      </c>
      <c r="L54" s="1433">
        <f>SUBTOTAL(9,$L$1:L52)</f>
        <v>0</v>
      </c>
      <c r="M54" s="1433">
        <f>SUBTOTAL(9,$M$1:M52)</f>
        <v>0</v>
      </c>
      <c r="N54" s="1433">
        <f>SUBTOTAL(9,$N$1:N52)</f>
        <v>4</v>
      </c>
      <c r="AA54" s="1434">
        <f>SUBTOTAL(9,$AA$1:AA51)</f>
        <v>3</v>
      </c>
      <c r="AB54" s="1435">
        <f>SUBTOTAL(9,$AB$1:AB51)</f>
        <v>0</v>
      </c>
      <c r="AC54" s="510">
        <f>SUBTOTAL(9,$AC$1:AC51)</f>
        <v>0</v>
      </c>
      <c r="AD54" s="658">
        <f>SUBTOTAL(9,$AD$1:AD51)</f>
        <v>16</v>
      </c>
      <c r="AE54" s="1436"/>
      <c r="AI54" s="4"/>
    </row>
    <row r="55" spans="1:35" ht="12.75" customHeight="1">
      <c r="A55" s="46">
        <v>12</v>
      </c>
      <c r="B55" s="4" t="s">
        <v>1945</v>
      </c>
      <c r="C55" s="251">
        <f t="shared" si="0"/>
        <v>352.94117647058823</v>
      </c>
      <c r="D55" s="180">
        <f>SUBTOTAL(9,$D$1:D53)</f>
        <v>68</v>
      </c>
      <c r="E55" s="26">
        <f>SUBTOTAL(9,$E$1:E53)</f>
        <v>8</v>
      </c>
      <c r="F55" s="26">
        <f>SUBTOTAL(9,$F$1:F53)</f>
        <v>24</v>
      </c>
      <c r="G55" s="26">
        <f>SUBTOTAL(9,$G$1:G53)</f>
        <v>8</v>
      </c>
      <c r="H55" s="26">
        <f>SUBTOTAL(9,$H$1:H53)</f>
        <v>10</v>
      </c>
      <c r="I55" s="26">
        <f>SUBTOTAL(9,$I$1:I53)</f>
        <v>2</v>
      </c>
      <c r="J55" s="26">
        <f>SUBTOTAL(9,$J$1:J53)</f>
        <v>2</v>
      </c>
      <c r="K55" s="26">
        <f>SUBTOTAL(9,$K$1:K53)</f>
        <v>2</v>
      </c>
      <c r="L55" s="26">
        <f>SUBTOTAL(9,$L$1:L53)</f>
        <v>0</v>
      </c>
      <c r="M55" s="26">
        <f>SUBTOTAL(9,$M$1:M53)</f>
        <v>0</v>
      </c>
      <c r="N55" s="26">
        <f>SUBTOTAL(9,$N$1:N53)</f>
        <v>4</v>
      </c>
      <c r="AA55" s="523">
        <f>SUBTOTAL(9,$AA$1:AA52)</f>
        <v>3</v>
      </c>
      <c r="AB55" s="517">
        <f>SUBTOTAL(9,$AB$1:AB52)</f>
        <v>0</v>
      </c>
      <c r="AC55" s="510">
        <f>SUBTOTAL(9,$AC$1:AC52)</f>
        <v>0</v>
      </c>
      <c r="AD55" s="658">
        <f>SUBTOTAL(9,$AD$1:AD52)</f>
        <v>16</v>
      </c>
      <c r="AE55" s="27"/>
      <c r="AI55" s="4"/>
    </row>
    <row r="56" spans="1:35" ht="12.75" customHeight="1">
      <c r="A56" s="46">
        <v>13</v>
      </c>
      <c r="B56" s="4" t="s">
        <v>1946</v>
      </c>
      <c r="C56" s="251">
        <f t="shared" si="0"/>
        <v>352.94117647058823</v>
      </c>
      <c r="D56" s="180">
        <f>SUBTOTAL(9,$D$1:D54)</f>
        <v>68</v>
      </c>
      <c r="E56" s="26">
        <f>SUBTOTAL(9,$E$1:E54)</f>
        <v>8</v>
      </c>
      <c r="F56" s="26">
        <f>SUBTOTAL(9,$F$1:F54)</f>
        <v>24</v>
      </c>
      <c r="G56" s="26">
        <f>SUBTOTAL(9,$G$1:G54)</f>
        <v>8</v>
      </c>
      <c r="H56" s="26">
        <f>SUBTOTAL(9,$H$1:H54)</f>
        <v>10</v>
      </c>
      <c r="I56" s="26">
        <f>SUBTOTAL(9,$I$1:I54)</f>
        <v>2</v>
      </c>
      <c r="J56" s="26">
        <f>SUBTOTAL(9,$J$1:J54)</f>
        <v>2</v>
      </c>
      <c r="K56" s="26">
        <f>SUBTOTAL(9,$K$1:K54)</f>
        <v>2</v>
      </c>
      <c r="L56" s="26">
        <f>SUBTOTAL(9,$L$1:L54)</f>
        <v>0</v>
      </c>
      <c r="M56" s="26">
        <f>SUBTOTAL(9,$M$1:M54)</f>
        <v>0</v>
      </c>
      <c r="N56" s="26">
        <f>SUBTOTAL(9,$N$1:N54)</f>
        <v>4</v>
      </c>
      <c r="AA56" s="523">
        <f>SUBTOTAL(9,$AA$1:AA54)</f>
        <v>3</v>
      </c>
      <c r="AB56" s="517">
        <f>SUBTOTAL(9,$AB$1:AB54)</f>
        <v>0</v>
      </c>
      <c r="AC56" s="510">
        <f>SUBTOTAL(9,$AC$1:AC54)</f>
        <v>0</v>
      </c>
      <c r="AD56" s="658">
        <f>SUBTOTAL(9,$AD$1:AD54)</f>
        <v>16</v>
      </c>
      <c r="AE56" s="27"/>
      <c r="AI56" s="4"/>
    </row>
    <row r="57" spans="1:35" ht="12.75" customHeight="1">
      <c r="A57" s="46">
        <v>14</v>
      </c>
      <c r="B57" s="21" t="s">
        <v>1412</v>
      </c>
      <c r="C57" s="251">
        <f t="shared" si="0"/>
        <v>352.94117647058823</v>
      </c>
      <c r="D57" s="180">
        <f>SUBTOTAL(9,$D$1:D55)</f>
        <v>68</v>
      </c>
      <c r="E57" s="26">
        <f>SUBTOTAL(9,$E$1:E55)</f>
        <v>8</v>
      </c>
      <c r="F57" s="26">
        <f>SUBTOTAL(9,$F$1:F55)</f>
        <v>24</v>
      </c>
      <c r="G57" s="26">
        <f>SUBTOTAL(9,$G$1:G55)</f>
        <v>8</v>
      </c>
      <c r="H57" s="26">
        <f>SUBTOTAL(9,$H$1:H55)</f>
        <v>10</v>
      </c>
      <c r="I57" s="26">
        <f>SUBTOTAL(9,$I$1:I55)</f>
        <v>2</v>
      </c>
      <c r="J57" s="26">
        <f>SUBTOTAL(9,$J$1:J55)</f>
        <v>2</v>
      </c>
      <c r="K57" s="26">
        <f>SUBTOTAL(9,$K$1:K55)</f>
        <v>2</v>
      </c>
      <c r="L57" s="26">
        <f>SUBTOTAL(9,$L$1:L55)</f>
        <v>0</v>
      </c>
      <c r="M57" s="26">
        <f>SUBTOTAL(9,$M$1:M55)</f>
        <v>0</v>
      </c>
      <c r="N57" s="26">
        <f>SUBTOTAL(9,$N$1:N55)</f>
        <v>4</v>
      </c>
      <c r="AA57" s="523">
        <f>SUBTOTAL(9,$AA$1:AA55)</f>
        <v>3</v>
      </c>
      <c r="AB57" s="517">
        <f>SUBTOTAL(9,$AB$1:AB55)</f>
        <v>0</v>
      </c>
      <c r="AC57" s="510">
        <f>SUBTOTAL(9,$AC$1:AC55)</f>
        <v>0</v>
      </c>
      <c r="AD57" s="658">
        <f>SUBTOTAL(9,$AD$1:AD55)</f>
        <v>16</v>
      </c>
      <c r="AE57" s="27"/>
      <c r="AI57" s="4"/>
    </row>
    <row r="58" spans="1:35" ht="13.5" customHeight="1">
      <c r="A58" s="46">
        <v>16</v>
      </c>
      <c r="B58" s="21" t="s">
        <v>2196</v>
      </c>
      <c r="C58" s="251">
        <f t="shared" si="0"/>
        <v>352.94117647058823</v>
      </c>
      <c r="D58" s="180">
        <f>SUBTOTAL(9,$D$1:D56)</f>
        <v>68</v>
      </c>
      <c r="E58" s="26">
        <f>SUBTOTAL(9,$E$1:E56)</f>
        <v>8</v>
      </c>
      <c r="F58" s="26">
        <f>SUBTOTAL(9,$F$1:F56)</f>
        <v>24</v>
      </c>
      <c r="G58" s="26">
        <f>SUBTOTAL(9,$G$1:G56)</f>
        <v>8</v>
      </c>
      <c r="H58" s="26">
        <f>SUBTOTAL(9,$H$1:H56)</f>
        <v>10</v>
      </c>
      <c r="I58" s="26">
        <f>SUBTOTAL(9,$I$1:I56)</f>
        <v>2</v>
      </c>
      <c r="J58" s="26">
        <f>SUBTOTAL(9,$J$1:J56)</f>
        <v>2</v>
      </c>
      <c r="K58" s="26">
        <f>SUBTOTAL(9,$K$1:K56)</f>
        <v>2</v>
      </c>
      <c r="L58" s="26">
        <f>SUBTOTAL(9,$L$1:L56)</f>
        <v>0</v>
      </c>
      <c r="M58" s="26">
        <f>SUBTOTAL(9,$M$1:M56)</f>
        <v>0</v>
      </c>
      <c r="N58" s="26">
        <f>SUBTOTAL(9,$N$1:N56)</f>
        <v>4</v>
      </c>
      <c r="AA58" s="523">
        <f>SUBTOTAL(9,$AA$1:AA56)</f>
        <v>3</v>
      </c>
      <c r="AB58" s="517">
        <f>SUBTOTAL(9,$AB$1:AB56)</f>
        <v>0</v>
      </c>
      <c r="AC58" s="510">
        <f>SUBTOTAL(9,$AC$1:AC56)</f>
        <v>0</v>
      </c>
      <c r="AD58" s="658">
        <f>SUBTOTAL(9,$AD$1:AD56)</f>
        <v>16</v>
      </c>
      <c r="AE58" s="27"/>
      <c r="AI58" s="4"/>
    </row>
    <row r="59" spans="1:35" ht="13.5" customHeight="1">
      <c r="A59" s="46">
        <v>17</v>
      </c>
      <c r="B59" s="21" t="s">
        <v>1409</v>
      </c>
      <c r="C59" s="251">
        <f t="shared" si="0"/>
        <v>352.94117647058823</v>
      </c>
      <c r="D59" s="180">
        <f>SUBTOTAL(9,$D$1:D57)</f>
        <v>68</v>
      </c>
      <c r="E59" s="26">
        <f>SUBTOTAL(9,$E$1:E57)</f>
        <v>8</v>
      </c>
      <c r="F59" s="26">
        <f>SUBTOTAL(9,$F$1:F57)</f>
        <v>24</v>
      </c>
      <c r="G59" s="26">
        <f>SUBTOTAL(9,$G$1:G57)</f>
        <v>8</v>
      </c>
      <c r="H59" s="26">
        <f>SUBTOTAL(9,$H$1:H57)</f>
        <v>10</v>
      </c>
      <c r="I59" s="26">
        <f>SUBTOTAL(9,$I$1:I57)</f>
        <v>2</v>
      </c>
      <c r="J59" s="26">
        <f>SUBTOTAL(9,$J$1:J57)</f>
        <v>2</v>
      </c>
      <c r="K59" s="26">
        <f>SUBTOTAL(9,$K$1:K57)</f>
        <v>2</v>
      </c>
      <c r="L59" s="26">
        <f>SUBTOTAL(9,$L$1:L57)</f>
        <v>0</v>
      </c>
      <c r="M59" s="26">
        <f>SUBTOTAL(9,$M$1:M57)</f>
        <v>0</v>
      </c>
      <c r="N59" s="26">
        <f>SUBTOTAL(9,$N$1:N57)</f>
        <v>4</v>
      </c>
      <c r="AA59" s="523">
        <f>SUBTOTAL(9,$AA$1:AA57)</f>
        <v>3</v>
      </c>
      <c r="AB59" s="517">
        <f>SUBTOTAL(9,$AB$1:AB57)</f>
        <v>0</v>
      </c>
      <c r="AC59" s="510">
        <f>SUBTOTAL(9,$AC$1:AC57)</f>
        <v>0</v>
      </c>
      <c r="AD59" s="658">
        <f>SUBTOTAL(9,$AD$1:AD57)</f>
        <v>16</v>
      </c>
      <c r="AE59" s="27"/>
      <c r="AI59" s="4"/>
    </row>
    <row r="60" spans="1:35" ht="13.5" customHeight="1">
      <c r="A60" s="46">
        <v>18</v>
      </c>
      <c r="B60" s="4" t="s">
        <v>1762</v>
      </c>
      <c r="C60" s="251">
        <f t="shared" si="0"/>
        <v>352.94117647058823</v>
      </c>
      <c r="D60" s="180">
        <f>SUBTOTAL(9,$D$1:D58)</f>
        <v>68</v>
      </c>
      <c r="E60" s="26">
        <f>SUBTOTAL(9,$E$1:E58)</f>
        <v>8</v>
      </c>
      <c r="F60" s="26">
        <f>SUBTOTAL(9,$F$1:F58)</f>
        <v>24</v>
      </c>
      <c r="G60" s="26">
        <f>SUBTOTAL(9,$G$1:G58)</f>
        <v>8</v>
      </c>
      <c r="H60" s="26">
        <f>SUBTOTAL(9,$H$1:H58)</f>
        <v>10</v>
      </c>
      <c r="I60" s="26">
        <f>SUBTOTAL(9,$I$1:I58)</f>
        <v>2</v>
      </c>
      <c r="J60" s="26">
        <f>SUBTOTAL(9,$J$1:J58)</f>
        <v>2</v>
      </c>
      <c r="K60" s="26">
        <f>SUBTOTAL(9,$K$1:K58)</f>
        <v>2</v>
      </c>
      <c r="L60" s="26">
        <f>SUBTOTAL(9,$L$1:L58)</f>
        <v>0</v>
      </c>
      <c r="M60" s="26">
        <f>SUBTOTAL(9,$M$1:M58)</f>
        <v>0</v>
      </c>
      <c r="N60" s="26">
        <f>SUBTOTAL(9,$N$1:N58)</f>
        <v>4</v>
      </c>
      <c r="AA60" s="523">
        <f>SUBTOTAL(9,$AA$1:AA58)</f>
        <v>3</v>
      </c>
      <c r="AB60" s="517">
        <f>SUBTOTAL(9,$AB$1:AB58)</f>
        <v>0</v>
      </c>
      <c r="AC60" s="510">
        <f>SUBTOTAL(9,$AC$1:AC58)</f>
        <v>0</v>
      </c>
      <c r="AD60" s="658">
        <f>SUBTOTAL(9,$AD$1:AD58)</f>
        <v>16</v>
      </c>
      <c r="AE60" s="27"/>
      <c r="AI60" s="4"/>
    </row>
    <row r="61" spans="1:35" ht="13.5" customHeight="1">
      <c r="A61" s="46">
        <v>19</v>
      </c>
      <c r="B61" s="21" t="s">
        <v>1403</v>
      </c>
      <c r="C61" s="251">
        <f t="shared" si="0"/>
        <v>352.94117647058823</v>
      </c>
      <c r="D61" s="180">
        <f>SUBTOTAL(9,$D$1:D59)</f>
        <v>68</v>
      </c>
      <c r="E61" s="26">
        <f>SUBTOTAL(9,$E$1:E59)</f>
        <v>8</v>
      </c>
      <c r="F61" s="26">
        <f>SUBTOTAL(9,$F$1:F59)</f>
        <v>24</v>
      </c>
      <c r="G61" s="26">
        <f>SUBTOTAL(9,$G$1:G59)</f>
        <v>8</v>
      </c>
      <c r="H61" s="26">
        <f>SUBTOTAL(9,$H$1:H59)</f>
        <v>10</v>
      </c>
      <c r="I61" s="26">
        <f>SUBTOTAL(9,$I$1:I59)</f>
        <v>2</v>
      </c>
      <c r="J61" s="26">
        <f>SUBTOTAL(9,$J$1:J59)</f>
        <v>2</v>
      </c>
      <c r="K61" s="26">
        <f>SUBTOTAL(9,$K$1:K59)</f>
        <v>2</v>
      </c>
      <c r="L61" s="26">
        <f>SUBTOTAL(9,$L$1:L59)</f>
        <v>0</v>
      </c>
      <c r="M61" s="26">
        <f>SUBTOTAL(9,$M$1:M59)</f>
        <v>0</v>
      </c>
      <c r="N61" s="26">
        <f>SUBTOTAL(9,$N$1:N59)</f>
        <v>4</v>
      </c>
      <c r="AA61" s="523">
        <f>SUBTOTAL(9,$AA$1:AA59)</f>
        <v>3</v>
      </c>
      <c r="AB61" s="517">
        <f>SUBTOTAL(9,$AB$1:AB59)</f>
        <v>0</v>
      </c>
      <c r="AC61" s="510">
        <f>SUBTOTAL(9,$AC$1:AC59)</f>
        <v>0</v>
      </c>
      <c r="AD61" s="658">
        <f>SUBTOTAL(9,$AD$1:AD59)</f>
        <v>16</v>
      </c>
      <c r="AE61" s="27"/>
      <c r="AI61" s="4"/>
    </row>
    <row r="62" spans="1:35" ht="13.5" customHeight="1">
      <c r="A62" s="46">
        <v>20</v>
      </c>
      <c r="B62" s="21" t="s">
        <v>1947</v>
      </c>
      <c r="C62" s="251">
        <f t="shared" si="0"/>
        <v>352.94117647058823</v>
      </c>
      <c r="D62" s="180">
        <f>SUBTOTAL(9,$D$1:D60)</f>
        <v>68</v>
      </c>
      <c r="E62" s="26">
        <f>SUBTOTAL(9,$E$1:E60)</f>
        <v>8</v>
      </c>
      <c r="F62" s="26">
        <f>SUBTOTAL(9,$F$1:F60)</f>
        <v>24</v>
      </c>
      <c r="G62" s="26">
        <f>SUBTOTAL(9,$G$1:G60)</f>
        <v>8</v>
      </c>
      <c r="H62" s="26">
        <f>SUBTOTAL(9,$H$1:H60)</f>
        <v>10</v>
      </c>
      <c r="I62" s="26">
        <f>SUBTOTAL(9,$I$1:I60)</f>
        <v>2</v>
      </c>
      <c r="J62" s="26">
        <f>SUBTOTAL(9,$J$1:J60)</f>
        <v>2</v>
      </c>
      <c r="K62" s="26">
        <f>SUBTOTAL(9,$K$1:K60)</f>
        <v>2</v>
      </c>
      <c r="L62" s="26">
        <f>SUBTOTAL(9,$L$1:L60)</f>
        <v>0</v>
      </c>
      <c r="M62" s="26">
        <f>SUBTOTAL(9,$M$1:M60)</f>
        <v>0</v>
      </c>
      <c r="N62" s="26">
        <f>SUBTOTAL(9,$N$1:N60)</f>
        <v>4</v>
      </c>
      <c r="AA62" s="523">
        <f>SUBTOTAL(9,$AA$1:AA60)</f>
        <v>3</v>
      </c>
      <c r="AB62" s="517">
        <f>SUBTOTAL(9,$AB$1:AB60)</f>
        <v>0</v>
      </c>
      <c r="AC62" s="510">
        <f>SUBTOTAL(9,$AC$1:AC60)</f>
        <v>0</v>
      </c>
      <c r="AD62" s="658">
        <f>SUBTOTAL(9,$AD$1:AD60)</f>
        <v>16</v>
      </c>
      <c r="AE62" s="27"/>
      <c r="AI62" s="4"/>
    </row>
    <row r="63" spans="1:35" ht="13.5" customHeight="1">
      <c r="A63" s="46">
        <v>21</v>
      </c>
      <c r="B63" s="21" t="s">
        <v>1405</v>
      </c>
      <c r="C63" s="251">
        <f t="shared" si="0"/>
        <v>352.94117647058823</v>
      </c>
      <c r="D63" s="180">
        <f>SUBTOTAL(9,$D$1:D61)</f>
        <v>68</v>
      </c>
      <c r="E63" s="26">
        <f>SUBTOTAL(9,$E$1:E61)</f>
        <v>8</v>
      </c>
      <c r="F63" s="26">
        <f>SUBTOTAL(9,$F$1:F61)</f>
        <v>24</v>
      </c>
      <c r="G63" s="26">
        <f>SUBTOTAL(9,$G$1:G61)</f>
        <v>8</v>
      </c>
      <c r="H63" s="26">
        <f>SUBTOTAL(9,$H$1:H61)</f>
        <v>10</v>
      </c>
      <c r="I63" s="26">
        <f>SUBTOTAL(9,$I$1:I61)</f>
        <v>2</v>
      </c>
      <c r="J63" s="26">
        <f>SUBTOTAL(9,$J$1:J61)</f>
        <v>2</v>
      </c>
      <c r="K63" s="26">
        <f>SUBTOTAL(9,$K$1:K61)</f>
        <v>2</v>
      </c>
      <c r="L63" s="26">
        <f>SUBTOTAL(9,$L$1:L61)</f>
        <v>0</v>
      </c>
      <c r="M63" s="26">
        <f>SUBTOTAL(9,$M$1:M61)</f>
        <v>0</v>
      </c>
      <c r="N63" s="26">
        <f>SUBTOTAL(9,$N$1:N61)</f>
        <v>4</v>
      </c>
      <c r="AA63" s="523">
        <f>SUBTOTAL(9,$AA$1:AA61)</f>
        <v>3</v>
      </c>
      <c r="AB63" s="517">
        <f>SUBTOTAL(9,$AB$1:AB61)</f>
        <v>0</v>
      </c>
      <c r="AC63" s="510">
        <f>SUBTOTAL(9,$AC$1:AC61)</f>
        <v>0</v>
      </c>
      <c r="AD63" s="658">
        <f>SUBTOTAL(9,$AD$1:AD61)</f>
        <v>16</v>
      </c>
      <c r="AE63" s="27"/>
      <c r="AI63" s="4"/>
    </row>
    <row r="64" spans="1:35" ht="13.5" customHeight="1">
      <c r="A64" s="46">
        <v>23</v>
      </c>
      <c r="B64" s="21" t="s">
        <v>1411</v>
      </c>
      <c r="C64" s="251">
        <f t="shared" si="0"/>
        <v>352.94117647058823</v>
      </c>
      <c r="D64" s="180">
        <f>SUBTOTAL(9,$D$1:D62)</f>
        <v>68</v>
      </c>
      <c r="E64" s="26">
        <f>SUBTOTAL(9,$E$1:E62)</f>
        <v>8</v>
      </c>
      <c r="F64" s="26">
        <f>SUBTOTAL(9,$F$1:F62)</f>
        <v>24</v>
      </c>
      <c r="G64" s="26">
        <f>SUBTOTAL(9,$G$1:G62)</f>
        <v>8</v>
      </c>
      <c r="H64" s="26">
        <f>SUBTOTAL(9,$H$1:H62)</f>
        <v>10</v>
      </c>
      <c r="I64" s="26">
        <f>SUBTOTAL(9,$I$1:I62)</f>
        <v>2</v>
      </c>
      <c r="J64" s="26">
        <f>SUBTOTAL(9,$J$1:J62)</f>
        <v>2</v>
      </c>
      <c r="K64" s="26">
        <f>SUBTOTAL(9,$K$1:K62)</f>
        <v>2</v>
      </c>
      <c r="L64" s="26">
        <f>SUBTOTAL(9,$L$1:L62)</f>
        <v>0</v>
      </c>
      <c r="M64" s="26">
        <f>SUBTOTAL(9,$M$1:M62)</f>
        <v>0</v>
      </c>
      <c r="N64" s="26">
        <f>SUBTOTAL(9,$N$1:N62)</f>
        <v>4</v>
      </c>
      <c r="AA64" s="523">
        <f>SUBTOTAL(9,$AA$1:AA62)</f>
        <v>3</v>
      </c>
      <c r="AB64" s="517">
        <f>SUBTOTAL(9,$AB$1:AB62)</f>
        <v>0</v>
      </c>
      <c r="AC64" s="510">
        <f>SUBTOTAL(9,$AC$1:AC62)</f>
        <v>0</v>
      </c>
      <c r="AD64" s="658">
        <f>SUBTOTAL(9,$AD$1:AD62)</f>
        <v>16</v>
      </c>
      <c r="AE64" s="27"/>
      <c r="AI64" s="4"/>
    </row>
    <row r="65" spans="1:35" ht="13.5" customHeight="1">
      <c r="A65" s="46">
        <v>25</v>
      </c>
      <c r="B65" s="21" t="s">
        <v>2197</v>
      </c>
      <c r="C65" s="251">
        <f t="shared" si="0"/>
        <v>352.94117647058823</v>
      </c>
      <c r="D65" s="180">
        <f>SUBTOTAL(9,$D$1:D63)</f>
        <v>68</v>
      </c>
      <c r="E65" s="26">
        <f>SUBTOTAL(9,$E$1:E63)</f>
        <v>8</v>
      </c>
      <c r="F65" s="26">
        <f>SUBTOTAL(9,$F$1:F63)</f>
        <v>24</v>
      </c>
      <c r="G65" s="26">
        <f>SUBTOTAL(9,$G$1:G63)</f>
        <v>8</v>
      </c>
      <c r="H65" s="26">
        <f>SUBTOTAL(9,$H$1:H63)</f>
        <v>10</v>
      </c>
      <c r="I65" s="26">
        <f>SUBTOTAL(9,$I$1:I63)</f>
        <v>2</v>
      </c>
      <c r="J65" s="26">
        <f>SUBTOTAL(9,$J$1:J63)</f>
        <v>2</v>
      </c>
      <c r="K65" s="26">
        <f>SUBTOTAL(9,$K$1:K63)</f>
        <v>2</v>
      </c>
      <c r="L65" s="26">
        <f>SUBTOTAL(9,$L$1:L63)</f>
        <v>0</v>
      </c>
      <c r="M65" s="26">
        <f>SUBTOTAL(9,$M$1:M63)</f>
        <v>0</v>
      </c>
      <c r="N65" s="26">
        <f>SUBTOTAL(9,$N$1:N63)</f>
        <v>4</v>
      </c>
      <c r="AA65" s="523">
        <f>SUBTOTAL(9,$AA$1:AA63)</f>
        <v>3</v>
      </c>
      <c r="AB65" s="517">
        <f>SUBTOTAL(9,$AB$1:AB63)</f>
        <v>0</v>
      </c>
      <c r="AC65" s="510">
        <f>SUBTOTAL(9,$AC$1:AC63)</f>
        <v>0</v>
      </c>
      <c r="AD65" s="658">
        <f>SUBTOTAL(9,$AD$1:AD63)</f>
        <v>16</v>
      </c>
      <c r="AE65" s="27"/>
      <c r="AI65" s="4"/>
    </row>
    <row r="66" spans="1:35" ht="13.5" customHeight="1">
      <c r="A66" s="46">
        <v>26</v>
      </c>
      <c r="B66" s="21" t="s">
        <v>1413</v>
      </c>
      <c r="C66" s="251">
        <f t="shared" si="0"/>
        <v>352.94117647058823</v>
      </c>
      <c r="D66" s="180">
        <f>SUBTOTAL(9,$D$1:D64)</f>
        <v>68</v>
      </c>
      <c r="E66" s="26">
        <f>SUBTOTAL(9,$E$1:E64)</f>
        <v>8</v>
      </c>
      <c r="F66" s="26">
        <f>SUBTOTAL(9,$F$1:F64)</f>
        <v>24</v>
      </c>
      <c r="G66" s="26">
        <f>SUBTOTAL(9,$G$1:G64)</f>
        <v>8</v>
      </c>
      <c r="H66" s="26">
        <f>SUBTOTAL(9,$H$1:H64)</f>
        <v>10</v>
      </c>
      <c r="I66" s="26">
        <f>SUBTOTAL(9,$I$1:I64)</f>
        <v>2</v>
      </c>
      <c r="J66" s="26">
        <f>SUBTOTAL(9,$J$1:J64)</f>
        <v>2</v>
      </c>
      <c r="K66" s="26">
        <f>SUBTOTAL(9,$K$1:K64)</f>
        <v>2</v>
      </c>
      <c r="L66" s="26">
        <f>SUBTOTAL(9,$L$1:L64)</f>
        <v>0</v>
      </c>
      <c r="M66" s="26">
        <f>SUBTOTAL(9,$M$1:M64)</f>
        <v>0</v>
      </c>
      <c r="N66" s="26">
        <f>SUBTOTAL(9,$N$1:N64)</f>
        <v>4</v>
      </c>
      <c r="AA66" s="523">
        <f>SUBTOTAL(9,$AA$1:AA64)</f>
        <v>3</v>
      </c>
      <c r="AB66" s="517">
        <f>SUBTOTAL(9,$AB$1:AB64)</f>
        <v>0</v>
      </c>
      <c r="AC66" s="510">
        <f>SUBTOTAL(9,$AC$1:AC64)</f>
        <v>0</v>
      </c>
      <c r="AD66" s="658">
        <f>SUBTOTAL(9,$AD$1:AD64)</f>
        <v>16</v>
      </c>
      <c r="AE66" s="27"/>
      <c r="AI66" s="4"/>
    </row>
    <row r="67" spans="1:35" ht="13.5" customHeight="1">
      <c r="A67" s="46">
        <v>28</v>
      </c>
      <c r="B67" s="4" t="s">
        <v>1446</v>
      </c>
      <c r="C67" s="251">
        <f t="shared" si="0"/>
        <v>352.94117647058823</v>
      </c>
      <c r="D67" s="180">
        <f>SUBTOTAL(9,$D$1:D65)</f>
        <v>68</v>
      </c>
      <c r="E67" s="26">
        <f>SUBTOTAL(9,$E$1:E65)</f>
        <v>8</v>
      </c>
      <c r="F67" s="26">
        <f>SUBTOTAL(9,$F$1:F65)</f>
        <v>24</v>
      </c>
      <c r="G67" s="26">
        <f>SUBTOTAL(9,$G$1:G65)</f>
        <v>8</v>
      </c>
      <c r="H67" s="26">
        <f>SUBTOTAL(9,$H$1:H65)</f>
        <v>10</v>
      </c>
      <c r="I67" s="26">
        <f>SUBTOTAL(9,$I$1:I65)</f>
        <v>2</v>
      </c>
      <c r="J67" s="26">
        <f>SUBTOTAL(9,$J$1:J65)</f>
        <v>2</v>
      </c>
      <c r="K67" s="26">
        <f>SUBTOTAL(9,$K$1:K65)</f>
        <v>2</v>
      </c>
      <c r="L67" s="26">
        <f>SUBTOTAL(9,$L$1:L65)</f>
        <v>0</v>
      </c>
      <c r="M67" s="26">
        <f>SUBTOTAL(9,$M$1:M65)</f>
        <v>0</v>
      </c>
      <c r="N67" s="26">
        <f>SUBTOTAL(9,$N$1:N65)</f>
        <v>4</v>
      </c>
      <c r="AA67" s="523">
        <f>SUBTOTAL(9,$AA$1:AA64)</f>
        <v>3</v>
      </c>
      <c r="AB67" s="517">
        <f>SUBTOTAL(9,$AB$1:AB64)</f>
        <v>0</v>
      </c>
      <c r="AC67" s="510">
        <f>SUBTOTAL(9,$AC$1:AC64)</f>
        <v>0</v>
      </c>
      <c r="AD67" s="658">
        <f>SUBTOTAL(9,$AD$1:AD64)</f>
        <v>16</v>
      </c>
      <c r="AE67" s="27"/>
      <c r="AI67" s="4"/>
    </row>
    <row r="68" spans="1:35" ht="13.5" customHeight="1">
      <c r="A68" s="46">
        <v>29</v>
      </c>
      <c r="B68" s="495" t="s">
        <v>1738</v>
      </c>
      <c r="C68" s="251">
        <f t="shared" si="0"/>
        <v>352.94117647058823</v>
      </c>
      <c r="D68" s="180">
        <f>SUBTOTAL(9,$D$1:D66)</f>
        <v>68</v>
      </c>
      <c r="E68" s="26">
        <f>SUBTOTAL(9,$E$1:E66)</f>
        <v>8</v>
      </c>
      <c r="F68" s="26">
        <f>SUBTOTAL(9,$F$1:F66)</f>
        <v>24</v>
      </c>
      <c r="G68" s="26">
        <f>SUBTOTAL(9,$G$1:G66)</f>
        <v>8</v>
      </c>
      <c r="H68" s="26">
        <f>SUBTOTAL(9,$H$1:H66)</f>
        <v>10</v>
      </c>
      <c r="I68" s="26">
        <f>SUBTOTAL(9,$I$1:I66)</f>
        <v>2</v>
      </c>
      <c r="J68" s="26">
        <f>SUBTOTAL(9,$J$1:J66)</f>
        <v>2</v>
      </c>
      <c r="K68" s="26">
        <f>SUBTOTAL(9,$K$1:K66)</f>
        <v>2</v>
      </c>
      <c r="L68" s="26">
        <f>SUBTOTAL(9,$L$1:L66)</f>
        <v>0</v>
      </c>
      <c r="M68" s="26">
        <f>SUBTOTAL(9,$M$1:M66)</f>
        <v>0</v>
      </c>
      <c r="N68" s="26">
        <f>SUBTOTAL(9,$N$1:N66)</f>
        <v>4</v>
      </c>
      <c r="AA68" s="523">
        <f>SUBTOTAL(9,$AA$1:AA66)</f>
        <v>3</v>
      </c>
      <c r="AB68" s="517">
        <f>SUBTOTAL(9,$AB$1:AB66)</f>
        <v>0</v>
      </c>
      <c r="AC68" s="510">
        <f>SUBTOTAL(9,$AC$1:AC66)</f>
        <v>0</v>
      </c>
      <c r="AD68" s="658">
        <f>SUBTOTAL(9,$AD$1:AD66)</f>
        <v>16</v>
      </c>
      <c r="AE68" s="27"/>
      <c r="AI68" s="4"/>
    </row>
    <row r="69" spans="1:35" ht="13.5" customHeight="1">
      <c r="A69" s="46">
        <v>30</v>
      </c>
      <c r="B69" s="21" t="s">
        <v>1404</v>
      </c>
      <c r="C69" s="251">
        <f t="shared" si="0"/>
        <v>352.94117647058823</v>
      </c>
      <c r="D69" s="180">
        <f>SUBTOTAL(9,$D$1:D67)</f>
        <v>68</v>
      </c>
      <c r="E69" s="26">
        <f>SUBTOTAL(9,$E$1:E67)</f>
        <v>8</v>
      </c>
      <c r="F69" s="26">
        <f>SUBTOTAL(9,$F$1:F67)</f>
        <v>24</v>
      </c>
      <c r="G69" s="26">
        <f>SUBTOTAL(9,$G$1:G67)</f>
        <v>8</v>
      </c>
      <c r="H69" s="26">
        <f>SUBTOTAL(9,$H$1:H67)</f>
        <v>10</v>
      </c>
      <c r="I69" s="26">
        <f>SUBTOTAL(9,$I$1:I67)</f>
        <v>2</v>
      </c>
      <c r="J69" s="26">
        <f>SUBTOTAL(9,$J$1:J67)</f>
        <v>2</v>
      </c>
      <c r="K69" s="26">
        <f>SUBTOTAL(9,$K$1:K67)</f>
        <v>2</v>
      </c>
      <c r="L69" s="26">
        <f>SUBTOTAL(9,$L$1:L67)</f>
        <v>0</v>
      </c>
      <c r="M69" s="26">
        <f>SUBTOTAL(9,$M$1:M67)</f>
        <v>0</v>
      </c>
      <c r="N69" s="26">
        <f>SUBTOTAL(9,$N$1:N67)</f>
        <v>4</v>
      </c>
      <c r="AA69" s="523">
        <f>SUBTOTAL(9,$AA$1:AA67)</f>
        <v>3</v>
      </c>
      <c r="AB69" s="517">
        <f>SUBTOTAL(9,$AB$1:AB67)</f>
        <v>0</v>
      </c>
      <c r="AC69" s="510">
        <f>SUBTOTAL(9,$AC$1:AC67)</f>
        <v>0</v>
      </c>
      <c r="AD69" s="658">
        <f>SUBTOTAL(9,$AD$1:AD67)</f>
        <v>16</v>
      </c>
      <c r="AE69" s="27"/>
      <c r="AI69" s="4"/>
    </row>
    <row r="70" spans="1:35" ht="13.5" customHeight="1">
      <c r="A70" s="46">
        <v>34</v>
      </c>
      <c r="B70" s="21" t="s">
        <v>1536</v>
      </c>
      <c r="C70" s="251">
        <f t="shared" si="0"/>
        <v>352.94117647058823</v>
      </c>
      <c r="D70" s="180">
        <f>SUBTOTAL(9,$D$1:D68)</f>
        <v>68</v>
      </c>
      <c r="E70" s="26">
        <f>SUBTOTAL(9,$E$1:E68)</f>
        <v>8</v>
      </c>
      <c r="F70" s="26">
        <f>SUBTOTAL(9,$F$1:F68)</f>
        <v>24</v>
      </c>
      <c r="G70" s="26">
        <f>SUBTOTAL(9,$G$1:G68)</f>
        <v>8</v>
      </c>
      <c r="H70" s="26">
        <f>SUBTOTAL(9,$H$1:H68)</f>
        <v>10</v>
      </c>
      <c r="I70" s="26">
        <f>SUBTOTAL(9,$I$1:I68)</f>
        <v>2</v>
      </c>
      <c r="J70" s="26">
        <f>SUBTOTAL(9,$J$1:J68)</f>
        <v>2</v>
      </c>
      <c r="K70" s="26">
        <f>SUBTOTAL(9,$K$1:K68)</f>
        <v>2</v>
      </c>
      <c r="L70" s="26">
        <f>SUBTOTAL(9,$L$1:L68)</f>
        <v>0</v>
      </c>
      <c r="M70" s="26">
        <f>SUBTOTAL(9,$M$1:M68)</f>
        <v>0</v>
      </c>
      <c r="N70" s="26">
        <f>SUBTOTAL(9,$N$1:N68)</f>
        <v>4</v>
      </c>
      <c r="AA70" s="523">
        <f>SUBTOTAL(9,$AA$1:AA68)</f>
        <v>3</v>
      </c>
      <c r="AB70" s="517">
        <f>SUBTOTAL(9,$AB$1:AB68)</f>
        <v>0</v>
      </c>
      <c r="AC70" s="510">
        <f>SUBTOTAL(9,$AC$1:AC68)</f>
        <v>0</v>
      </c>
      <c r="AD70" s="658">
        <f>SUBTOTAL(9,$AD$1:AD68)</f>
        <v>16</v>
      </c>
      <c r="AE70" s="27"/>
      <c r="AI70" s="4"/>
    </row>
    <row r="71" spans="1:35" ht="13.5" customHeight="1">
      <c r="A71" s="46">
        <v>36</v>
      </c>
      <c r="B71" s="4" t="s">
        <v>1438</v>
      </c>
      <c r="C71" s="251">
        <f t="shared" si="0"/>
        <v>352.94117647058823</v>
      </c>
      <c r="D71" s="180">
        <f>SUBTOTAL(9,$D$1:D69)</f>
        <v>68</v>
      </c>
      <c r="E71" s="26">
        <f>SUBTOTAL(9,$E$1:E69)</f>
        <v>8</v>
      </c>
      <c r="F71" s="26">
        <f>SUBTOTAL(9,$F$1:F69)</f>
        <v>24</v>
      </c>
      <c r="G71" s="26">
        <f>SUBTOTAL(9,$G$1:G69)</f>
        <v>8</v>
      </c>
      <c r="H71" s="26">
        <f>SUBTOTAL(9,$H$1:H69)</f>
        <v>10</v>
      </c>
      <c r="I71" s="26">
        <f>SUBTOTAL(9,$I$1:I69)</f>
        <v>2</v>
      </c>
      <c r="J71" s="26">
        <f>SUBTOTAL(9,$J$1:J69)</f>
        <v>2</v>
      </c>
      <c r="K71" s="26">
        <f>SUBTOTAL(9,$K$1:K69)</f>
        <v>2</v>
      </c>
      <c r="L71" s="26">
        <f>SUBTOTAL(9,$L$1:L69)</f>
        <v>0</v>
      </c>
      <c r="M71" s="26">
        <f>SUBTOTAL(9,$M$1:M69)</f>
        <v>0</v>
      </c>
      <c r="N71" s="26">
        <f>SUBTOTAL(9,$N$1:N69)</f>
        <v>4</v>
      </c>
      <c r="AA71" s="523">
        <f>SUBTOTAL(9,$AA$1:AA69)</f>
        <v>3</v>
      </c>
      <c r="AB71" s="517">
        <f>SUBTOTAL(9,$AB$1:AB69)</f>
        <v>0</v>
      </c>
      <c r="AC71" s="510">
        <f>SUBTOTAL(9,$AC$1:AC69)</f>
        <v>0</v>
      </c>
      <c r="AD71" s="658">
        <f>SUBTOTAL(9,$AD$1:AD69)</f>
        <v>16</v>
      </c>
      <c r="AE71" s="27"/>
      <c r="AI71" s="4"/>
    </row>
    <row r="72" spans="1:35" ht="13.5" customHeight="1">
      <c r="A72" s="46">
        <v>39</v>
      </c>
      <c r="B72" s="4" t="s">
        <v>1624</v>
      </c>
      <c r="C72" s="251">
        <f t="shared" si="0"/>
        <v>352.94117647058823</v>
      </c>
      <c r="D72" s="180">
        <f>SUBTOTAL(9,$D$1:D70)</f>
        <v>68</v>
      </c>
      <c r="E72" s="26">
        <f>SUBTOTAL(9,$E$1:E70)</f>
        <v>8</v>
      </c>
      <c r="F72" s="26">
        <f>SUBTOTAL(9,$F$1:F70)</f>
        <v>24</v>
      </c>
      <c r="G72" s="26">
        <f>SUBTOTAL(9,$G$1:G70)</f>
        <v>8</v>
      </c>
      <c r="H72" s="26">
        <f>SUBTOTAL(9,$H$1:H70)</f>
        <v>10</v>
      </c>
      <c r="I72" s="26">
        <f>SUBTOTAL(9,$I$1:I70)</f>
        <v>2</v>
      </c>
      <c r="J72" s="26">
        <f>SUBTOTAL(9,$J$1:J70)</f>
        <v>2</v>
      </c>
      <c r="K72" s="26">
        <f>SUBTOTAL(9,$K$1:K70)</f>
        <v>2</v>
      </c>
      <c r="L72" s="26">
        <f>SUBTOTAL(9,$L$1:L70)</f>
        <v>0</v>
      </c>
      <c r="M72" s="26">
        <f>SUBTOTAL(9,$M$1:M70)</f>
        <v>0</v>
      </c>
      <c r="N72" s="26">
        <f>SUBTOTAL(9,$N$1:N70)</f>
        <v>4</v>
      </c>
      <c r="AA72" s="523">
        <f>SUBTOTAL(9,$AA$1:AA70)</f>
        <v>3</v>
      </c>
      <c r="AB72" s="517">
        <f>SUBTOTAL(9,$AB$1:AB70)</f>
        <v>0</v>
      </c>
      <c r="AC72" s="510">
        <f>SUBTOTAL(9,$AC$1:AC70)</f>
        <v>0</v>
      </c>
      <c r="AD72" s="658">
        <f>SUBTOTAL(9,$AD$1:AD70)</f>
        <v>16</v>
      </c>
      <c r="AE72" s="27"/>
      <c r="AI72" s="4"/>
    </row>
    <row r="73" spans="1:35" ht="13.5" customHeight="1">
      <c r="A73" s="46">
        <v>42</v>
      </c>
      <c r="B73" s="4" t="s">
        <v>2198</v>
      </c>
      <c r="C73" s="251">
        <f t="shared" si="0"/>
        <v>352.94117647058823</v>
      </c>
      <c r="D73" s="180">
        <f>SUBTOTAL(9,$D$1:D71)</f>
        <v>68</v>
      </c>
      <c r="E73" s="26">
        <f>SUBTOTAL(9,$E$1:E71)</f>
        <v>8</v>
      </c>
      <c r="F73" s="26">
        <f>SUBTOTAL(9,$F$1:F71)</f>
        <v>24</v>
      </c>
      <c r="G73" s="26">
        <f>SUBTOTAL(9,$G$1:G71)</f>
        <v>8</v>
      </c>
      <c r="H73" s="26">
        <f>SUBTOTAL(9,$H$1:H71)</f>
        <v>10</v>
      </c>
      <c r="I73" s="26">
        <f>SUBTOTAL(9,$I$1:I71)</f>
        <v>2</v>
      </c>
      <c r="J73" s="26">
        <f>SUBTOTAL(9,$J$1:J71)</f>
        <v>2</v>
      </c>
      <c r="K73" s="26">
        <f>SUBTOTAL(9,$K$1:K71)</f>
        <v>2</v>
      </c>
      <c r="L73" s="26">
        <f>SUBTOTAL(9,$L$1:L71)</f>
        <v>0</v>
      </c>
      <c r="M73" s="26">
        <f>SUBTOTAL(9,$M$1:M71)</f>
        <v>0</v>
      </c>
      <c r="N73" s="26">
        <f>SUBTOTAL(9,$N$1:N71)</f>
        <v>4</v>
      </c>
      <c r="AA73" s="523">
        <f>SUBTOTAL(9,$AA$1:AA71)</f>
        <v>3</v>
      </c>
      <c r="AB73" s="517">
        <f>SUBTOTAL(9,$AB$1:AB71)</f>
        <v>0</v>
      </c>
      <c r="AC73" s="510">
        <f>SUBTOTAL(9,$AC$1:AC71)</f>
        <v>0</v>
      </c>
      <c r="AD73" s="658">
        <f>SUBTOTAL(9,$AD$1:AD71)</f>
        <v>16</v>
      </c>
      <c r="AE73" s="27"/>
      <c r="AI73" s="4"/>
    </row>
    <row r="74" spans="1:35" ht="13.5" customHeight="1">
      <c r="A74" s="46">
        <v>43</v>
      </c>
      <c r="B74" s="4" t="s">
        <v>1618</v>
      </c>
      <c r="C74" s="251">
        <f t="shared" si="0"/>
        <v>352.94117647058823</v>
      </c>
      <c r="D74" s="180">
        <f>SUBTOTAL(9,$D$1:D72)</f>
        <v>68</v>
      </c>
      <c r="E74" s="26">
        <f>SUBTOTAL(9,$E$1:E72)</f>
        <v>8</v>
      </c>
      <c r="F74" s="26">
        <f>SUBTOTAL(9,$F$1:F72)</f>
        <v>24</v>
      </c>
      <c r="G74" s="26">
        <f>SUBTOTAL(9,$G$1:G72)</f>
        <v>8</v>
      </c>
      <c r="H74" s="26">
        <f>SUBTOTAL(9,$H$1:H72)</f>
        <v>10</v>
      </c>
      <c r="I74" s="26">
        <f>SUBTOTAL(9,$I$1:I72)</f>
        <v>2</v>
      </c>
      <c r="J74" s="26">
        <f>SUBTOTAL(9,$J$1:J72)</f>
        <v>2</v>
      </c>
      <c r="K74" s="26">
        <f>SUBTOTAL(9,$K$1:K72)</f>
        <v>2</v>
      </c>
      <c r="L74" s="26">
        <f>SUBTOTAL(9,$L$1:L72)</f>
        <v>0</v>
      </c>
      <c r="M74" s="26">
        <f>SUBTOTAL(9,$M$1:M72)</f>
        <v>0</v>
      </c>
      <c r="N74" s="26">
        <f>SUBTOTAL(9,$N$1:N72)</f>
        <v>4</v>
      </c>
      <c r="AA74" s="523">
        <f>SUBTOTAL(9,$AA$1:AA72)</f>
        <v>3</v>
      </c>
      <c r="AB74" s="517">
        <f>SUBTOTAL(9,$AB$1:AB72)</f>
        <v>0</v>
      </c>
      <c r="AC74" s="510">
        <f>SUBTOTAL(9,$AC$1:AC72)</f>
        <v>0</v>
      </c>
      <c r="AD74" s="658">
        <f>SUBTOTAL(9,$AD$1:AD72)</f>
        <v>16</v>
      </c>
      <c r="AE74" s="27"/>
      <c r="AI74" s="4"/>
    </row>
    <row r="75" spans="1:35" ht="12.75" customHeight="1">
      <c r="A75" s="46">
        <v>41</v>
      </c>
      <c r="B75" s="4" t="s">
        <v>1708</v>
      </c>
      <c r="C75" s="251">
        <f t="shared" si="0"/>
        <v>352.94117647058823</v>
      </c>
      <c r="D75" s="180">
        <f>SUBTOTAL(9,$D$1:D73)</f>
        <v>68</v>
      </c>
      <c r="E75" s="26">
        <f>SUBTOTAL(9,$E$1:E73)</f>
        <v>8</v>
      </c>
      <c r="F75" s="26">
        <f>SUBTOTAL(9,$F$1:F73)</f>
        <v>24</v>
      </c>
      <c r="G75" s="26">
        <f>SUBTOTAL(9,$G$1:G73)</f>
        <v>8</v>
      </c>
      <c r="H75" s="26">
        <f>SUBTOTAL(9,$H$1:H73)</f>
        <v>10</v>
      </c>
      <c r="I75" s="26">
        <f>SUBTOTAL(9,$I$1:I73)</f>
        <v>2</v>
      </c>
      <c r="J75" s="26">
        <f>SUBTOTAL(9,$J$1:J73)</f>
        <v>2</v>
      </c>
      <c r="K75" s="26">
        <f>SUBTOTAL(9,$K$1:K73)</f>
        <v>2</v>
      </c>
      <c r="L75" s="26">
        <f>SUBTOTAL(9,$L$1:L73)</f>
        <v>0</v>
      </c>
      <c r="M75" s="26">
        <f>SUBTOTAL(9,$M$1:M73)</f>
        <v>0</v>
      </c>
      <c r="N75" s="26">
        <f>SUBTOTAL(9,$N$1:N73)</f>
        <v>4</v>
      </c>
      <c r="AA75" s="523">
        <f>SUBTOTAL(9,$AA$1:AA73)</f>
        <v>3</v>
      </c>
      <c r="AB75" s="517">
        <f>SUBTOTAL(9,$AB$1:AB73)</f>
        <v>0</v>
      </c>
      <c r="AC75" s="510">
        <f>SUBTOTAL(9,$AC$1:AC73)</f>
        <v>0</v>
      </c>
      <c r="AD75" s="658">
        <f>SUBTOTAL(9,$AD$1:AD73)</f>
        <v>16</v>
      </c>
      <c r="AE75" s="27"/>
      <c r="AI75" s="4"/>
    </row>
    <row r="76" spans="1:35" ht="13.5" customHeight="1">
      <c r="A76" s="46">
        <v>46</v>
      </c>
      <c r="B76" s="21" t="s">
        <v>1414</v>
      </c>
      <c r="C76" s="251">
        <f t="shared" si="0"/>
        <v>352.94117647058823</v>
      </c>
      <c r="D76" s="180">
        <f>SUBTOTAL(9,$D$1:D74)</f>
        <v>68</v>
      </c>
      <c r="E76" s="26">
        <f>SUBTOTAL(9,$E$1:E74)</f>
        <v>8</v>
      </c>
      <c r="F76" s="26">
        <f>SUBTOTAL(9,$F$1:F74)</f>
        <v>24</v>
      </c>
      <c r="G76" s="26">
        <f>SUBTOTAL(9,$G$1:G74)</f>
        <v>8</v>
      </c>
      <c r="H76" s="26">
        <f>SUBTOTAL(9,$H$1:H74)</f>
        <v>10</v>
      </c>
      <c r="I76" s="26">
        <f>SUBTOTAL(9,$I$1:I74)</f>
        <v>2</v>
      </c>
      <c r="J76" s="26">
        <f>SUBTOTAL(9,$J$1:J74)</f>
        <v>2</v>
      </c>
      <c r="K76" s="26">
        <f>SUBTOTAL(9,$K$1:K74)</f>
        <v>2</v>
      </c>
      <c r="L76" s="26">
        <f>SUBTOTAL(9,$L$1:L74)</f>
        <v>0</v>
      </c>
      <c r="M76" s="26">
        <f>SUBTOTAL(9,$M$1:M74)</f>
        <v>0</v>
      </c>
      <c r="N76" s="26">
        <f>SUBTOTAL(9,$N$1:N74)</f>
        <v>4</v>
      </c>
      <c r="AA76" s="523">
        <f>SUBTOTAL(9,$AA$1:AA75)</f>
        <v>3</v>
      </c>
      <c r="AB76" s="517">
        <f>SUBTOTAL(9,$AB$1:AB75)</f>
        <v>0</v>
      </c>
      <c r="AC76" s="510">
        <f>SUBTOTAL(9,$AC$1:AC75)</f>
        <v>0</v>
      </c>
      <c r="AD76" s="658">
        <f>SUBTOTAL(9,$AD$1:AD75)</f>
        <v>16</v>
      </c>
      <c r="AE76" s="27"/>
      <c r="AI76" s="4"/>
    </row>
    <row r="77" spans="1:35" ht="13.5" customHeight="1">
      <c r="A77" s="46">
        <v>47</v>
      </c>
      <c r="B77" s="4" t="s">
        <v>1439</v>
      </c>
      <c r="C77" s="251">
        <f t="shared" si="0"/>
        <v>352.94117647058823</v>
      </c>
      <c r="D77" s="180">
        <f>SUBTOTAL(9,$D$1:D75)</f>
        <v>68</v>
      </c>
      <c r="E77" s="26">
        <f>SUBTOTAL(9,$E$1:E75)</f>
        <v>8</v>
      </c>
      <c r="F77" s="26">
        <f>SUBTOTAL(9,$F$1:F75)</f>
        <v>24</v>
      </c>
      <c r="G77" s="26">
        <f>SUBTOTAL(9,$G$1:G75)</f>
        <v>8</v>
      </c>
      <c r="H77" s="26">
        <f>SUBTOTAL(9,$H$1:H75)</f>
        <v>10</v>
      </c>
      <c r="I77" s="26">
        <f>SUBTOTAL(9,$I$1:I75)</f>
        <v>2</v>
      </c>
      <c r="J77" s="26">
        <f>SUBTOTAL(9,$J$1:J75)</f>
        <v>2</v>
      </c>
      <c r="K77" s="26">
        <f>SUBTOTAL(9,$K$1:K75)</f>
        <v>2</v>
      </c>
      <c r="L77" s="26">
        <f>SUBTOTAL(9,$L$1:L75)</f>
        <v>0</v>
      </c>
      <c r="M77" s="26">
        <f>SUBTOTAL(9,$M$1:M75)</f>
        <v>0</v>
      </c>
      <c r="N77" s="26">
        <f>SUBTOTAL(9,$N$1:N75)</f>
        <v>4</v>
      </c>
      <c r="AA77" s="523">
        <f>SUBTOTAL(9,$AA$1:AA75)</f>
        <v>3</v>
      </c>
      <c r="AB77" s="517">
        <f>SUBTOTAL(9,$AB$1:AB75)</f>
        <v>0</v>
      </c>
      <c r="AC77" s="510">
        <f>SUBTOTAL(9,$AC$1:AC75)</f>
        <v>0</v>
      </c>
      <c r="AD77" s="658">
        <f>SUBTOTAL(9,$AD$1:AD75)</f>
        <v>16</v>
      </c>
      <c r="AE77" s="27"/>
      <c r="AI77" s="4"/>
    </row>
    <row r="78" spans="1:35" ht="13.5" customHeight="1">
      <c r="A78" s="46">
        <v>48</v>
      </c>
      <c r="B78" s="21" t="s">
        <v>1537</v>
      </c>
      <c r="C78" s="251">
        <f t="shared" si="0"/>
        <v>352.94117647058823</v>
      </c>
      <c r="D78" s="180">
        <f>SUBTOTAL(9,$D$1:D76)</f>
        <v>68</v>
      </c>
      <c r="E78" s="26">
        <f>SUBTOTAL(9,$E$1:E76)</f>
        <v>8</v>
      </c>
      <c r="F78" s="26">
        <f>SUBTOTAL(9,$F$1:F76)</f>
        <v>24</v>
      </c>
      <c r="G78" s="26">
        <f>SUBTOTAL(9,$G$1:G76)</f>
        <v>8</v>
      </c>
      <c r="H78" s="26">
        <f>SUBTOTAL(9,$H$1:H76)</f>
        <v>10</v>
      </c>
      <c r="I78" s="26">
        <f>SUBTOTAL(9,$I$1:I76)</f>
        <v>2</v>
      </c>
      <c r="J78" s="26">
        <f>SUBTOTAL(9,$J$1:J76)</f>
        <v>2</v>
      </c>
      <c r="K78" s="26">
        <f>SUBTOTAL(9,$K$1:K76)</f>
        <v>2</v>
      </c>
      <c r="L78" s="26">
        <f>SUBTOTAL(9,$L$1:L76)</f>
        <v>0</v>
      </c>
      <c r="M78" s="26">
        <f>SUBTOTAL(9,$M$1:M76)</f>
        <v>0</v>
      </c>
      <c r="N78" s="26">
        <f>SUBTOTAL(9,$N$1:N76)</f>
        <v>4</v>
      </c>
      <c r="AA78" s="523">
        <f>SUBTOTAL(9,$AA$1:AA76)</f>
        <v>3</v>
      </c>
      <c r="AB78" s="517">
        <f>SUBTOTAL(9,$AB$1:AB76)</f>
        <v>0</v>
      </c>
      <c r="AC78" s="510">
        <f>SUBTOTAL(9,$AC$1:AC76)</f>
        <v>0</v>
      </c>
      <c r="AD78" s="658">
        <f>SUBTOTAL(9,$AD$1:AD76)</f>
        <v>16</v>
      </c>
      <c r="AE78" s="27"/>
      <c r="AI78" s="4"/>
    </row>
    <row r="79" spans="1:35" ht="13.5" customHeight="1">
      <c r="A79" s="46">
        <v>53</v>
      </c>
      <c r="B79" s="21" t="s">
        <v>1940</v>
      </c>
      <c r="C79" s="251">
        <f t="shared" si="0"/>
        <v>352.94117647058823</v>
      </c>
      <c r="D79" s="180">
        <f>SUBTOTAL(9,$D$1:D77)</f>
        <v>68</v>
      </c>
      <c r="E79" s="26">
        <f>SUBTOTAL(9,$E$1:E77)</f>
        <v>8</v>
      </c>
      <c r="F79" s="26">
        <f>SUBTOTAL(9,$F$1:F77)</f>
        <v>24</v>
      </c>
      <c r="G79" s="26">
        <f>SUBTOTAL(9,$G$1:G77)</f>
        <v>8</v>
      </c>
      <c r="H79" s="26">
        <f>SUBTOTAL(9,$H$1:H77)</f>
        <v>10</v>
      </c>
      <c r="I79" s="26">
        <f>SUBTOTAL(9,$I$1:I77)</f>
        <v>2</v>
      </c>
      <c r="J79" s="26">
        <f>SUBTOTAL(9,$J$1:J77)</f>
        <v>2</v>
      </c>
      <c r="K79" s="26">
        <f>SUBTOTAL(9,$K$1:K77)</f>
        <v>2</v>
      </c>
      <c r="L79" s="26">
        <f>SUBTOTAL(9,$L$1:L77)</f>
        <v>0</v>
      </c>
      <c r="M79" s="26">
        <f>SUBTOTAL(9,$M$1:M77)</f>
        <v>0</v>
      </c>
      <c r="N79" s="26">
        <f>SUBTOTAL(9,$N$1:N77)</f>
        <v>4</v>
      </c>
      <c r="AA79" s="523">
        <f>SUBTOTAL(9,$AA$1:AA78)</f>
        <v>3</v>
      </c>
      <c r="AB79" s="517">
        <f>SUBTOTAL(9,$AB$1:AB78)</f>
        <v>0</v>
      </c>
      <c r="AC79" s="510">
        <f>SUBTOTAL(9,$AC$1:AC78)</f>
        <v>0</v>
      </c>
      <c r="AD79" s="658">
        <f>SUBTOTAL(9,$AD$1:AD78)</f>
        <v>16</v>
      </c>
      <c r="AE79" s="27"/>
      <c r="AI79" s="4"/>
    </row>
    <row r="80" spans="1:35" ht="13.5" customHeight="1">
      <c r="A80" s="46">
        <v>57</v>
      </c>
      <c r="B80" s="21" t="s">
        <v>1626</v>
      </c>
      <c r="C80" s="251">
        <f>+F80/D80*1000</f>
        <v>352.94117647058823</v>
      </c>
      <c r="D80" s="180">
        <f>SUBTOTAL(9,$D$1:D79)</f>
        <v>68</v>
      </c>
      <c r="E80" s="26">
        <f>SUBTOTAL(9,$E$1:E79)</f>
        <v>8</v>
      </c>
      <c r="F80" s="26">
        <f>SUBTOTAL(9,$F$1:F79)</f>
        <v>24</v>
      </c>
      <c r="G80" s="26">
        <f>SUBTOTAL(9,$G$1:G79)</f>
        <v>8</v>
      </c>
      <c r="H80" s="26">
        <f>SUBTOTAL(9,$H$1:H79)</f>
        <v>10</v>
      </c>
      <c r="I80" s="26">
        <f>SUBTOTAL(9,$I$1:I79)</f>
        <v>2</v>
      </c>
      <c r="J80" s="26">
        <f>SUBTOTAL(9,$J$1:J79)</f>
        <v>2</v>
      </c>
      <c r="K80" s="26">
        <f>SUBTOTAL(9,$K$1:K79)</f>
        <v>2</v>
      </c>
      <c r="L80" s="26">
        <f>SUBTOTAL(9,$L$1:L79)</f>
        <v>0</v>
      </c>
      <c r="M80" s="26">
        <f>SUBTOTAL(9,$M$1:M79)</f>
        <v>0</v>
      </c>
      <c r="N80" s="26">
        <f>SUBTOTAL(9,$N$1:N79)</f>
        <v>4</v>
      </c>
      <c r="AA80" s="523">
        <f>SUBTOTAL(9,$AA$1:AA79)</f>
        <v>3</v>
      </c>
      <c r="AB80" s="517">
        <f>SUBTOTAL(9,$AB$1:AB79)</f>
        <v>0</v>
      </c>
      <c r="AC80" s="510">
        <f>SUBTOTAL(9,$AC$1:AC79)</f>
        <v>0</v>
      </c>
      <c r="AD80" s="658">
        <f>SUBTOTAL(9,$AD$1:AD79)</f>
        <v>16</v>
      </c>
      <c r="AE80" s="27"/>
      <c r="AI80" s="4"/>
    </row>
    <row r="81" spans="1:36" ht="13.5" customHeight="1">
      <c r="A81" s="46">
        <v>58</v>
      </c>
      <c r="B81" s="21" t="s">
        <v>1442</v>
      </c>
      <c r="C81" s="251">
        <f t="shared" si="0"/>
        <v>352.94117647058823</v>
      </c>
      <c r="D81" s="180">
        <f>SUBTOTAL(9,$D$1:D78)</f>
        <v>68</v>
      </c>
      <c r="E81" s="26">
        <f>SUBTOTAL(9,$E$1:E78)</f>
        <v>8</v>
      </c>
      <c r="F81" s="26">
        <f>SUBTOTAL(9,$F$1:F78)</f>
        <v>24</v>
      </c>
      <c r="G81" s="26">
        <f>SUBTOTAL(9,$G$1:G78)</f>
        <v>8</v>
      </c>
      <c r="H81" s="26">
        <f>SUBTOTAL(9,$H$1:H78)</f>
        <v>10</v>
      </c>
      <c r="I81" s="26">
        <f>SUBTOTAL(9,$I$1:I78)</f>
        <v>2</v>
      </c>
      <c r="J81" s="26">
        <f>SUBTOTAL(9,$J$1:J78)</f>
        <v>2</v>
      </c>
      <c r="K81" s="26">
        <f>SUBTOTAL(9,$K$1:K78)</f>
        <v>2</v>
      </c>
      <c r="L81" s="26">
        <f>SUBTOTAL(9,$L$1:L78)</f>
        <v>0</v>
      </c>
      <c r="M81" s="26">
        <f>SUBTOTAL(9,$M$1:M78)</f>
        <v>0</v>
      </c>
      <c r="N81" s="26">
        <f>SUBTOTAL(9,$N$1:N78)</f>
        <v>4</v>
      </c>
      <c r="AA81" s="523">
        <f>SUBTOTAL(9,$AA$1:AA78)</f>
        <v>3</v>
      </c>
      <c r="AB81" s="517">
        <f>SUBTOTAL(9,$AB$1:AB78)</f>
        <v>0</v>
      </c>
      <c r="AC81" s="510">
        <f>SUBTOTAL(9,$AC$1:AC78)</f>
        <v>0</v>
      </c>
      <c r="AD81" s="658">
        <f>SUBTOTAL(9,$AD$1:AD78)</f>
        <v>16</v>
      </c>
      <c r="AE81" s="27"/>
    </row>
    <row r="82" spans="1:36" ht="13.5" customHeight="1">
      <c r="A82" s="46">
        <v>65</v>
      </c>
      <c r="B82" s="6" t="s">
        <v>1784</v>
      </c>
      <c r="C82" s="251">
        <f t="shared" si="0"/>
        <v>352.94117647058823</v>
      </c>
      <c r="D82" s="180">
        <f>SUBTOTAL(9,$D$1:D81)</f>
        <v>68</v>
      </c>
      <c r="E82" s="26">
        <f>SUBTOTAL(9,$E$1:E81)</f>
        <v>8</v>
      </c>
      <c r="F82" s="26">
        <f>SUBTOTAL(9,$F$1:F81)</f>
        <v>24</v>
      </c>
      <c r="G82" s="26">
        <f>SUBTOTAL(9,$G$1:G81)</f>
        <v>8</v>
      </c>
      <c r="H82" s="26">
        <f>SUBTOTAL(9,$H$1:H81)</f>
        <v>10</v>
      </c>
      <c r="I82" s="26">
        <f>SUBTOTAL(9,$I$1:I81)</f>
        <v>2</v>
      </c>
      <c r="J82" s="26">
        <f>SUBTOTAL(9,$J$1:J81)</f>
        <v>2</v>
      </c>
      <c r="K82" s="26">
        <f>SUBTOTAL(9,$K$1:K81)</f>
        <v>2</v>
      </c>
      <c r="L82" s="26">
        <f>SUBTOTAL(9,$L$1:L81)</f>
        <v>0</v>
      </c>
      <c r="M82" s="26">
        <f>SUBTOTAL(9,$M$1:M81)</f>
        <v>0</v>
      </c>
      <c r="N82" s="26">
        <f>SUBTOTAL(9,$N$1:N81)</f>
        <v>4</v>
      </c>
      <c r="AA82" s="523">
        <f>SUBTOTAL(9,$AA$1:AA81)</f>
        <v>3</v>
      </c>
      <c r="AB82" s="517">
        <f>SUBTOTAL(9,$AB$1:AB81)</f>
        <v>0</v>
      </c>
      <c r="AC82" s="510">
        <f>SUBTOTAL(9,$AC$1:AC81)</f>
        <v>0</v>
      </c>
      <c r="AD82" s="658">
        <f>SUBTOTAL(9,$AD$1:AD81)</f>
        <v>16</v>
      </c>
      <c r="AE82" s="27"/>
    </row>
    <row r="83" spans="1:36" ht="13.5" customHeight="1">
      <c r="A83" s="46">
        <v>66</v>
      </c>
      <c r="B83" s="4" t="s">
        <v>1441</v>
      </c>
      <c r="C83" s="251">
        <f t="shared" si="0"/>
        <v>352.94117647058823</v>
      </c>
      <c r="D83" s="180">
        <f>SUBTOTAL(9,$D$1:D81)</f>
        <v>68</v>
      </c>
      <c r="E83" s="26">
        <f>SUBTOTAL(9,$E$1:E81)</f>
        <v>8</v>
      </c>
      <c r="F83" s="26">
        <f>SUBTOTAL(9,$F$1:F81)</f>
        <v>24</v>
      </c>
      <c r="G83" s="26">
        <f>SUBTOTAL(9,$G$1:G81)</f>
        <v>8</v>
      </c>
      <c r="H83" s="26">
        <f>SUBTOTAL(9,$H$1:H81)</f>
        <v>10</v>
      </c>
      <c r="I83" s="26">
        <f>SUBTOTAL(9,$I$1:I81)</f>
        <v>2</v>
      </c>
      <c r="J83" s="26">
        <f>SUBTOTAL(9,$J$1:J81)</f>
        <v>2</v>
      </c>
      <c r="K83" s="26">
        <f>SUBTOTAL(9,$K$1:K81)</f>
        <v>2</v>
      </c>
      <c r="L83" s="26">
        <f>SUBTOTAL(9,$L$1:L81)</f>
        <v>0</v>
      </c>
      <c r="M83" s="26">
        <f>SUBTOTAL(9,$M$1:M81)</f>
        <v>0</v>
      </c>
      <c r="N83" s="26">
        <f>SUBTOTAL(9,$N$1:N81)</f>
        <v>4</v>
      </c>
      <c r="AA83" s="523">
        <f>SUBTOTAL(9,$AA$1:AA81)</f>
        <v>3</v>
      </c>
      <c r="AB83" s="517">
        <f>SUBTOTAL(9,$AB$1:AB81)</f>
        <v>0</v>
      </c>
      <c r="AC83" s="510">
        <f>SUBTOTAL(9,$AC$1:AC81)</f>
        <v>0</v>
      </c>
      <c r="AD83" s="658">
        <f>SUBTOTAL(9,$AD$1:AD81)</f>
        <v>16</v>
      </c>
      <c r="AE83" s="27"/>
    </row>
    <row r="84" spans="1:36" ht="13.5" customHeight="1">
      <c r="A84" s="46">
        <v>67</v>
      </c>
      <c r="B84" s="21" t="s">
        <v>1408</v>
      </c>
      <c r="C84" s="251">
        <f t="shared" ref="C84:C91" si="1">+F84/D84*1000</f>
        <v>352.94117647058823</v>
      </c>
      <c r="D84" s="180">
        <f>SUBTOTAL(9,$D$1:D82)</f>
        <v>68</v>
      </c>
      <c r="E84" s="26">
        <f>SUBTOTAL(9,$E$1:E82)</f>
        <v>8</v>
      </c>
      <c r="F84" s="26">
        <f>SUBTOTAL(9,$F$1:F82)</f>
        <v>24</v>
      </c>
      <c r="G84" s="26">
        <f>SUBTOTAL(9,$G$1:G82)</f>
        <v>8</v>
      </c>
      <c r="H84" s="26">
        <f>SUBTOTAL(9,$H$1:H82)</f>
        <v>10</v>
      </c>
      <c r="I84" s="26">
        <f>SUBTOTAL(9,$I$1:I82)</f>
        <v>2</v>
      </c>
      <c r="J84" s="26">
        <f>SUBTOTAL(9,$J$1:J82)</f>
        <v>2</v>
      </c>
      <c r="K84" s="26">
        <f>SUBTOTAL(9,$K$1:K82)</f>
        <v>2</v>
      </c>
      <c r="L84" s="26">
        <f>SUBTOTAL(9,$L$1:L82)</f>
        <v>0</v>
      </c>
      <c r="M84" s="26">
        <f>SUBTOTAL(9,$M$1:M82)</f>
        <v>0</v>
      </c>
      <c r="N84" s="26">
        <f>SUBTOTAL(9,$N$1:N82)</f>
        <v>4</v>
      </c>
      <c r="AA84" s="523">
        <f>SUBTOTAL(9,$AA$1:AA82)</f>
        <v>3</v>
      </c>
      <c r="AB84" s="517">
        <f>SUBTOTAL(9,$AB$1:AB82)</f>
        <v>0</v>
      </c>
      <c r="AC84" s="510">
        <f>SUBTOTAL(9,$AC$1:AC82)</f>
        <v>0</v>
      </c>
      <c r="AD84" s="658">
        <f>SUBTOTAL(9,$AD$1:AD82)</f>
        <v>16</v>
      </c>
      <c r="AE84" s="27"/>
    </row>
    <row r="85" spans="1:36" ht="13.5" customHeight="1">
      <c r="A85" s="46">
        <v>68</v>
      </c>
      <c r="B85" s="495" t="s">
        <v>2199</v>
      </c>
      <c r="C85" s="251">
        <f t="shared" si="1"/>
        <v>352.94117647058823</v>
      </c>
      <c r="D85" s="180">
        <f>SUBTOTAL(9,$D$1:D83)</f>
        <v>68</v>
      </c>
      <c r="E85" s="26">
        <f>SUBTOTAL(9,$E$1:E83)</f>
        <v>8</v>
      </c>
      <c r="F85" s="26">
        <f>SUBTOTAL(9,$F$1:F83)</f>
        <v>24</v>
      </c>
      <c r="G85" s="26">
        <f>SUBTOTAL(9,$G$1:G83)</f>
        <v>8</v>
      </c>
      <c r="H85" s="26">
        <f>SUBTOTAL(9,$H$1:H83)</f>
        <v>10</v>
      </c>
      <c r="I85" s="26">
        <f>SUBTOTAL(9,$I$1:I83)</f>
        <v>2</v>
      </c>
      <c r="J85" s="26">
        <f>SUBTOTAL(9,$J$1:J83)</f>
        <v>2</v>
      </c>
      <c r="K85" s="26">
        <f>SUBTOTAL(9,$K$1:K83)</f>
        <v>2</v>
      </c>
      <c r="L85" s="26">
        <f>SUBTOTAL(9,$L$1:L83)</f>
        <v>0</v>
      </c>
      <c r="M85" s="26">
        <f>SUBTOTAL(9,$M$1:M83)</f>
        <v>0</v>
      </c>
      <c r="N85" s="26">
        <f>SUBTOTAL(9,$N$1:N83)</f>
        <v>4</v>
      </c>
      <c r="AA85" s="523">
        <f>SUBTOTAL(9,$AA$1:AA83)</f>
        <v>3</v>
      </c>
      <c r="AB85" s="517">
        <f>SUBTOTAL(9,$AB$1:AB83)</f>
        <v>0</v>
      </c>
      <c r="AC85" s="510">
        <f>SUBTOTAL(9,$AC$1:AC83)</f>
        <v>0</v>
      </c>
      <c r="AD85" s="658">
        <f>SUBTOTAL(9,$AD$1:AD83)</f>
        <v>16</v>
      </c>
      <c r="AE85" s="27"/>
    </row>
    <row r="86" spans="1:36" ht="13.5" customHeight="1">
      <c r="A86" s="46">
        <v>97</v>
      </c>
      <c r="B86" s="176" t="s">
        <v>1541</v>
      </c>
      <c r="C86" s="251">
        <f t="shared" si="1"/>
        <v>352.94117647058823</v>
      </c>
      <c r="D86" s="180">
        <f>SUBTOTAL(9,$D$1:D84)</f>
        <v>68</v>
      </c>
      <c r="E86" s="26">
        <f>SUBTOTAL(9,$E$1:E84)</f>
        <v>8</v>
      </c>
      <c r="F86" s="26">
        <f>SUBTOTAL(9,$F$1:F84)</f>
        <v>24</v>
      </c>
      <c r="G86" s="26">
        <f>SUBTOTAL(9,$G$1:G84)</f>
        <v>8</v>
      </c>
      <c r="H86" s="26">
        <f>SUBTOTAL(9,$H$1:H84)</f>
        <v>10</v>
      </c>
      <c r="I86" s="26">
        <f>SUBTOTAL(9,$I$1:I84)</f>
        <v>2</v>
      </c>
      <c r="J86" s="26">
        <f>SUBTOTAL(9,$J$1:J84)</f>
        <v>2</v>
      </c>
      <c r="K86" s="26">
        <f>SUBTOTAL(9,$K$1:K84)</f>
        <v>2</v>
      </c>
      <c r="L86" s="26">
        <f>SUBTOTAL(9,$L$1:L84)</f>
        <v>0</v>
      </c>
      <c r="M86" s="26">
        <f>SUBTOTAL(9,$M$1:M84)</f>
        <v>0</v>
      </c>
      <c r="N86" s="26">
        <f>SUBTOTAL(9,$N$1:N84)</f>
        <v>4</v>
      </c>
      <c r="AA86" s="523">
        <f>SUBTOTAL(9,$AA$1:AA85)</f>
        <v>3</v>
      </c>
      <c r="AB86" s="517">
        <f>SUBTOTAL(9,$AB$1:AB85)</f>
        <v>0</v>
      </c>
      <c r="AC86" s="510">
        <f>SUBTOTAL(9,$AC$1:AC85)</f>
        <v>0</v>
      </c>
      <c r="AD86" s="658">
        <f>SUBTOTAL(9,$AD$1:AD85)</f>
        <v>16</v>
      </c>
      <c r="AE86" s="27"/>
    </row>
    <row r="87" spans="1:36" ht="13.5" customHeight="1">
      <c r="A87" s="46">
        <v>98</v>
      </c>
      <c r="B87" s="21" t="s">
        <v>1936</v>
      </c>
      <c r="C87" s="251">
        <f t="shared" si="1"/>
        <v>352.94117647058823</v>
      </c>
      <c r="D87" s="180">
        <f>SUBTOTAL(9,$D$1:D85)</f>
        <v>68</v>
      </c>
      <c r="E87" s="26">
        <f>SUBTOTAL(9,$E$1:E85)</f>
        <v>8</v>
      </c>
      <c r="F87" s="26">
        <f>SUBTOTAL(9,$F$1:F85)</f>
        <v>24</v>
      </c>
      <c r="G87" s="26">
        <f>SUBTOTAL(9,$G$1:G85)</f>
        <v>8</v>
      </c>
      <c r="H87" s="26">
        <f>SUBTOTAL(9,$H$1:H85)</f>
        <v>10</v>
      </c>
      <c r="I87" s="26">
        <f>SUBTOTAL(9,$I$1:I85)</f>
        <v>2</v>
      </c>
      <c r="J87" s="26">
        <f>SUBTOTAL(9,$J$1:J85)</f>
        <v>2</v>
      </c>
      <c r="K87" s="26">
        <f>SUBTOTAL(9,$K$1:K85)</f>
        <v>2</v>
      </c>
      <c r="L87" s="26">
        <f>SUBTOTAL(9,$L$1:L85)</f>
        <v>0</v>
      </c>
      <c r="M87" s="26">
        <f>SUBTOTAL(9,$M$1:M85)</f>
        <v>0</v>
      </c>
      <c r="N87" s="26">
        <f>SUBTOTAL(9,$N$1:N85)</f>
        <v>4</v>
      </c>
      <c r="AA87" s="523">
        <f>SUBTOTAL(9,$AA$1:AA85)</f>
        <v>3</v>
      </c>
      <c r="AB87" s="517">
        <f>SUBTOTAL(9,$AB$1:AB85)</f>
        <v>0</v>
      </c>
      <c r="AC87" s="510">
        <f>SUBTOTAL(9,$AC$1:AC85)</f>
        <v>0</v>
      </c>
      <c r="AD87" s="658">
        <f>SUBTOTAL(9,$AD$1:AD85)</f>
        <v>16</v>
      </c>
      <c r="AE87" s="27"/>
    </row>
    <row r="88" spans="1:36" ht="13.5" customHeight="1">
      <c r="A88" s="46">
        <v>120</v>
      </c>
      <c r="B88" s="1000" t="s">
        <v>1948</v>
      </c>
      <c r="C88" s="251">
        <f t="shared" si="1"/>
        <v>352.94117647058823</v>
      </c>
      <c r="D88" s="180">
        <f>SUBTOTAL(9,$D$1:D86)</f>
        <v>68</v>
      </c>
      <c r="E88" s="26">
        <f>SUBTOTAL(9,$E$1:E86)</f>
        <v>8</v>
      </c>
      <c r="F88" s="26">
        <f>SUBTOTAL(9,$F$1:F86)</f>
        <v>24</v>
      </c>
      <c r="G88" s="26">
        <f>SUBTOTAL(9,$G$1:G86)</f>
        <v>8</v>
      </c>
      <c r="H88" s="26">
        <f>SUBTOTAL(9,$H$1:H86)</f>
        <v>10</v>
      </c>
      <c r="I88" s="26">
        <f>SUBTOTAL(9,$I$1:I86)</f>
        <v>2</v>
      </c>
      <c r="J88" s="26">
        <f>SUBTOTAL(9,$J$1:J86)</f>
        <v>2</v>
      </c>
      <c r="K88" s="26">
        <f>SUBTOTAL(9,$K$1:K86)</f>
        <v>2</v>
      </c>
      <c r="L88" s="26">
        <f>SUBTOTAL(9,$L$1:L86)</f>
        <v>0</v>
      </c>
      <c r="M88" s="26">
        <f>SUBTOTAL(9,$M$1:M86)</f>
        <v>0</v>
      </c>
      <c r="N88" s="26">
        <f>SUBTOTAL(9,$N$1:N86)</f>
        <v>4</v>
      </c>
      <c r="AA88" s="523">
        <f>SUBTOTAL(9,$AA$1:AA87)</f>
        <v>3</v>
      </c>
      <c r="AB88" s="517">
        <f>SUBTOTAL(9,$AB$1:AB87)</f>
        <v>0</v>
      </c>
      <c r="AC88" s="510">
        <f>SUBTOTAL(9,$AC$1:AC87)</f>
        <v>0</v>
      </c>
      <c r="AD88" s="658">
        <f>SUBTOTAL(9,$AD$1:AD87)</f>
        <v>16</v>
      </c>
      <c r="AE88" s="27"/>
    </row>
    <row r="89" spans="1:36" ht="13.5" customHeight="1">
      <c r="A89" s="46">
        <v>122</v>
      </c>
      <c r="B89" s="21" t="s">
        <v>2206</v>
      </c>
      <c r="C89" s="251">
        <f t="shared" si="1"/>
        <v>352.94117647058823</v>
      </c>
      <c r="D89" s="180">
        <f>SUBTOTAL(9,$D$1:D87)</f>
        <v>68</v>
      </c>
      <c r="E89" s="26">
        <f>SUBTOTAL(9,$E$1:E87)</f>
        <v>8</v>
      </c>
      <c r="F89" s="26">
        <f>SUBTOTAL(9,$F$1:F87)</f>
        <v>24</v>
      </c>
      <c r="G89" s="26">
        <f>SUBTOTAL(9,$G$1:G87)</f>
        <v>8</v>
      </c>
      <c r="H89" s="26">
        <f>SUBTOTAL(9,$H$1:H87)</f>
        <v>10</v>
      </c>
      <c r="I89" s="26">
        <f>SUBTOTAL(9,$I$1:I87)</f>
        <v>2</v>
      </c>
      <c r="J89" s="26">
        <f>SUBTOTAL(9,$J$1:J87)</f>
        <v>2</v>
      </c>
      <c r="K89" s="26">
        <f>SUBTOTAL(9,$K$1:K87)</f>
        <v>2</v>
      </c>
      <c r="L89" s="26">
        <f>SUBTOTAL(9,$L$1:L87)</f>
        <v>0</v>
      </c>
      <c r="M89" s="26">
        <f>SUBTOTAL(9,$M$1:M87)</f>
        <v>0</v>
      </c>
      <c r="N89" s="26">
        <f>SUBTOTAL(9,$N$1:N87)</f>
        <v>4</v>
      </c>
      <c r="AA89" s="523">
        <f>SUBTOTAL(9,$AA$1:AA87)</f>
        <v>3</v>
      </c>
      <c r="AB89" s="517">
        <f>SUBTOTAL(9,$AB$1:AB87)</f>
        <v>0</v>
      </c>
      <c r="AC89" s="510">
        <f>SUBTOTAL(9,$AC$1:AC87)</f>
        <v>0</v>
      </c>
      <c r="AD89" s="658">
        <f>SUBTOTAL(9,$AD$1:AD87)</f>
        <v>16</v>
      </c>
      <c r="AE89" s="27"/>
    </row>
    <row r="90" spans="1:36" ht="13.5" customHeight="1">
      <c r="A90" s="46">
        <v>125</v>
      </c>
      <c r="B90" s="21" t="s">
        <v>1417</v>
      </c>
      <c r="C90" s="251">
        <f t="shared" si="1"/>
        <v>352.94117647058823</v>
      </c>
      <c r="D90" s="180">
        <f>SUBTOTAL(9,$D$1:D88)</f>
        <v>68</v>
      </c>
      <c r="E90" s="26">
        <f>SUBTOTAL(9,$E$1:E88)</f>
        <v>8</v>
      </c>
      <c r="F90" s="26">
        <f>SUBTOTAL(9,$F$1:F88)</f>
        <v>24</v>
      </c>
      <c r="G90" s="26">
        <f>SUBTOTAL(9,$G$1:G88)</f>
        <v>8</v>
      </c>
      <c r="H90" s="26">
        <f>SUBTOTAL(9,$H$1:H88)</f>
        <v>10</v>
      </c>
      <c r="I90" s="26">
        <f>SUBTOTAL(9,$I$1:I88)</f>
        <v>2</v>
      </c>
      <c r="J90" s="26">
        <f>SUBTOTAL(9,$J$1:J88)</f>
        <v>2</v>
      </c>
      <c r="K90" s="26">
        <f>SUBTOTAL(9,$K$1:K88)</f>
        <v>2</v>
      </c>
      <c r="L90" s="26">
        <f>SUBTOTAL(9,$L$1:L88)</f>
        <v>0</v>
      </c>
      <c r="M90" s="26">
        <f>SUBTOTAL(9,$M$1:M88)</f>
        <v>0</v>
      </c>
      <c r="N90" s="26">
        <f>SUBTOTAL(9,$N$1:N88)</f>
        <v>4</v>
      </c>
      <c r="AA90" s="523">
        <f ca="1">SUBTOTAL(9,$AA$1:AA92)</f>
        <v>197</v>
      </c>
      <c r="AB90" s="517">
        <f ca="1">SUBTOTAL(9,$AB$1:AB92)</f>
        <v>17</v>
      </c>
      <c r="AC90" s="510">
        <f ca="1">SUBTOTAL(9,$AC$1:AC92)</f>
        <v>31</v>
      </c>
      <c r="AD90" s="658">
        <f ca="1">SUBTOTAL(9,$AD$1:AD92)</f>
        <v>2521</v>
      </c>
      <c r="AE90" s="27"/>
    </row>
    <row r="91" spans="1:36" ht="13.5" customHeight="1">
      <c r="A91" s="46">
        <v>126</v>
      </c>
      <c r="B91" s="21" t="s">
        <v>2207</v>
      </c>
      <c r="C91" s="251">
        <f t="shared" si="1"/>
        <v>352.94117647058823</v>
      </c>
      <c r="D91" s="180">
        <f>SUBTOTAL(9,$D$1:D89)</f>
        <v>68</v>
      </c>
      <c r="E91" s="26">
        <f>SUBTOTAL(9,$E$1:E89)</f>
        <v>8</v>
      </c>
      <c r="F91" s="26">
        <f>SUBTOTAL(9,$F$1:F89)</f>
        <v>24</v>
      </c>
      <c r="G91" s="26">
        <f>SUBTOTAL(9,$G$1:G89)</f>
        <v>8</v>
      </c>
      <c r="H91" s="26">
        <f>SUBTOTAL(9,$H$1:H89)</f>
        <v>10</v>
      </c>
      <c r="I91" s="26">
        <f>SUBTOTAL(9,$I$1:I89)</f>
        <v>2</v>
      </c>
      <c r="J91" s="26">
        <f>SUBTOTAL(9,$J$1:J89)</f>
        <v>2</v>
      </c>
      <c r="K91" s="26">
        <f>SUBTOTAL(9,$K$1:K89)</f>
        <v>2</v>
      </c>
      <c r="L91" s="26">
        <f>SUBTOTAL(9,$L$1:L89)</f>
        <v>0</v>
      </c>
      <c r="M91" s="26">
        <f>SUBTOTAL(9,$M$1:M89)</f>
        <v>0</v>
      </c>
      <c r="N91" s="26">
        <f>SUBTOTAL(9,$N$1:N89)</f>
        <v>4</v>
      </c>
      <c r="AA91" s="523">
        <f>SUBTOTAL(9,$AA$1:AA89)</f>
        <v>3</v>
      </c>
      <c r="AB91" s="517">
        <f>SUBTOTAL(9,$AB$1:AB89)</f>
        <v>0</v>
      </c>
      <c r="AC91" s="510">
        <f>SUBTOTAL(9,$AC$1:AC89)</f>
        <v>0</v>
      </c>
      <c r="AD91" s="658">
        <f>SUBTOTAL(9,$AD$1:AD89)</f>
        <v>16</v>
      </c>
      <c r="AE91" s="27"/>
      <c r="AI91" s="4"/>
    </row>
    <row r="92" spans="1:36" ht="13.5" customHeight="1">
      <c r="A92" s="46">
        <v>128</v>
      </c>
      <c r="B92" s="176" t="s">
        <v>2208</v>
      </c>
      <c r="C92" s="251">
        <f>+F92/D92*1000</f>
        <v>352.94117647058823</v>
      </c>
      <c r="D92" s="180">
        <f>SUBTOTAL(9,$D$1:D86)</f>
        <v>68</v>
      </c>
      <c r="E92" s="26">
        <f>SUBTOTAL(9,$E$1:E86)</f>
        <v>8</v>
      </c>
      <c r="F92" s="26">
        <f>SUBTOTAL(9,$F$1:F86)</f>
        <v>24</v>
      </c>
      <c r="G92" s="26">
        <f>SUBTOTAL(9,$G$1:G86)</f>
        <v>8</v>
      </c>
      <c r="H92" s="26">
        <f>SUBTOTAL(9,$H$1:H86)</f>
        <v>10</v>
      </c>
      <c r="I92" s="26">
        <f>SUBTOTAL(9,$I$1:I86)</f>
        <v>2</v>
      </c>
      <c r="J92" s="26">
        <f>SUBTOTAL(9,$J$1:J86)</f>
        <v>2</v>
      </c>
      <c r="K92" s="26">
        <f>SUBTOTAL(9,$K$1:K86)</f>
        <v>2</v>
      </c>
      <c r="L92" s="26">
        <f>SUBTOTAL(9,$L$1:L86)</f>
        <v>0</v>
      </c>
      <c r="M92" s="26">
        <f>SUBTOTAL(9,$M$1:M86)</f>
        <v>0</v>
      </c>
      <c r="N92" s="26">
        <f>SUBTOTAL(9,$N$1:N86)</f>
        <v>4</v>
      </c>
      <c r="AA92" s="523">
        <f>SUBTOTAL(9,$AA$1:AA86)</f>
        <v>3</v>
      </c>
      <c r="AB92" s="517">
        <f>SUBTOTAL(9,$AB$1:AB86)</f>
        <v>0</v>
      </c>
      <c r="AC92" s="510">
        <f>SUBTOTAL(9,$AC$1:AC86)</f>
        <v>0</v>
      </c>
      <c r="AD92" s="658">
        <f>SUBTOTAL(9,$AD$1:AD86)</f>
        <v>16</v>
      </c>
      <c r="AE92" s="27"/>
    </row>
    <row r="93" spans="1:36" s="130" customFormat="1" ht="13.5" customHeight="1">
      <c r="C93" s="131"/>
      <c r="AA93" s="509"/>
      <c r="AB93" s="518"/>
      <c r="AC93" s="509"/>
      <c r="AD93" s="514"/>
      <c r="AE93" s="27"/>
      <c r="AI93" s="132"/>
    </row>
    <row r="94" spans="1:36" ht="13.5" customHeight="1">
      <c r="A94" s="139" t="s">
        <v>66</v>
      </c>
      <c r="B94" s="139"/>
      <c r="C94" s="140">
        <f>+F94/D94*1000</f>
        <v>352.94117647058823</v>
      </c>
      <c r="D94" s="139">
        <f>SUBTOTAL(9,$D$1:D17)</f>
        <v>68</v>
      </c>
      <c r="E94" s="139">
        <f>SUBTOTAL(9,$E$1:E17)</f>
        <v>8</v>
      </c>
      <c r="F94" s="139">
        <f>SUBTOTAL(9,$F$1:F17)</f>
        <v>24</v>
      </c>
      <c r="G94" s="139">
        <f>SUBTOTAL(9,$G$1:G17)</f>
        <v>8</v>
      </c>
      <c r="H94" s="139">
        <f>SUBTOTAL(9,$H$1:H17)</f>
        <v>10</v>
      </c>
      <c r="I94" s="139">
        <f>SUBTOTAL(9,$I$1:I17)</f>
        <v>2</v>
      </c>
      <c r="J94" s="139">
        <f>SUBTOTAL(9,$J$1:J17)</f>
        <v>2</v>
      </c>
      <c r="K94" s="139">
        <f>SUBTOTAL(9,$K$1:K17)</f>
        <v>2</v>
      </c>
      <c r="L94" s="139">
        <f>SUBTOTAL(9,$L$1:L17)</f>
        <v>0</v>
      </c>
      <c r="M94" s="139">
        <f>SUBTOTAL(9,$M$1:M17)</f>
        <v>0</v>
      </c>
      <c r="N94" s="41">
        <f>SUBTOTAL(9,$N$1:N17)</f>
        <v>4</v>
      </c>
      <c r="O94" s="139"/>
      <c r="P94" s="139"/>
      <c r="Q94" s="139"/>
      <c r="R94" s="139"/>
      <c r="S94" s="139"/>
      <c r="T94" s="139"/>
      <c r="U94" s="139"/>
      <c r="V94" s="139"/>
      <c r="W94" s="139"/>
      <c r="X94" s="139"/>
      <c r="Y94" s="139"/>
      <c r="Z94" s="139"/>
      <c r="AA94" s="510">
        <f>SUBTOTAL(9,$AA$1:AA17)</f>
        <v>3</v>
      </c>
      <c r="AB94" s="519">
        <f>SUBTOTAL(9,$AB$1:AB17)</f>
        <v>0</v>
      </c>
      <c r="AC94" s="510">
        <f ca="1">SUBTOTAL(9,$AC$1:AC93)</f>
        <v>31</v>
      </c>
      <c r="AD94" s="658">
        <f ca="1">SUBTOTAL(9,$AD$1:AD91)</f>
        <v>2521</v>
      </c>
      <c r="AE94" s="27"/>
      <c r="AF94" s="139"/>
      <c r="AG94" s="139"/>
      <c r="AH94" s="139"/>
      <c r="AI94" s="28"/>
      <c r="AJ94" s="139"/>
    </row>
  </sheetData>
  <autoFilter ref="A1:BY94" xr:uid="{00000000-0009-0000-0000-000004000000}"/>
  <mergeCells count="1">
    <mergeCell ref="A17:B17"/>
  </mergeCells>
  <phoneticPr fontId="2"/>
  <hyperlinks>
    <hyperlink ref="B69" r:id="rId1" display="https://baseball.yahoo.co.jp/npb/player/1100039/" xr:uid="{00000000-0004-0000-0400-00005C020000}"/>
    <hyperlink ref="B30" r:id="rId2" display="https://baseball.yahoo.co.jp/npb/player/1100082/" xr:uid="{00000000-0004-0000-0400-000068030000}"/>
    <hyperlink ref="B58" r:id="rId3" display="https://baseball.yahoo.co.jp/npb/player/900429/" xr:uid="{00000000-0004-0000-0400-0000A3030000}"/>
    <hyperlink ref="B41" r:id="rId4" display="https://baseball.yahoo.co.jp/npb/player/800041/" xr:uid="{00000000-0004-0000-0400-00000B040000}"/>
    <hyperlink ref="B47" r:id="rId5" display="https://baseball.yahoo.co.jp/npb/player/1500096/" xr:uid="{00000000-0004-0000-0400-0000B5040000}"/>
    <hyperlink ref="B63" r:id="rId6" display="https://baseball.yahoo.co.jp/npb/player/1000116/" xr:uid="{00000000-0004-0000-0400-000028050000}"/>
    <hyperlink ref="B32" r:id="rId7" display="https://baseball.yahoo.co.jp/npb/player/1400173/" xr:uid="{00000000-0004-0000-0400-000024060000}"/>
    <hyperlink ref="B61" r:id="rId8" display="https://baseball.yahoo.co.jp/npb/player/1100081/" xr:uid="{00000000-0004-0000-0400-000039060000}"/>
    <hyperlink ref="B34" r:id="rId9" display="https://baseball.yahoo.co.jp/npb/player/1000098/" xr:uid="{00000000-0004-0000-0400-0000BA060000}"/>
    <hyperlink ref="B84" r:id="rId10" display="https://baseball.yahoo.co.jp/npb/player/1300061/" xr:uid="{00000000-0004-0000-0400-0000E8060000}"/>
    <hyperlink ref="B59" r:id="rId11" display="https://baseball.yahoo.co.jp/npb/player/1500092/" xr:uid="{00000000-0004-0000-0400-00006D070000}"/>
    <hyperlink ref="B54" r:id="rId12" display="https://baseball.yahoo.co.jp/npb/player/1300058/" xr:uid="{00000000-0004-0000-0400-00008A070000}"/>
    <hyperlink ref="B57" r:id="rId13" display="https://baseball.yahoo.co.jp/npb/player/1300057/" xr:uid="{00000000-0004-0000-0400-00009E070000}"/>
    <hyperlink ref="B64" r:id="rId14" display="https://baseball.yahoo.co.jp/npb/player/1400174/" xr:uid="{00000000-0004-0000-0400-0000C0070000}"/>
    <hyperlink ref="B66" r:id="rId15" display="https://baseball.yahoo.co.jp/npb/player/900038/" xr:uid="{00000000-0004-0000-0400-00001F080000}"/>
    <hyperlink ref="B76" r:id="rId16" display="https://baseball.yahoo.co.jp/npb/player/1500094/" xr:uid="{00000000-0004-0000-0400-000028080000}"/>
    <hyperlink ref="B28" r:id="rId17" display="https://baseball.yahoo.co.jp/npb/player/1600124/" xr:uid="{00000000-0004-0000-0400-000083080000}"/>
    <hyperlink ref="B79" r:id="rId18" display="https://baseball.yahoo.co.jp/npb/player/1100083/" xr:uid="{00000000-0004-0000-0400-0000DC080000}"/>
    <hyperlink ref="B81" r:id="rId19" display="https://baseball.yahoo.co.jp/npb/player/800024/" xr:uid="{CEE5D5C3-4F0B-4DD7-B6D1-AEF7F43D25C1}"/>
    <hyperlink ref="B78" r:id="rId20" display="https://baseball.yahoo.co.jp/npb/player/1600125/" xr:uid="{F5407A0F-8BCA-4B46-86B4-8617C92B0953}"/>
    <hyperlink ref="B70" r:id="rId21" display="https://baseball.yahoo.co.jp/npb/player/1600122/" xr:uid="{F45929CB-92B7-4B69-9F57-BA51D8BA6E70}"/>
    <hyperlink ref="B86" r:id="rId22" display="http://baseball.yahoo.co.jp/npb/player?id=900433" xr:uid="{225965C2-813E-418D-99B9-92C922AA7412}"/>
    <hyperlink ref="B35" r:id="rId23" display="https://baseball.yahoo.co.jp/npb/player/1000098/" xr:uid="{33DB83E6-0410-458F-8C04-E91983C893E3}"/>
    <hyperlink ref="B42" r:id="rId24" display="https://baseball.yahoo.co.jp/npb/player/800041/" xr:uid="{CFAEA90F-50C3-479B-84E5-632F8E44C328}"/>
    <hyperlink ref="B49" r:id="rId25" display="https://baseball.yahoo.co.jp/npb/player/1500096/" xr:uid="{4EB9BAFE-1391-454F-932F-E4B76C245B2E}"/>
    <hyperlink ref="B80" r:id="rId26" display="https://baseball.yahoo.co.jp/npb/player/800041/" xr:uid="{95CC7139-A286-44CA-A153-15C4C0C10745}"/>
    <hyperlink ref="B31" r:id="rId27" display="http://baseball.yahoo.co.jp/npb/player?id=1200071" xr:uid="{FA530B64-1233-4910-8FDB-CA63954E20A4}"/>
    <hyperlink ref="B92" r:id="rId28" display="http://baseball.yahoo.co.jp/npb/player?id=900433" xr:uid="{3C62E74A-3EB4-47CE-A20B-31CE43D773BE}"/>
    <hyperlink ref="B68" r:id="rId29" display="https://baseball.yahoo.co.jp/npb/player/1700070/" xr:uid="{B7800352-2961-40E9-97B5-36FA1BBD638C}"/>
    <hyperlink ref="B46" r:id="rId30" display="https://baseball.yahoo.co.jp/npb/player/1600124/" xr:uid="{33233C9C-6089-4E8F-8233-A27FC3EEEBA2}"/>
    <hyperlink ref="B26" r:id="rId31" display="https://baseball.yahoo.co.jp/npb/player/900037/" xr:uid="{96484F60-B379-4E68-8364-CB598FB4BBE7}"/>
    <hyperlink ref="B20" r:id="rId32" display="https://baseball.yahoo.co.jp/npb/player/1200070/" xr:uid="{00000000-0004-0000-0400-0000DD060000}"/>
    <hyperlink ref="B27" r:id="rId33" display="https://baseball.yahoo.co.jp/npb/player/700050/" xr:uid="{00000000-0004-0000-0400-000098060000}"/>
    <hyperlink ref="B24" r:id="rId34" display="https://baseball.yahoo.co.jp/npb/player/900430/" xr:uid="{00000000-0004-0000-0400-0000D0050000}"/>
    <hyperlink ref="B21" r:id="rId35" display="https://baseball.yahoo.co.jp/npb/player/1300059/" xr:uid="{00000000-0004-0000-0400-0000A6050000}"/>
    <hyperlink ref="B25" r:id="rId36" display="https://baseball.yahoo.co.jp/npb/player/900037/" xr:uid="{00000000-0004-0000-0400-0000EF020000}"/>
    <hyperlink ref="B44" r:id="rId37" display="https://baseball.yahoo.co.jp/npb/player/800042/" xr:uid="{55E26D9E-0F27-4E42-8B1C-C71C903D2A68}"/>
    <hyperlink ref="B62" r:id="rId38" display="https://baseball.yahoo.co.jp/npb/player/1100081/" xr:uid="{92A4F08C-FE11-45DA-8812-F0B228F0D0DC}"/>
    <hyperlink ref="B91" r:id="rId39" display="https://baseball.yahoo.co.jp/npb/player/1100083/" xr:uid="{57E269DF-817B-4730-83F4-697C40816558}"/>
    <hyperlink ref="B85" r:id="rId40" display="https://baseball.yahoo.co.jp/npb/player/1900123/top" xr:uid="{B26393F9-8153-4361-8DD7-EEDED353317F}"/>
    <hyperlink ref="B2" r:id="rId41" display="https://baseball.yahoo.co.jp/npb/player/1300059/top" xr:uid="{ABF66439-1F44-401A-AF39-282B6CDF8AF8}"/>
    <hyperlink ref="B3" r:id="rId42" display="https://baseball.yahoo.co.jp/npb/player/1100082/top" xr:uid="{782892DC-FC11-4BAF-A21D-C4A2424C6374}"/>
    <hyperlink ref="B4" r:id="rId43" display="https://baseball.yahoo.co.jp/npb/player/1500096/top" xr:uid="{A96DEB75-5D4F-4AE8-8392-6141FCB7E6C6}"/>
    <hyperlink ref="B5" r:id="rId44" display="https://baseball.yahoo.co.jp/npb/player/1200069/top" xr:uid="{8F095B98-A54F-4C62-A210-2F0D1CDE2319}"/>
    <hyperlink ref="B6" r:id="rId45" display="https://baseball.yahoo.co.jp/npb/player/1600037/top" xr:uid="{D5FE8F50-7FF4-40A3-A686-F7582CFC107F}"/>
    <hyperlink ref="B7" r:id="rId46" display="https://baseball.yahoo.co.jp/npb/player/900038/top" xr:uid="{28511B1D-90D2-4305-BE22-BBDA11177D89}"/>
    <hyperlink ref="B8" r:id="rId47" display="https://baseball.yahoo.co.jp/npb/player/900397/top" xr:uid="{9D8D19DC-7B1C-4E18-83A3-66706CE95E88}"/>
    <hyperlink ref="B9" r:id="rId48" display="https://baseball.yahoo.co.jp/npb/player/2000062/top" xr:uid="{61E4A5A9-9680-4EAF-8ACF-261B72DC7641}"/>
    <hyperlink ref="B10" r:id="rId49" display="https://baseball.yahoo.co.jp/npb/player/2000060/top" xr:uid="{89817ACE-59E7-4D1E-BAE4-29DE9AE1863D}"/>
    <hyperlink ref="B11" r:id="rId50" display="https://baseball.yahoo.co.jp/npb/player/900430/top" xr:uid="{4B3EC874-5D77-4880-9D92-1A7266720DF5}"/>
    <hyperlink ref="B12" r:id="rId51" display="https://baseball.yahoo.co.jp/npb/player/2000128/top" xr:uid="{9391CD65-2BA0-4C9F-88C9-AF72A0F5A0B9}"/>
    <hyperlink ref="B13" r:id="rId52" display="https://baseball.yahoo.co.jp/npb/player/1300082/top" xr:uid="{C2CAAD59-55D8-4D6E-AA23-6417457715BB}"/>
    <hyperlink ref="B14" r:id="rId53" display="https://baseball.yahoo.co.jp/npb/player/700050/top" xr:uid="{D24CA950-2142-4C96-BE27-B0B08DD48FCC}"/>
    <hyperlink ref="B15" r:id="rId54" display="https://baseball.yahoo.co.jp/npb/player/1600123/top" xr:uid="{0AEF7411-1F69-4341-BD4E-28AAC5D1A972}"/>
    <hyperlink ref="B16" r:id="rId55" display="https://baseball.yahoo.co.jp/npb/player/800042/top" xr:uid="{BAD74CC2-8D6D-48EF-AEBB-38F427A486A9}"/>
    <hyperlink ref="B65" r:id="rId56" display="https://baseball.yahoo.co.jp/npb/player/1400174/" xr:uid="{E23EBCFA-81FA-42E5-B763-1E91A7907BD6}"/>
    <hyperlink ref="B88" r:id="rId57" display="https://baseball.yahoo.co.jp/npb/player/1900123/top" xr:uid="{72F00046-6D4E-4560-A78D-92FCAD4DF370}"/>
    <hyperlink ref="B90" r:id="rId58" display="https://baseball.yahoo.co.jp/npb/player/1100083/" xr:uid="{AAB431E1-3EDE-4E4B-9A29-7409A9C62377}"/>
    <hyperlink ref="B45" r:id="rId59" display="https://baseball.yahoo.co.jp/npb/player/800042/" xr:uid="{2F48124C-A40B-4276-9142-B634CB4DB092}"/>
    <hyperlink ref="B48" r:id="rId60" display="https://baseball.yahoo.co.jp/npb/player/1500096/" xr:uid="{1A047890-6F34-457C-933E-9AC30B63B433}"/>
  </hyperlinks>
  <printOptions gridLines="1"/>
  <pageMargins left="0.47244094488188981" right="0.43307086614173229" top="0.70866141732283472" bottom="0.59055118110236227" header="0.47244094488188981" footer="0.39370078740157483"/>
  <pageSetup paperSize="9" scale="70" orientation="landscape" horizontalDpi="4294967293" verticalDpi="0" r:id="rId6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AM44"/>
  <sheetViews>
    <sheetView topLeftCell="A2" workbookViewId="0">
      <selection activeCell="N13" sqref="N13"/>
    </sheetView>
    <sheetView workbookViewId="1"/>
  </sheetViews>
  <sheetFormatPr defaultRowHeight="13.5"/>
  <cols>
    <col min="1" max="1" width="5" style="779" customWidth="1"/>
    <col min="2" max="2" width="10.125" style="703" customWidth="1"/>
    <col min="3" max="3" width="6.375" customWidth="1"/>
    <col min="4" max="6" width="4.625" customWidth="1"/>
    <col min="7" max="7" width="4.625" style="219" customWidth="1"/>
    <col min="8" max="8" width="8" style="218" customWidth="1"/>
    <col min="9" max="12" width="6.625" customWidth="1"/>
    <col min="13" max="13" width="5.625" customWidth="1"/>
    <col min="14" max="19" width="6.625" customWidth="1"/>
    <col min="20" max="20" width="6.5" customWidth="1"/>
    <col min="21" max="23" width="6.5" style="44" customWidth="1"/>
    <col min="24" max="24" width="6.5" style="25" customWidth="1"/>
    <col min="25" max="25" width="6.125" style="25" customWidth="1"/>
    <col min="26" max="26" width="4.125" customWidth="1"/>
    <col min="27" max="27" width="5.375" style="5" customWidth="1"/>
    <col min="28" max="28" width="5.375" style="618" customWidth="1"/>
    <col min="29" max="30" width="4.75" customWidth="1"/>
    <col min="31" max="31" width="8.625" style="540" customWidth="1"/>
    <col min="32" max="32" width="8" style="540" customWidth="1"/>
    <col min="33" max="34" width="5.75" customWidth="1"/>
    <col min="35" max="35" width="5.75" style="25" customWidth="1"/>
    <col min="36" max="37" width="5.75" customWidth="1"/>
    <col min="38" max="38" width="6" style="25" customWidth="1"/>
    <col min="39" max="39" width="6" customWidth="1"/>
  </cols>
  <sheetData>
    <row r="1" spans="1:39" s="455" customFormat="1" ht="25.5" customHeight="1">
      <c r="A1" s="772" t="s">
        <v>107</v>
      </c>
      <c r="B1" s="773">
        <f ca="1">TODAY()</f>
        <v>44632</v>
      </c>
      <c r="C1" s="64" t="s">
        <v>101</v>
      </c>
      <c r="D1" s="64" t="s">
        <v>18</v>
      </c>
      <c r="E1" s="64" t="s">
        <v>19</v>
      </c>
      <c r="F1" s="64" t="s">
        <v>1669</v>
      </c>
      <c r="G1" s="228" t="s">
        <v>1114</v>
      </c>
      <c r="H1" s="64" t="s">
        <v>1</v>
      </c>
      <c r="I1" s="64" t="s">
        <v>98</v>
      </c>
      <c r="J1" s="64" t="s">
        <v>1710</v>
      </c>
      <c r="K1" s="64" t="s">
        <v>1711</v>
      </c>
      <c r="L1" s="64" t="s">
        <v>5</v>
      </c>
      <c r="M1" s="64" t="s">
        <v>86</v>
      </c>
      <c r="N1" s="64" t="s">
        <v>7</v>
      </c>
      <c r="O1" s="64" t="s">
        <v>1671</v>
      </c>
      <c r="P1" s="64" t="s">
        <v>1672</v>
      </c>
      <c r="Q1" s="64" t="s">
        <v>1844</v>
      </c>
      <c r="R1" s="64" t="s">
        <v>21</v>
      </c>
      <c r="S1" s="64" t="s">
        <v>9</v>
      </c>
      <c r="T1" s="66" t="s">
        <v>1673</v>
      </c>
      <c r="U1" s="456" t="s">
        <v>1674</v>
      </c>
      <c r="V1" s="456" t="s">
        <v>1675</v>
      </c>
      <c r="W1" s="456" t="s">
        <v>1676</v>
      </c>
      <c r="X1" s="368" t="s">
        <v>1325</v>
      </c>
      <c r="Y1" s="65" t="s">
        <v>78</v>
      </c>
      <c r="Z1" s="66" t="s">
        <v>784</v>
      </c>
      <c r="AA1" s="66" t="s">
        <v>1111</v>
      </c>
      <c r="AB1" s="66" t="s">
        <v>1815</v>
      </c>
      <c r="AC1" s="64" t="s">
        <v>108</v>
      </c>
      <c r="AD1" s="64" t="s">
        <v>109</v>
      </c>
      <c r="AE1" s="286" t="s">
        <v>1124</v>
      </c>
      <c r="AF1" s="1293" t="s">
        <v>1706</v>
      </c>
      <c r="AG1" s="1302" t="s">
        <v>2346</v>
      </c>
      <c r="AH1" s="1303" t="s">
        <v>2347</v>
      </c>
      <c r="AI1" s="1298"/>
      <c r="AJ1" s="66" t="s">
        <v>1721</v>
      </c>
      <c r="AK1" s="1283" t="s">
        <v>1900</v>
      </c>
      <c r="AL1" s="1288"/>
      <c r="AM1" s="1289"/>
    </row>
    <row r="2" spans="1:39" ht="14.1" customHeight="1">
      <c r="A2" s="1267">
        <v>11</v>
      </c>
      <c r="B2" s="1268" t="s">
        <v>1375</v>
      </c>
      <c r="C2" s="1269">
        <v>0</v>
      </c>
      <c r="D2" s="1269">
        <v>0</v>
      </c>
      <c r="E2" s="1269">
        <v>0</v>
      </c>
      <c r="F2" s="1269">
        <v>0</v>
      </c>
      <c r="G2" s="1269">
        <v>0</v>
      </c>
      <c r="H2" s="1270" t="e">
        <f t="shared" ref="H2:H23" si="0">+S2/(I2/27)</f>
        <v>#DIV/0!</v>
      </c>
      <c r="I2" s="1271">
        <v>0</v>
      </c>
      <c r="J2" s="1269">
        <v>0</v>
      </c>
      <c r="K2" s="1269">
        <v>0</v>
      </c>
      <c r="L2" s="1269">
        <v>0</v>
      </c>
      <c r="M2" s="1269">
        <v>0</v>
      </c>
      <c r="N2" s="1272">
        <v>0</v>
      </c>
      <c r="O2" s="1269">
        <v>0</v>
      </c>
      <c r="P2" s="1269">
        <v>0</v>
      </c>
      <c r="Q2" s="1269">
        <v>0</v>
      </c>
      <c r="R2" s="1269">
        <v>0</v>
      </c>
      <c r="S2" s="1273">
        <v>0</v>
      </c>
      <c r="T2" s="1274" t="e">
        <f t="shared" ref="T2:T38" si="1">+N2*9/I2*3</f>
        <v>#DIV/0!</v>
      </c>
      <c r="U2" s="1275" t="e">
        <f>+(O2+P2)*9/I2*3</f>
        <v>#DIV/0!</v>
      </c>
      <c r="V2" s="1275" t="e">
        <f>+L2*9/I2*3</f>
        <v>#DIV/0!</v>
      </c>
      <c r="W2" s="1276" t="e">
        <f>+M2*9/I2*3</f>
        <v>#DIV/0!</v>
      </c>
      <c r="X2" s="1277" t="e">
        <f>+(L2+O2)/(I2/3)</f>
        <v>#DIV/0!</v>
      </c>
      <c r="Y2" s="1278" t="e">
        <f>+D2/(D2+E2)</f>
        <v>#DIV/0!</v>
      </c>
      <c r="Z2" s="1279" t="str">
        <f t="shared" ref="Z2:Z41" si="2">IF(($C$42*3)&lt;=I2,"○","")</f>
        <v>○</v>
      </c>
      <c r="AA2" s="1280"/>
      <c r="AB2" s="1280"/>
      <c r="AC2" s="1281"/>
      <c r="AD2" s="1281"/>
      <c r="AE2" s="1282" t="e">
        <f>+I2/C2/3</f>
        <v>#DIV/0!</v>
      </c>
      <c r="AF2" s="1294" t="e">
        <f>+U2+V2</f>
        <v>#DIV/0!</v>
      </c>
      <c r="AG2" s="1307">
        <v>259</v>
      </c>
      <c r="AH2" s="1260">
        <v>267</v>
      </c>
      <c r="AI2" s="1299"/>
      <c r="AJ2" s="465" t="e">
        <f>+M2/(I2/9)</f>
        <v>#DIV/0!</v>
      </c>
      <c r="AK2" s="1284" t="e">
        <f>+J2/(I2/3)</f>
        <v>#DIV/0!</v>
      </c>
      <c r="AL2" s="1290"/>
      <c r="AM2" s="592"/>
    </row>
    <row r="3" spans="1:39" ht="14.1" customHeight="1">
      <c r="A3" s="769">
        <v>12</v>
      </c>
      <c r="B3" s="704" t="s">
        <v>1957</v>
      </c>
      <c r="C3" s="23">
        <v>0</v>
      </c>
      <c r="D3" s="23">
        <v>0</v>
      </c>
      <c r="E3" s="23">
        <v>0</v>
      </c>
      <c r="F3" s="23">
        <v>0</v>
      </c>
      <c r="G3" s="23">
        <v>0</v>
      </c>
      <c r="H3" s="935" t="e">
        <f t="shared" si="0"/>
        <v>#DIV/0!</v>
      </c>
      <c r="I3" s="272">
        <v>0</v>
      </c>
      <c r="J3" s="23">
        <v>0</v>
      </c>
      <c r="K3" s="23">
        <v>0</v>
      </c>
      <c r="L3" s="23">
        <v>0</v>
      </c>
      <c r="M3" s="23">
        <v>0</v>
      </c>
      <c r="N3" s="392">
        <v>0</v>
      </c>
      <c r="O3" s="23">
        <v>0</v>
      </c>
      <c r="P3" s="23">
        <v>0</v>
      </c>
      <c r="Q3" s="23">
        <v>0</v>
      </c>
      <c r="R3" s="23">
        <v>0</v>
      </c>
      <c r="S3" s="924">
        <v>0</v>
      </c>
      <c r="T3" s="541" t="e">
        <f t="shared" si="1"/>
        <v>#DIV/0!</v>
      </c>
      <c r="U3" s="542" t="e">
        <f t="shared" ref="U3:U42" si="3">+(O3+P3)*9/I3*3</f>
        <v>#DIV/0!</v>
      </c>
      <c r="V3" s="542" t="e">
        <f t="shared" ref="V3:V38" si="4">+L3*9/I3*3</f>
        <v>#DIV/0!</v>
      </c>
      <c r="W3" s="543" t="e">
        <f t="shared" ref="W3:W38" si="5">+M3*9/I3*3</f>
        <v>#DIV/0!</v>
      </c>
      <c r="X3" s="598" t="e">
        <f t="shared" ref="X3:X38" si="6">+(L3+O3)/(I3/3)</f>
        <v>#DIV/0!</v>
      </c>
      <c r="Y3" s="599" t="e">
        <f t="shared" ref="Y3:Y38" si="7">+D3/(D3+E3)</f>
        <v>#DIV/0!</v>
      </c>
      <c r="Z3" s="788" t="str">
        <f t="shared" si="2"/>
        <v>○</v>
      </c>
      <c r="AA3" s="224"/>
      <c r="AB3" s="224"/>
      <c r="AC3" s="789"/>
      <c r="AD3" s="789"/>
      <c r="AE3" s="622" t="e">
        <f t="shared" ref="AE3:AE38" si="8">+I3/C3/3</f>
        <v>#DIV/0!</v>
      </c>
      <c r="AF3" s="1295" t="e">
        <f t="shared" ref="AF3:AF38" si="9">+U3+V3</f>
        <v>#DIV/0!</v>
      </c>
      <c r="AG3" s="1308">
        <v>245</v>
      </c>
      <c r="AH3" s="499">
        <v>257</v>
      </c>
      <c r="AI3" s="1300"/>
      <c r="AJ3" s="6" t="e">
        <f t="shared" ref="AJ3:AJ39" si="10">+M3/(I3/9)</f>
        <v>#DIV/0!</v>
      </c>
      <c r="AK3" s="1285" t="e">
        <f t="shared" ref="AK3:AK39" si="11">+J3/(I3/3)</f>
        <v>#DIV/0!</v>
      </c>
      <c r="AL3" s="1290"/>
      <c r="AM3" s="592"/>
    </row>
    <row r="4" spans="1:39" ht="14.1" customHeight="1">
      <c r="A4" s="780">
        <v>13</v>
      </c>
      <c r="B4" s="704" t="s">
        <v>1942</v>
      </c>
      <c r="C4" s="23">
        <v>0</v>
      </c>
      <c r="D4" s="23">
        <v>0</v>
      </c>
      <c r="E4" s="23">
        <v>0</v>
      </c>
      <c r="F4" s="23">
        <v>0</v>
      </c>
      <c r="G4" s="23">
        <v>0</v>
      </c>
      <c r="H4" s="935" t="e">
        <f t="shared" si="0"/>
        <v>#DIV/0!</v>
      </c>
      <c r="I4" s="272">
        <v>0</v>
      </c>
      <c r="J4" s="23">
        <v>0</v>
      </c>
      <c r="K4" s="23">
        <v>0</v>
      </c>
      <c r="L4" s="23">
        <v>0</v>
      </c>
      <c r="M4" s="23">
        <v>0</v>
      </c>
      <c r="N4" s="392">
        <v>0</v>
      </c>
      <c r="O4" s="23">
        <v>0</v>
      </c>
      <c r="P4" s="23">
        <v>0</v>
      </c>
      <c r="Q4" s="23">
        <v>0</v>
      </c>
      <c r="R4" s="23">
        <v>0</v>
      </c>
      <c r="S4" s="924">
        <v>0</v>
      </c>
      <c r="T4" s="541" t="e">
        <f>+N4*9/I4*3</f>
        <v>#DIV/0!</v>
      </c>
      <c r="U4" s="542" t="e">
        <f>+(O4+P4)*9/I4*3</f>
        <v>#DIV/0!</v>
      </c>
      <c r="V4" s="542" t="e">
        <f>+L4*9/I4*3</f>
        <v>#DIV/0!</v>
      </c>
      <c r="W4" s="543" t="e">
        <f>+M4*9/I4*3</f>
        <v>#DIV/0!</v>
      </c>
      <c r="X4" s="598" t="e">
        <f>+(L4+O4)/(I4/3)</f>
        <v>#DIV/0!</v>
      </c>
      <c r="Y4" s="599" t="e">
        <f>+D4/(D4+E4)</f>
        <v>#DIV/0!</v>
      </c>
      <c r="Z4" s="788" t="str">
        <f t="shared" si="2"/>
        <v>○</v>
      </c>
      <c r="AA4" s="224"/>
      <c r="AB4" s="224"/>
      <c r="AC4" s="789"/>
      <c r="AD4" s="789"/>
      <c r="AE4" s="622" t="e">
        <f>+I4/C4/3</f>
        <v>#DIV/0!</v>
      </c>
      <c r="AF4" s="1295" t="e">
        <f>+U4+V4</f>
        <v>#DIV/0!</v>
      </c>
      <c r="AG4" s="102">
        <v>158</v>
      </c>
      <c r="AH4" s="1306">
        <v>304</v>
      </c>
      <c r="AI4" s="1300"/>
      <c r="AJ4" s="6" t="e">
        <f t="shared" si="10"/>
        <v>#DIV/0!</v>
      </c>
      <c r="AK4" s="1285" t="e">
        <f t="shared" si="11"/>
        <v>#DIV/0!</v>
      </c>
      <c r="AL4" s="1290"/>
      <c r="AM4" s="592"/>
    </row>
    <row r="5" spans="1:39" ht="14.1" customHeight="1">
      <c r="A5" s="769">
        <v>14</v>
      </c>
      <c r="B5" s="728" t="s">
        <v>1376</v>
      </c>
      <c r="C5" s="23">
        <v>0</v>
      </c>
      <c r="D5" s="23">
        <v>0</v>
      </c>
      <c r="E5" s="23">
        <v>0</v>
      </c>
      <c r="F5" s="23">
        <v>0</v>
      </c>
      <c r="G5" s="23">
        <v>0</v>
      </c>
      <c r="H5" s="935" t="e">
        <f t="shared" si="0"/>
        <v>#DIV/0!</v>
      </c>
      <c r="I5" s="272">
        <v>0</v>
      </c>
      <c r="J5" s="23">
        <v>0</v>
      </c>
      <c r="K5" s="23">
        <v>0</v>
      </c>
      <c r="L5" s="23">
        <v>0</v>
      </c>
      <c r="M5" s="23">
        <v>0</v>
      </c>
      <c r="N5" s="392">
        <v>0</v>
      </c>
      <c r="O5" s="23">
        <v>0</v>
      </c>
      <c r="P5" s="23">
        <v>0</v>
      </c>
      <c r="Q5" s="23">
        <v>0</v>
      </c>
      <c r="R5" s="23">
        <v>0</v>
      </c>
      <c r="S5" s="924">
        <v>0</v>
      </c>
      <c r="T5" s="541" t="e">
        <f t="shared" si="1"/>
        <v>#DIV/0!</v>
      </c>
      <c r="U5" s="542" t="e">
        <f t="shared" si="3"/>
        <v>#DIV/0!</v>
      </c>
      <c r="V5" s="542" t="e">
        <f t="shared" si="4"/>
        <v>#DIV/0!</v>
      </c>
      <c r="W5" s="543" t="e">
        <f t="shared" si="5"/>
        <v>#DIV/0!</v>
      </c>
      <c r="X5" s="598" t="e">
        <f t="shared" si="6"/>
        <v>#DIV/0!</v>
      </c>
      <c r="Y5" s="599" t="e">
        <f t="shared" si="7"/>
        <v>#DIV/0!</v>
      </c>
      <c r="Z5" s="788" t="str">
        <f t="shared" si="2"/>
        <v>○</v>
      </c>
      <c r="AA5" s="224"/>
      <c r="AB5" s="224"/>
      <c r="AC5" s="789"/>
      <c r="AD5" s="789"/>
      <c r="AE5" s="622" t="e">
        <f>+I5/C5/3</f>
        <v>#DIV/0!</v>
      </c>
      <c r="AF5" s="1295" t="e">
        <f t="shared" si="9"/>
        <v>#DIV/0!</v>
      </c>
      <c r="AG5" s="1308">
        <v>234</v>
      </c>
      <c r="AH5" s="499">
        <v>263</v>
      </c>
      <c r="AI5" s="1300"/>
      <c r="AJ5" s="6" t="e">
        <f t="shared" si="10"/>
        <v>#DIV/0!</v>
      </c>
      <c r="AK5" s="1285" t="e">
        <f t="shared" si="11"/>
        <v>#DIV/0!</v>
      </c>
      <c r="AL5" s="1290"/>
      <c r="AM5" s="592"/>
    </row>
    <row r="6" spans="1:39" ht="14.1" customHeight="1">
      <c r="A6" s="769">
        <v>16</v>
      </c>
      <c r="B6" s="704" t="s">
        <v>2217</v>
      </c>
      <c r="C6" s="23">
        <v>0</v>
      </c>
      <c r="D6" s="23">
        <v>0</v>
      </c>
      <c r="E6" s="23">
        <v>0</v>
      </c>
      <c r="F6" s="23">
        <v>0</v>
      </c>
      <c r="G6" s="23">
        <v>0</v>
      </c>
      <c r="H6" s="935" t="e">
        <f t="shared" si="0"/>
        <v>#DIV/0!</v>
      </c>
      <c r="I6" s="272">
        <v>0</v>
      </c>
      <c r="J6" s="23">
        <v>0</v>
      </c>
      <c r="K6" s="23">
        <v>0</v>
      </c>
      <c r="L6" s="23">
        <v>0</v>
      </c>
      <c r="M6" s="23">
        <v>0</v>
      </c>
      <c r="N6" s="392">
        <v>0</v>
      </c>
      <c r="O6" s="23">
        <v>0</v>
      </c>
      <c r="P6" s="23">
        <v>0</v>
      </c>
      <c r="Q6" s="23">
        <v>0</v>
      </c>
      <c r="R6" s="23">
        <v>0</v>
      </c>
      <c r="S6" s="924">
        <v>0</v>
      </c>
      <c r="T6" s="541" t="e">
        <f t="shared" si="1"/>
        <v>#DIV/0!</v>
      </c>
      <c r="U6" s="542" t="e">
        <f t="shared" si="3"/>
        <v>#DIV/0!</v>
      </c>
      <c r="V6" s="542" t="e">
        <f t="shared" si="4"/>
        <v>#DIV/0!</v>
      </c>
      <c r="W6" s="543" t="e">
        <f t="shared" si="5"/>
        <v>#DIV/0!</v>
      </c>
      <c r="X6" s="598" t="e">
        <f t="shared" si="6"/>
        <v>#DIV/0!</v>
      </c>
      <c r="Y6" s="599" t="e">
        <f t="shared" si="7"/>
        <v>#DIV/0!</v>
      </c>
      <c r="Z6" s="788" t="str">
        <f t="shared" si="2"/>
        <v>○</v>
      </c>
      <c r="AA6" s="224"/>
      <c r="AB6" s="224"/>
      <c r="AC6" s="789"/>
      <c r="AD6" s="789"/>
      <c r="AE6" s="622" t="e">
        <f t="shared" si="8"/>
        <v>#DIV/0!</v>
      </c>
      <c r="AF6" s="1295" t="e">
        <f t="shared" si="9"/>
        <v>#DIV/0!</v>
      </c>
      <c r="AG6" s="891"/>
      <c r="AH6" s="499"/>
      <c r="AI6" s="450"/>
      <c r="AJ6" s="6" t="e">
        <f t="shared" si="10"/>
        <v>#DIV/0!</v>
      </c>
      <c r="AK6" s="1285" t="e">
        <f t="shared" si="11"/>
        <v>#DIV/0!</v>
      </c>
      <c r="AL6" s="1290"/>
      <c r="AM6" s="592"/>
    </row>
    <row r="7" spans="1:39" ht="14.1" customHeight="1">
      <c r="A7" s="769">
        <v>17</v>
      </c>
      <c r="B7" s="704" t="s">
        <v>1080</v>
      </c>
      <c r="C7" s="23">
        <v>0</v>
      </c>
      <c r="D7" s="23">
        <v>0</v>
      </c>
      <c r="E7" s="23">
        <v>0</v>
      </c>
      <c r="F7" s="23">
        <v>0</v>
      </c>
      <c r="G7" s="23">
        <v>0</v>
      </c>
      <c r="H7" s="935" t="e">
        <f t="shared" si="0"/>
        <v>#DIV/0!</v>
      </c>
      <c r="I7" s="272">
        <v>0</v>
      </c>
      <c r="J7" s="23">
        <v>0</v>
      </c>
      <c r="K7" s="23">
        <v>0</v>
      </c>
      <c r="L7" s="23">
        <v>0</v>
      </c>
      <c r="M7" s="23">
        <v>0</v>
      </c>
      <c r="N7" s="392">
        <v>0</v>
      </c>
      <c r="O7" s="23">
        <v>0</v>
      </c>
      <c r="P7" s="23">
        <v>0</v>
      </c>
      <c r="Q7" s="23">
        <v>0</v>
      </c>
      <c r="R7" s="23">
        <v>0</v>
      </c>
      <c r="S7" s="924">
        <v>0</v>
      </c>
      <c r="T7" s="541" t="e">
        <f t="shared" si="1"/>
        <v>#DIV/0!</v>
      </c>
      <c r="U7" s="542" t="e">
        <f t="shared" si="3"/>
        <v>#DIV/0!</v>
      </c>
      <c r="V7" s="542" t="e">
        <f t="shared" si="4"/>
        <v>#DIV/0!</v>
      </c>
      <c r="W7" s="543" t="e">
        <f t="shared" si="5"/>
        <v>#DIV/0!</v>
      </c>
      <c r="X7" s="598" t="e">
        <f t="shared" si="6"/>
        <v>#DIV/0!</v>
      </c>
      <c r="Y7" s="599" t="e">
        <f t="shared" si="7"/>
        <v>#DIV/0!</v>
      </c>
      <c r="Z7" s="788" t="str">
        <f t="shared" si="2"/>
        <v>○</v>
      </c>
      <c r="AA7" s="224"/>
      <c r="AB7" s="224"/>
      <c r="AC7" s="789"/>
      <c r="AD7" s="789"/>
      <c r="AE7" s="622" t="e">
        <f t="shared" si="8"/>
        <v>#DIV/0!</v>
      </c>
      <c r="AF7" s="1295" t="e">
        <f t="shared" si="9"/>
        <v>#DIV/0!</v>
      </c>
      <c r="AG7" s="891"/>
      <c r="AH7" s="13"/>
      <c r="AI7" s="450"/>
      <c r="AJ7" s="6" t="e">
        <f t="shared" si="10"/>
        <v>#DIV/0!</v>
      </c>
      <c r="AK7" s="1285" t="e">
        <f t="shared" si="11"/>
        <v>#DIV/0!</v>
      </c>
      <c r="AL7" s="1290"/>
      <c r="AM7" s="592"/>
    </row>
    <row r="8" spans="1:39" ht="14.1" customHeight="1">
      <c r="A8" s="780">
        <v>18</v>
      </c>
      <c r="B8" s="704" t="s">
        <v>1761</v>
      </c>
      <c r="C8" s="23">
        <v>0</v>
      </c>
      <c r="D8" s="23">
        <v>0</v>
      </c>
      <c r="E8" s="23">
        <v>0</v>
      </c>
      <c r="F8" s="23">
        <v>0</v>
      </c>
      <c r="G8" s="23">
        <v>0</v>
      </c>
      <c r="H8" s="935" t="e">
        <f t="shared" si="0"/>
        <v>#DIV/0!</v>
      </c>
      <c r="I8" s="272">
        <v>0</v>
      </c>
      <c r="J8" s="23">
        <v>0</v>
      </c>
      <c r="K8" s="23">
        <v>0</v>
      </c>
      <c r="L8" s="23">
        <v>0</v>
      </c>
      <c r="M8" s="23">
        <v>0</v>
      </c>
      <c r="N8" s="392">
        <v>0</v>
      </c>
      <c r="O8" s="23">
        <v>0</v>
      </c>
      <c r="P8" s="23">
        <v>0</v>
      </c>
      <c r="Q8" s="23">
        <v>0</v>
      </c>
      <c r="R8" s="23">
        <v>0</v>
      </c>
      <c r="S8" s="924">
        <v>0</v>
      </c>
      <c r="T8" s="541" t="e">
        <f>+N8*9/I8*3</f>
        <v>#DIV/0!</v>
      </c>
      <c r="U8" s="542" t="e">
        <f>+(O8+P8)*9/I8*3</f>
        <v>#DIV/0!</v>
      </c>
      <c r="V8" s="542" t="e">
        <f>+L8*9/I8*3</f>
        <v>#DIV/0!</v>
      </c>
      <c r="W8" s="543" t="e">
        <f>+M8*9/I8*3</f>
        <v>#DIV/0!</v>
      </c>
      <c r="X8" s="598" t="e">
        <f>+(L8+O8)/(I8/3)</f>
        <v>#DIV/0!</v>
      </c>
      <c r="Y8" s="599" t="e">
        <f>+D8/(D8+E8)</f>
        <v>#DIV/0!</v>
      </c>
      <c r="Z8" s="788" t="str">
        <f t="shared" si="2"/>
        <v>○</v>
      </c>
      <c r="AA8" s="224"/>
      <c r="AB8" s="224"/>
      <c r="AC8" s="789"/>
      <c r="AD8" s="789"/>
      <c r="AE8" s="622" t="e">
        <f>+I8/C8/3</f>
        <v>#DIV/0!</v>
      </c>
      <c r="AF8" s="1295" t="e">
        <f>+U8+V8</f>
        <v>#DIV/0!</v>
      </c>
      <c r="AG8" s="1308">
        <v>218</v>
      </c>
      <c r="AH8" s="499">
        <v>258</v>
      </c>
      <c r="AI8" s="450"/>
      <c r="AJ8" s="6" t="e">
        <f t="shared" si="10"/>
        <v>#DIV/0!</v>
      </c>
      <c r="AK8" s="1285" t="e">
        <f t="shared" si="11"/>
        <v>#DIV/0!</v>
      </c>
      <c r="AL8" s="1290"/>
      <c r="AM8" s="592"/>
    </row>
    <row r="9" spans="1:39" ht="14.1" customHeight="1">
      <c r="A9" s="769">
        <v>19</v>
      </c>
      <c r="B9" s="704" t="s">
        <v>687</v>
      </c>
      <c r="C9" s="23">
        <v>0</v>
      </c>
      <c r="D9" s="23">
        <v>0</v>
      </c>
      <c r="E9" s="23">
        <v>0</v>
      </c>
      <c r="F9" s="23">
        <v>0</v>
      </c>
      <c r="G9" s="23">
        <v>0</v>
      </c>
      <c r="H9" s="935" t="e">
        <f t="shared" si="0"/>
        <v>#DIV/0!</v>
      </c>
      <c r="I9" s="272">
        <v>0</v>
      </c>
      <c r="J9" s="23">
        <v>0</v>
      </c>
      <c r="K9" s="23">
        <v>0</v>
      </c>
      <c r="L9" s="23">
        <v>0</v>
      </c>
      <c r="M9" s="23">
        <v>0</v>
      </c>
      <c r="N9" s="392">
        <v>0</v>
      </c>
      <c r="O9" s="23">
        <v>0</v>
      </c>
      <c r="P9" s="23">
        <v>0</v>
      </c>
      <c r="Q9" s="23">
        <v>0</v>
      </c>
      <c r="R9" s="23">
        <v>0</v>
      </c>
      <c r="S9" s="924">
        <v>0</v>
      </c>
      <c r="T9" s="541" t="e">
        <f t="shared" si="1"/>
        <v>#DIV/0!</v>
      </c>
      <c r="U9" s="542" t="e">
        <f t="shared" si="3"/>
        <v>#DIV/0!</v>
      </c>
      <c r="V9" s="542" t="e">
        <f t="shared" si="4"/>
        <v>#DIV/0!</v>
      </c>
      <c r="W9" s="543" t="e">
        <f t="shared" si="5"/>
        <v>#DIV/0!</v>
      </c>
      <c r="X9" s="598" t="e">
        <f t="shared" si="6"/>
        <v>#DIV/0!</v>
      </c>
      <c r="Y9" s="599" t="e">
        <f t="shared" si="7"/>
        <v>#DIV/0!</v>
      </c>
      <c r="Z9" s="788" t="str">
        <f t="shared" si="2"/>
        <v>○</v>
      </c>
      <c r="AA9" s="224"/>
      <c r="AB9" s="224"/>
      <c r="AC9" s="789"/>
      <c r="AD9" s="789"/>
      <c r="AE9" s="622" t="e">
        <f t="shared" si="8"/>
        <v>#DIV/0!</v>
      </c>
      <c r="AF9" s="1295" t="e">
        <f t="shared" si="9"/>
        <v>#DIV/0!</v>
      </c>
      <c r="AG9" s="1308">
        <v>271</v>
      </c>
      <c r="AH9" s="499">
        <v>354</v>
      </c>
      <c r="AI9" s="1300"/>
      <c r="AJ9" s="6" t="e">
        <f t="shared" si="10"/>
        <v>#DIV/0!</v>
      </c>
      <c r="AK9" s="1285" t="e">
        <f t="shared" si="11"/>
        <v>#DIV/0!</v>
      </c>
      <c r="AL9" s="1290"/>
      <c r="AM9" s="592"/>
    </row>
    <row r="10" spans="1:39" ht="14.1" customHeight="1">
      <c r="A10" s="780">
        <v>20</v>
      </c>
      <c r="B10" s="704" t="s">
        <v>1960</v>
      </c>
      <c r="C10" s="23">
        <v>0</v>
      </c>
      <c r="D10" s="23">
        <v>0</v>
      </c>
      <c r="E10" s="23">
        <v>0</v>
      </c>
      <c r="F10" s="23">
        <v>0</v>
      </c>
      <c r="G10" s="23">
        <v>0</v>
      </c>
      <c r="H10" s="935" t="e">
        <f t="shared" si="0"/>
        <v>#DIV/0!</v>
      </c>
      <c r="I10" s="272">
        <v>0</v>
      </c>
      <c r="J10" s="23">
        <v>0</v>
      </c>
      <c r="K10" s="23">
        <v>0</v>
      </c>
      <c r="L10" s="23">
        <v>0</v>
      </c>
      <c r="M10" s="23">
        <v>0</v>
      </c>
      <c r="N10" s="392">
        <v>0</v>
      </c>
      <c r="O10" s="23">
        <v>0</v>
      </c>
      <c r="P10" s="23">
        <v>0</v>
      </c>
      <c r="Q10" s="23">
        <v>0</v>
      </c>
      <c r="R10" s="23">
        <v>0</v>
      </c>
      <c r="S10" s="924">
        <v>0</v>
      </c>
      <c r="T10" s="541" t="e">
        <f>+N10*9/I10*3</f>
        <v>#DIV/0!</v>
      </c>
      <c r="U10" s="542" t="e">
        <f>+(O10+P10)*9/I10*3</f>
        <v>#DIV/0!</v>
      </c>
      <c r="V10" s="542" t="e">
        <f>+L10*9/I10*3</f>
        <v>#DIV/0!</v>
      </c>
      <c r="W10" s="543" t="e">
        <f>+M10*9/I10*3</f>
        <v>#DIV/0!</v>
      </c>
      <c r="X10" s="598" t="e">
        <f>+(L10+O10)/(I10/3)</f>
        <v>#DIV/0!</v>
      </c>
      <c r="Y10" s="599" t="e">
        <f>+D10/(D10+E10)</f>
        <v>#DIV/0!</v>
      </c>
      <c r="Z10" s="788" t="str">
        <f t="shared" si="2"/>
        <v>○</v>
      </c>
      <c r="AA10" s="224"/>
      <c r="AB10" s="224"/>
      <c r="AC10" s="789"/>
      <c r="AD10" s="789"/>
      <c r="AE10" s="622" t="e">
        <f>+I10/C10/3</f>
        <v>#DIV/0!</v>
      </c>
      <c r="AF10" s="1295" t="e">
        <f>+U10+V10</f>
        <v>#DIV/0!</v>
      </c>
      <c r="AG10" s="1308">
        <v>88</v>
      </c>
      <c r="AH10" s="499">
        <v>176</v>
      </c>
      <c r="AI10" s="1300"/>
      <c r="AJ10" s="6" t="e">
        <f t="shared" si="10"/>
        <v>#DIV/0!</v>
      </c>
      <c r="AK10" s="1285" t="e">
        <f t="shared" si="11"/>
        <v>#DIV/0!</v>
      </c>
      <c r="AL10" s="1290"/>
      <c r="AM10" s="592"/>
    </row>
    <row r="11" spans="1:39" ht="14.1" customHeight="1">
      <c r="A11" s="769">
        <v>21</v>
      </c>
      <c r="B11" s="704" t="s">
        <v>1385</v>
      </c>
      <c r="C11" s="23">
        <v>0</v>
      </c>
      <c r="D11" s="23">
        <v>0</v>
      </c>
      <c r="E11" s="23">
        <v>0</v>
      </c>
      <c r="F11" s="23">
        <v>0</v>
      </c>
      <c r="G11" s="23">
        <v>0</v>
      </c>
      <c r="H11" s="935" t="e">
        <f t="shared" si="0"/>
        <v>#DIV/0!</v>
      </c>
      <c r="I11" s="272">
        <v>0</v>
      </c>
      <c r="J11" s="23">
        <v>0</v>
      </c>
      <c r="K11" s="23">
        <v>0</v>
      </c>
      <c r="L11" s="23">
        <v>0</v>
      </c>
      <c r="M11" s="23">
        <v>0</v>
      </c>
      <c r="N11" s="392">
        <v>0</v>
      </c>
      <c r="O11" s="23">
        <v>0</v>
      </c>
      <c r="P11" s="23">
        <v>0</v>
      </c>
      <c r="Q11" s="23">
        <v>0</v>
      </c>
      <c r="R11" s="23">
        <v>0</v>
      </c>
      <c r="S11" s="924">
        <v>0</v>
      </c>
      <c r="T11" s="541" t="e">
        <f t="shared" si="1"/>
        <v>#DIV/0!</v>
      </c>
      <c r="U11" s="542" t="e">
        <f t="shared" si="3"/>
        <v>#DIV/0!</v>
      </c>
      <c r="V11" s="542" t="e">
        <f t="shared" si="4"/>
        <v>#DIV/0!</v>
      </c>
      <c r="W11" s="543" t="e">
        <f t="shared" si="5"/>
        <v>#DIV/0!</v>
      </c>
      <c r="X11" s="598" t="e">
        <f t="shared" si="6"/>
        <v>#DIV/0!</v>
      </c>
      <c r="Y11" s="599" t="e">
        <f t="shared" si="7"/>
        <v>#DIV/0!</v>
      </c>
      <c r="Z11" s="788" t="str">
        <f t="shared" si="2"/>
        <v>○</v>
      </c>
      <c r="AA11" s="224"/>
      <c r="AB11" s="224"/>
      <c r="AC11" s="789"/>
      <c r="AD11" s="789"/>
      <c r="AE11" s="622" t="e">
        <f t="shared" si="8"/>
        <v>#DIV/0!</v>
      </c>
      <c r="AF11" s="1295" t="e">
        <f t="shared" si="9"/>
        <v>#DIV/0!</v>
      </c>
      <c r="AG11" s="891"/>
      <c r="AH11" s="499"/>
      <c r="AI11" s="1300"/>
      <c r="AJ11" s="6" t="e">
        <f t="shared" si="10"/>
        <v>#DIV/0!</v>
      </c>
      <c r="AK11" s="1285" t="e">
        <f t="shared" si="11"/>
        <v>#DIV/0!</v>
      </c>
      <c r="AL11" s="1290"/>
      <c r="AM11" s="592"/>
    </row>
    <row r="12" spans="1:39" ht="14.1" customHeight="1">
      <c r="A12" s="780">
        <v>23</v>
      </c>
      <c r="B12" s="704" t="s">
        <v>1009</v>
      </c>
      <c r="C12" s="23">
        <v>0</v>
      </c>
      <c r="D12" s="23">
        <v>0</v>
      </c>
      <c r="E12" s="23">
        <v>0</v>
      </c>
      <c r="F12" s="23">
        <v>0</v>
      </c>
      <c r="G12" s="23">
        <v>0</v>
      </c>
      <c r="H12" s="935" t="e">
        <f t="shared" si="0"/>
        <v>#DIV/0!</v>
      </c>
      <c r="I12" s="272">
        <v>0</v>
      </c>
      <c r="J12" s="23">
        <v>0</v>
      </c>
      <c r="K12" s="23">
        <v>0</v>
      </c>
      <c r="L12" s="23">
        <v>0</v>
      </c>
      <c r="M12" s="23">
        <v>0</v>
      </c>
      <c r="N12" s="392">
        <v>0</v>
      </c>
      <c r="O12" s="23">
        <v>0</v>
      </c>
      <c r="P12" s="23">
        <v>0</v>
      </c>
      <c r="Q12" s="23">
        <v>0</v>
      </c>
      <c r="R12" s="23">
        <v>0</v>
      </c>
      <c r="S12" s="924">
        <v>0</v>
      </c>
      <c r="T12" s="541" t="e">
        <f t="shared" si="1"/>
        <v>#DIV/0!</v>
      </c>
      <c r="U12" s="542" t="e">
        <f t="shared" si="3"/>
        <v>#DIV/0!</v>
      </c>
      <c r="V12" s="542" t="e">
        <f t="shared" si="4"/>
        <v>#DIV/0!</v>
      </c>
      <c r="W12" s="543" t="e">
        <f t="shared" si="5"/>
        <v>#DIV/0!</v>
      </c>
      <c r="X12" s="598" t="e">
        <f t="shared" si="6"/>
        <v>#DIV/0!</v>
      </c>
      <c r="Y12" s="599" t="e">
        <f t="shared" si="7"/>
        <v>#DIV/0!</v>
      </c>
      <c r="Z12" s="788" t="str">
        <f t="shared" si="2"/>
        <v>○</v>
      </c>
      <c r="AA12" s="224"/>
      <c r="AB12" s="224"/>
      <c r="AC12" s="789"/>
      <c r="AD12" s="789"/>
      <c r="AE12" s="622" t="e">
        <f t="shared" si="8"/>
        <v>#DIV/0!</v>
      </c>
      <c r="AF12" s="1295" t="e">
        <f t="shared" si="9"/>
        <v>#DIV/0!</v>
      </c>
      <c r="AG12" s="891"/>
      <c r="AH12" s="13"/>
      <c r="AI12" s="450"/>
      <c r="AJ12" s="6" t="e">
        <f t="shared" si="10"/>
        <v>#DIV/0!</v>
      </c>
      <c r="AK12" s="1285" t="e">
        <f t="shared" si="11"/>
        <v>#DIV/0!</v>
      </c>
      <c r="AL12" s="1290"/>
      <c r="AM12" s="592"/>
    </row>
    <row r="13" spans="1:39" ht="14.1" customHeight="1">
      <c r="A13" s="780">
        <v>24</v>
      </c>
      <c r="B13" s="704" t="s">
        <v>2214</v>
      </c>
      <c r="C13" s="23">
        <v>0</v>
      </c>
      <c r="D13" s="23">
        <v>0</v>
      </c>
      <c r="E13" s="23">
        <v>0</v>
      </c>
      <c r="F13" s="23">
        <v>0</v>
      </c>
      <c r="G13" s="23">
        <v>0</v>
      </c>
      <c r="H13" s="935" t="e">
        <f t="shared" si="0"/>
        <v>#DIV/0!</v>
      </c>
      <c r="I13" s="272">
        <v>0</v>
      </c>
      <c r="J13" s="23">
        <v>0</v>
      </c>
      <c r="K13" s="23">
        <v>0</v>
      </c>
      <c r="L13" s="23">
        <v>0</v>
      </c>
      <c r="M13" s="23">
        <v>0</v>
      </c>
      <c r="N13" s="392">
        <v>0</v>
      </c>
      <c r="O13" s="23">
        <v>0</v>
      </c>
      <c r="P13" s="23">
        <v>0</v>
      </c>
      <c r="Q13" s="23">
        <v>0</v>
      </c>
      <c r="R13" s="23">
        <v>0</v>
      </c>
      <c r="S13" s="924">
        <v>0</v>
      </c>
      <c r="T13" s="541" t="e">
        <f>+N13*9/I13*3</f>
        <v>#DIV/0!</v>
      </c>
      <c r="U13" s="542" t="e">
        <f>+(O13+P13)*9/I13*3</f>
        <v>#DIV/0!</v>
      </c>
      <c r="V13" s="542" t="e">
        <f>+L13*9/I13*3</f>
        <v>#DIV/0!</v>
      </c>
      <c r="W13" s="543" t="e">
        <f>+M13*9/I13*3</f>
        <v>#DIV/0!</v>
      </c>
      <c r="X13" s="598" t="e">
        <f>+(L13+O13)/(I13/3)</f>
        <v>#DIV/0!</v>
      </c>
      <c r="Y13" s="599" t="e">
        <f>+D13/(D13+E13)</f>
        <v>#DIV/0!</v>
      </c>
      <c r="Z13" s="788" t="str">
        <f t="shared" si="2"/>
        <v>○</v>
      </c>
      <c r="AA13" s="224"/>
      <c r="AB13" s="224"/>
      <c r="AC13" s="789"/>
      <c r="AD13" s="789"/>
      <c r="AE13" s="622" t="e">
        <f>+I13/C13/3</f>
        <v>#DIV/0!</v>
      </c>
      <c r="AF13" s="1295" t="e">
        <f>+U13+V13</f>
        <v>#DIV/0!</v>
      </c>
      <c r="AG13" s="891"/>
      <c r="AH13" s="13"/>
      <c r="AI13" s="450"/>
      <c r="AJ13" s="6" t="e">
        <f>+M13/(I13/9)</f>
        <v>#DIV/0!</v>
      </c>
      <c r="AK13" s="1285" t="e">
        <f>+J13/(I13/3)</f>
        <v>#DIV/0!</v>
      </c>
      <c r="AL13" s="1290"/>
      <c r="AM13" s="592"/>
    </row>
    <row r="14" spans="1:39" ht="14.1" customHeight="1">
      <c r="A14" s="769">
        <v>26</v>
      </c>
      <c r="B14" s="704" t="s">
        <v>689</v>
      </c>
      <c r="C14" s="23">
        <v>0</v>
      </c>
      <c r="D14" s="23">
        <v>0</v>
      </c>
      <c r="E14" s="23">
        <v>0</v>
      </c>
      <c r="F14" s="23">
        <v>0</v>
      </c>
      <c r="G14" s="23">
        <v>0</v>
      </c>
      <c r="H14" s="935" t="e">
        <f t="shared" si="0"/>
        <v>#DIV/0!</v>
      </c>
      <c r="I14" s="272">
        <v>0</v>
      </c>
      <c r="J14" s="23">
        <v>0</v>
      </c>
      <c r="K14" s="23">
        <v>0</v>
      </c>
      <c r="L14" s="23">
        <v>0</v>
      </c>
      <c r="M14" s="23">
        <v>0</v>
      </c>
      <c r="N14" s="392">
        <v>0</v>
      </c>
      <c r="O14" s="23">
        <v>0</v>
      </c>
      <c r="P14" s="23">
        <v>0</v>
      </c>
      <c r="Q14" s="23">
        <v>0</v>
      </c>
      <c r="R14" s="23">
        <v>0</v>
      </c>
      <c r="S14" s="924">
        <v>0</v>
      </c>
      <c r="T14" s="541" t="e">
        <f t="shared" si="1"/>
        <v>#DIV/0!</v>
      </c>
      <c r="U14" s="542" t="e">
        <f t="shared" si="3"/>
        <v>#DIV/0!</v>
      </c>
      <c r="V14" s="542" t="e">
        <f t="shared" si="4"/>
        <v>#DIV/0!</v>
      </c>
      <c r="W14" s="543" t="e">
        <f t="shared" si="5"/>
        <v>#DIV/0!</v>
      </c>
      <c r="X14" s="598" t="e">
        <f t="shared" si="6"/>
        <v>#DIV/0!</v>
      </c>
      <c r="Y14" s="599" t="e">
        <f t="shared" si="7"/>
        <v>#DIV/0!</v>
      </c>
      <c r="Z14" s="788" t="str">
        <f t="shared" si="2"/>
        <v>○</v>
      </c>
      <c r="AA14" s="224"/>
      <c r="AB14" s="224"/>
      <c r="AC14" s="789"/>
      <c r="AD14" s="789"/>
      <c r="AE14" s="622" t="e">
        <f t="shared" si="8"/>
        <v>#DIV/0!</v>
      </c>
      <c r="AF14" s="1295" t="e">
        <f t="shared" si="9"/>
        <v>#DIV/0!</v>
      </c>
      <c r="AG14" s="891"/>
      <c r="AH14" s="499"/>
      <c r="AI14" s="1300"/>
      <c r="AJ14" s="6" t="e">
        <f t="shared" si="10"/>
        <v>#DIV/0!</v>
      </c>
      <c r="AK14" s="1285" t="e">
        <f t="shared" si="11"/>
        <v>#DIV/0!</v>
      </c>
      <c r="AL14" s="1290"/>
      <c r="AM14" s="592"/>
    </row>
    <row r="15" spans="1:39" ht="14.1" customHeight="1">
      <c r="A15" s="780">
        <v>28</v>
      </c>
      <c r="B15" s="704" t="s">
        <v>1258</v>
      </c>
      <c r="C15" s="23">
        <v>0</v>
      </c>
      <c r="D15" s="23">
        <v>0</v>
      </c>
      <c r="E15" s="23">
        <v>0</v>
      </c>
      <c r="F15" s="23">
        <v>0</v>
      </c>
      <c r="G15" s="23">
        <v>0</v>
      </c>
      <c r="H15" s="935" t="e">
        <f t="shared" si="0"/>
        <v>#DIV/0!</v>
      </c>
      <c r="I15" s="272">
        <v>0</v>
      </c>
      <c r="J15" s="23">
        <v>0</v>
      </c>
      <c r="K15" s="23">
        <v>0</v>
      </c>
      <c r="L15" s="23">
        <v>0</v>
      </c>
      <c r="M15" s="23">
        <v>0</v>
      </c>
      <c r="N15" s="392">
        <v>0</v>
      </c>
      <c r="O15" s="23">
        <v>0</v>
      </c>
      <c r="P15" s="23">
        <v>0</v>
      </c>
      <c r="Q15" s="23">
        <v>0</v>
      </c>
      <c r="R15" s="23">
        <v>0</v>
      </c>
      <c r="S15" s="924">
        <v>0</v>
      </c>
      <c r="T15" s="541" t="e">
        <f t="shared" si="1"/>
        <v>#DIV/0!</v>
      </c>
      <c r="U15" s="542" t="e">
        <f t="shared" si="3"/>
        <v>#DIV/0!</v>
      </c>
      <c r="V15" s="542" t="e">
        <f t="shared" si="4"/>
        <v>#DIV/0!</v>
      </c>
      <c r="W15" s="543" t="e">
        <f t="shared" si="5"/>
        <v>#DIV/0!</v>
      </c>
      <c r="X15" s="598" t="e">
        <f t="shared" si="6"/>
        <v>#DIV/0!</v>
      </c>
      <c r="Y15" s="599" t="e">
        <f t="shared" si="7"/>
        <v>#DIV/0!</v>
      </c>
      <c r="Z15" s="788" t="str">
        <f t="shared" si="2"/>
        <v>○</v>
      </c>
      <c r="AA15" s="224"/>
      <c r="AB15" s="224"/>
      <c r="AC15" s="789"/>
      <c r="AD15" s="789"/>
      <c r="AE15" s="622" t="e">
        <f t="shared" si="8"/>
        <v>#DIV/0!</v>
      </c>
      <c r="AF15" s="1295" t="e">
        <f t="shared" si="9"/>
        <v>#DIV/0!</v>
      </c>
      <c r="AG15" s="891">
        <v>270</v>
      </c>
      <c r="AH15" s="1309">
        <v>267</v>
      </c>
      <c r="AI15" s="1300"/>
      <c r="AJ15" s="6" t="e">
        <f t="shared" si="10"/>
        <v>#DIV/0!</v>
      </c>
      <c r="AK15" s="1285" t="e">
        <f t="shared" si="11"/>
        <v>#DIV/0!</v>
      </c>
      <c r="AL15" s="1290"/>
      <c r="AM15" s="592"/>
    </row>
    <row r="16" spans="1:39" ht="14.1" customHeight="1">
      <c r="A16" s="769">
        <v>29</v>
      </c>
      <c r="B16" s="704" t="s">
        <v>1437</v>
      </c>
      <c r="C16" s="23">
        <v>0</v>
      </c>
      <c r="D16" s="23">
        <v>0</v>
      </c>
      <c r="E16" s="23">
        <v>0</v>
      </c>
      <c r="F16" s="23">
        <v>0</v>
      </c>
      <c r="G16" s="23">
        <v>0</v>
      </c>
      <c r="H16" s="935" t="e">
        <f t="shared" si="0"/>
        <v>#DIV/0!</v>
      </c>
      <c r="I16" s="272">
        <v>0</v>
      </c>
      <c r="J16" s="23">
        <v>0</v>
      </c>
      <c r="K16" s="23">
        <v>0</v>
      </c>
      <c r="L16" s="23">
        <v>0</v>
      </c>
      <c r="M16" s="23">
        <v>0</v>
      </c>
      <c r="N16" s="392">
        <v>0</v>
      </c>
      <c r="O16" s="23">
        <v>0</v>
      </c>
      <c r="P16" s="23">
        <v>0</v>
      </c>
      <c r="Q16" s="23">
        <v>0</v>
      </c>
      <c r="R16" s="23">
        <v>0</v>
      </c>
      <c r="S16" s="924">
        <v>0</v>
      </c>
      <c r="T16" s="541" t="e">
        <f t="shared" si="1"/>
        <v>#DIV/0!</v>
      </c>
      <c r="U16" s="542" t="e">
        <f t="shared" si="3"/>
        <v>#DIV/0!</v>
      </c>
      <c r="V16" s="542" t="e">
        <f t="shared" si="4"/>
        <v>#DIV/0!</v>
      </c>
      <c r="W16" s="543" t="e">
        <f t="shared" si="5"/>
        <v>#DIV/0!</v>
      </c>
      <c r="X16" s="598" t="e">
        <f t="shared" si="6"/>
        <v>#DIV/0!</v>
      </c>
      <c r="Y16" s="599" t="e">
        <f t="shared" si="7"/>
        <v>#DIV/0!</v>
      </c>
      <c r="Z16" s="788" t="str">
        <f t="shared" si="2"/>
        <v>○</v>
      </c>
      <c r="AA16" s="224"/>
      <c r="AB16" s="224"/>
      <c r="AC16" s="789"/>
      <c r="AD16" s="789"/>
      <c r="AE16" s="622" t="e">
        <f t="shared" si="8"/>
        <v>#DIV/0!</v>
      </c>
      <c r="AF16" s="1295" t="e">
        <f t="shared" si="9"/>
        <v>#DIV/0!</v>
      </c>
      <c r="AG16" s="1304">
        <v>311</v>
      </c>
      <c r="AH16" s="1310">
        <v>268</v>
      </c>
      <c r="AI16" s="450"/>
      <c r="AJ16" s="6" t="e">
        <f t="shared" si="10"/>
        <v>#DIV/0!</v>
      </c>
      <c r="AK16" s="1285" t="e">
        <f t="shared" si="11"/>
        <v>#DIV/0!</v>
      </c>
      <c r="AL16" s="1290"/>
      <c r="AM16" s="592"/>
    </row>
    <row r="17" spans="1:39" ht="14.1" customHeight="1">
      <c r="A17" s="769">
        <v>30</v>
      </c>
      <c r="B17" s="704" t="s">
        <v>1386</v>
      </c>
      <c r="C17" s="23">
        <v>0</v>
      </c>
      <c r="D17" s="23">
        <v>0</v>
      </c>
      <c r="E17" s="23">
        <v>0</v>
      </c>
      <c r="F17" s="23">
        <v>0</v>
      </c>
      <c r="G17" s="23">
        <v>0</v>
      </c>
      <c r="H17" s="935" t="e">
        <f t="shared" si="0"/>
        <v>#DIV/0!</v>
      </c>
      <c r="I17" s="272">
        <v>0</v>
      </c>
      <c r="J17" s="23">
        <v>0</v>
      </c>
      <c r="K17" s="23">
        <v>0</v>
      </c>
      <c r="L17" s="23">
        <v>0</v>
      </c>
      <c r="M17" s="23">
        <v>0</v>
      </c>
      <c r="N17" s="392">
        <v>0</v>
      </c>
      <c r="O17" s="23">
        <v>0</v>
      </c>
      <c r="P17" s="23">
        <v>0</v>
      </c>
      <c r="Q17" s="23">
        <v>0</v>
      </c>
      <c r="R17" s="23">
        <v>0</v>
      </c>
      <c r="S17" s="924">
        <v>0</v>
      </c>
      <c r="T17" s="541" t="e">
        <f t="shared" si="1"/>
        <v>#DIV/0!</v>
      </c>
      <c r="U17" s="542" t="e">
        <f t="shared" si="3"/>
        <v>#DIV/0!</v>
      </c>
      <c r="V17" s="542" t="e">
        <f t="shared" si="4"/>
        <v>#DIV/0!</v>
      </c>
      <c r="W17" s="543" t="e">
        <f t="shared" si="5"/>
        <v>#DIV/0!</v>
      </c>
      <c r="X17" s="598" t="e">
        <f t="shared" si="6"/>
        <v>#DIV/0!</v>
      </c>
      <c r="Y17" s="599" t="e">
        <f t="shared" si="7"/>
        <v>#DIV/0!</v>
      </c>
      <c r="Z17" s="788" t="str">
        <f t="shared" si="2"/>
        <v>○</v>
      </c>
      <c r="AA17" s="224"/>
      <c r="AB17" s="224"/>
      <c r="AC17" s="540"/>
      <c r="AD17" s="789"/>
      <c r="AE17" s="622" t="e">
        <f t="shared" si="8"/>
        <v>#DIV/0!</v>
      </c>
      <c r="AF17" s="1295" t="e">
        <f t="shared" si="9"/>
        <v>#DIV/0!</v>
      </c>
      <c r="AG17" s="891"/>
      <c r="AH17" s="499"/>
      <c r="AI17" s="1300"/>
      <c r="AJ17" s="6" t="e">
        <f t="shared" si="10"/>
        <v>#DIV/0!</v>
      </c>
      <c r="AK17" s="1285" t="e">
        <f t="shared" si="11"/>
        <v>#DIV/0!</v>
      </c>
      <c r="AL17" s="1290"/>
      <c r="AM17" s="592"/>
    </row>
    <row r="18" spans="1:39" ht="14.1" customHeight="1">
      <c r="A18" s="780">
        <v>34</v>
      </c>
      <c r="B18" s="704" t="s">
        <v>1268</v>
      </c>
      <c r="C18" s="23">
        <v>0</v>
      </c>
      <c r="D18" s="23">
        <v>0</v>
      </c>
      <c r="E18" s="23">
        <v>0</v>
      </c>
      <c r="F18" s="23">
        <v>0</v>
      </c>
      <c r="G18" s="23">
        <v>0</v>
      </c>
      <c r="H18" s="935" t="e">
        <f t="shared" si="0"/>
        <v>#DIV/0!</v>
      </c>
      <c r="I18" s="272">
        <v>0</v>
      </c>
      <c r="J18" s="23">
        <v>0</v>
      </c>
      <c r="K18" s="23">
        <v>0</v>
      </c>
      <c r="L18" s="23">
        <v>0</v>
      </c>
      <c r="M18" s="23">
        <v>0</v>
      </c>
      <c r="N18" s="392">
        <v>0</v>
      </c>
      <c r="O18" s="23">
        <v>0</v>
      </c>
      <c r="P18" s="23">
        <v>0</v>
      </c>
      <c r="Q18" s="23">
        <v>0</v>
      </c>
      <c r="R18" s="23">
        <v>0</v>
      </c>
      <c r="S18" s="924">
        <v>0</v>
      </c>
      <c r="T18" s="541" t="e">
        <f t="shared" si="1"/>
        <v>#DIV/0!</v>
      </c>
      <c r="U18" s="542" t="e">
        <f t="shared" si="3"/>
        <v>#DIV/0!</v>
      </c>
      <c r="V18" s="542" t="e">
        <f t="shared" si="4"/>
        <v>#DIV/0!</v>
      </c>
      <c r="W18" s="543" t="e">
        <f t="shared" si="5"/>
        <v>#DIV/0!</v>
      </c>
      <c r="X18" s="598" t="e">
        <f t="shared" si="6"/>
        <v>#DIV/0!</v>
      </c>
      <c r="Y18" s="599" t="e">
        <f t="shared" si="7"/>
        <v>#DIV/0!</v>
      </c>
      <c r="Z18" s="788" t="str">
        <f t="shared" si="2"/>
        <v>○</v>
      </c>
      <c r="AA18" s="224"/>
      <c r="AB18" s="224"/>
      <c r="AC18" s="789"/>
      <c r="AD18" s="789"/>
      <c r="AE18" s="622" t="e">
        <f t="shared" si="8"/>
        <v>#DIV/0!</v>
      </c>
      <c r="AF18" s="1295" t="e">
        <f t="shared" si="9"/>
        <v>#DIV/0!</v>
      </c>
      <c r="AG18" s="891">
        <v>297</v>
      </c>
      <c r="AH18" s="1309">
        <v>273</v>
      </c>
      <c r="AI18" s="450"/>
      <c r="AJ18" s="6" t="e">
        <f t="shared" si="10"/>
        <v>#DIV/0!</v>
      </c>
      <c r="AK18" s="1285" t="e">
        <f t="shared" si="11"/>
        <v>#DIV/0!</v>
      </c>
      <c r="AL18" s="1290"/>
      <c r="AM18" s="592"/>
    </row>
    <row r="19" spans="1:39" ht="14.1" customHeight="1">
      <c r="A19" s="780">
        <v>36</v>
      </c>
      <c r="B19" s="704" t="s">
        <v>1015</v>
      </c>
      <c r="C19" s="23">
        <v>0</v>
      </c>
      <c r="D19" s="23">
        <v>0</v>
      </c>
      <c r="E19" s="23">
        <v>0</v>
      </c>
      <c r="F19" s="23">
        <v>0</v>
      </c>
      <c r="G19" s="23">
        <v>0</v>
      </c>
      <c r="H19" s="935" t="e">
        <f t="shared" si="0"/>
        <v>#DIV/0!</v>
      </c>
      <c r="I19" s="272">
        <v>0</v>
      </c>
      <c r="J19" s="23">
        <v>0</v>
      </c>
      <c r="K19" s="23">
        <v>0</v>
      </c>
      <c r="L19" s="23">
        <v>0</v>
      </c>
      <c r="M19" s="23">
        <v>0</v>
      </c>
      <c r="N19" s="392">
        <v>0</v>
      </c>
      <c r="O19" s="23">
        <v>0</v>
      </c>
      <c r="P19" s="23">
        <v>0</v>
      </c>
      <c r="Q19" s="23">
        <v>0</v>
      </c>
      <c r="R19" s="23">
        <v>0</v>
      </c>
      <c r="S19" s="924">
        <v>0</v>
      </c>
      <c r="T19" s="541" t="e">
        <f t="shared" si="1"/>
        <v>#DIV/0!</v>
      </c>
      <c r="U19" s="542" t="e">
        <f t="shared" si="3"/>
        <v>#DIV/0!</v>
      </c>
      <c r="V19" s="542" t="e">
        <f t="shared" si="4"/>
        <v>#DIV/0!</v>
      </c>
      <c r="W19" s="543" t="e">
        <f t="shared" si="5"/>
        <v>#DIV/0!</v>
      </c>
      <c r="X19" s="598" t="e">
        <f t="shared" si="6"/>
        <v>#DIV/0!</v>
      </c>
      <c r="Y19" s="599" t="e">
        <f t="shared" si="7"/>
        <v>#DIV/0!</v>
      </c>
      <c r="Z19" s="788" t="str">
        <f t="shared" si="2"/>
        <v>○</v>
      </c>
      <c r="AA19" s="224"/>
      <c r="AB19" s="224"/>
      <c r="AC19" s="789"/>
      <c r="AD19" s="789"/>
      <c r="AE19" s="622" t="e">
        <f t="shared" si="8"/>
        <v>#DIV/0!</v>
      </c>
      <c r="AF19" s="1295" t="e">
        <f t="shared" si="9"/>
        <v>#DIV/0!</v>
      </c>
      <c r="AG19" s="891">
        <v>299</v>
      </c>
      <c r="AH19" s="1309">
        <v>279</v>
      </c>
      <c r="AI19" s="450"/>
      <c r="AJ19" s="6" t="e">
        <f t="shared" si="10"/>
        <v>#DIV/0!</v>
      </c>
      <c r="AK19" s="1285" t="e">
        <f t="shared" si="11"/>
        <v>#DIV/0!</v>
      </c>
      <c r="AL19" s="1290"/>
      <c r="AM19" s="592"/>
    </row>
    <row r="20" spans="1:39" ht="14.1" customHeight="1">
      <c r="A20" s="769">
        <v>39</v>
      </c>
      <c r="B20" s="704" t="s">
        <v>1624</v>
      </c>
      <c r="C20" s="23">
        <v>0</v>
      </c>
      <c r="D20" s="23">
        <v>0</v>
      </c>
      <c r="E20" s="23">
        <v>0</v>
      </c>
      <c r="F20" s="23">
        <v>0</v>
      </c>
      <c r="G20" s="23">
        <v>0</v>
      </c>
      <c r="H20" s="935" t="e">
        <f t="shared" si="0"/>
        <v>#DIV/0!</v>
      </c>
      <c r="I20" s="272">
        <v>0</v>
      </c>
      <c r="J20" s="23">
        <v>0</v>
      </c>
      <c r="K20" s="23">
        <v>0</v>
      </c>
      <c r="L20" s="23">
        <v>0</v>
      </c>
      <c r="M20" s="23">
        <v>0</v>
      </c>
      <c r="N20" s="392">
        <v>0</v>
      </c>
      <c r="O20" s="23">
        <v>0</v>
      </c>
      <c r="P20" s="23">
        <v>0</v>
      </c>
      <c r="Q20" s="23">
        <v>0</v>
      </c>
      <c r="R20" s="23">
        <v>0</v>
      </c>
      <c r="S20" s="924">
        <v>0</v>
      </c>
      <c r="T20" s="541" t="e">
        <f t="shared" si="1"/>
        <v>#DIV/0!</v>
      </c>
      <c r="U20" s="542" t="e">
        <f>+(O20+P20)*9/I20*3</f>
        <v>#DIV/0!</v>
      </c>
      <c r="V20" s="542" t="e">
        <f>+L20*9/I20*3</f>
        <v>#DIV/0!</v>
      </c>
      <c r="W20" s="543" t="e">
        <f>+M20*9/I20*3</f>
        <v>#DIV/0!</v>
      </c>
      <c r="X20" s="598" t="e">
        <f>+(L20+O20)/(I20/3)</f>
        <v>#DIV/0!</v>
      </c>
      <c r="Y20" s="599" t="e">
        <f>+D20/(D20+E20)</f>
        <v>#DIV/0!</v>
      </c>
      <c r="Z20" s="788" t="str">
        <f t="shared" si="2"/>
        <v>○</v>
      </c>
      <c r="AA20" s="224"/>
      <c r="AB20" s="224"/>
      <c r="AC20" s="789"/>
      <c r="AD20" s="789"/>
      <c r="AE20" s="622" t="e">
        <f>+I20/C20/3</f>
        <v>#DIV/0!</v>
      </c>
      <c r="AF20" s="1295" t="e">
        <f>+U20+V20</f>
        <v>#DIV/0!</v>
      </c>
      <c r="AG20" s="1308">
        <v>250</v>
      </c>
      <c r="AH20" s="499">
        <v>268</v>
      </c>
      <c r="AI20" s="1300"/>
      <c r="AJ20" s="6" t="e">
        <f t="shared" si="10"/>
        <v>#DIV/0!</v>
      </c>
      <c r="AK20" s="1285" t="e">
        <f t="shared" si="11"/>
        <v>#DIV/0!</v>
      </c>
      <c r="AL20" s="1290"/>
      <c r="AM20" s="592"/>
    </row>
    <row r="21" spans="1:39" ht="14.1" customHeight="1">
      <c r="A21" s="780">
        <v>41</v>
      </c>
      <c r="B21" s="704" t="s">
        <v>1625</v>
      </c>
      <c r="C21" s="23">
        <v>0</v>
      </c>
      <c r="D21" s="23">
        <v>0</v>
      </c>
      <c r="E21" s="23">
        <v>0</v>
      </c>
      <c r="F21" s="23">
        <v>0</v>
      </c>
      <c r="G21" s="23">
        <v>0</v>
      </c>
      <c r="H21" s="935" t="e">
        <f t="shared" si="0"/>
        <v>#DIV/0!</v>
      </c>
      <c r="I21" s="272">
        <v>0</v>
      </c>
      <c r="J21" s="23">
        <v>0</v>
      </c>
      <c r="K21" s="23">
        <v>0</v>
      </c>
      <c r="L21" s="23">
        <v>0</v>
      </c>
      <c r="M21" s="23">
        <v>0</v>
      </c>
      <c r="N21" s="392">
        <v>0</v>
      </c>
      <c r="O21" s="23">
        <v>0</v>
      </c>
      <c r="P21" s="23">
        <v>0</v>
      </c>
      <c r="Q21" s="23">
        <v>0</v>
      </c>
      <c r="R21" s="23">
        <v>0</v>
      </c>
      <c r="S21" s="924">
        <v>0</v>
      </c>
      <c r="T21" s="541" t="e">
        <f t="shared" si="1"/>
        <v>#DIV/0!</v>
      </c>
      <c r="U21" s="542" t="e">
        <f t="shared" si="3"/>
        <v>#DIV/0!</v>
      </c>
      <c r="V21" s="542" t="e">
        <f t="shared" si="4"/>
        <v>#DIV/0!</v>
      </c>
      <c r="W21" s="543" t="e">
        <f t="shared" si="5"/>
        <v>#DIV/0!</v>
      </c>
      <c r="X21" s="598" t="e">
        <f t="shared" si="6"/>
        <v>#DIV/0!</v>
      </c>
      <c r="Y21" s="599" t="e">
        <f t="shared" si="7"/>
        <v>#DIV/0!</v>
      </c>
      <c r="Z21" s="788" t="str">
        <f t="shared" si="2"/>
        <v>○</v>
      </c>
      <c r="AA21" s="224"/>
      <c r="AB21" s="224"/>
      <c r="AC21" s="540"/>
      <c r="AD21" s="789"/>
      <c r="AE21" s="622" t="e">
        <f t="shared" si="8"/>
        <v>#DIV/0!</v>
      </c>
      <c r="AF21" s="1295" t="e">
        <f t="shared" si="9"/>
        <v>#DIV/0!</v>
      </c>
      <c r="AG21" s="891"/>
      <c r="AH21" s="13"/>
      <c r="AI21" s="1300"/>
      <c r="AJ21" s="6" t="e">
        <f t="shared" si="10"/>
        <v>#DIV/0!</v>
      </c>
      <c r="AK21" s="1285" t="e">
        <f t="shared" si="11"/>
        <v>#DIV/0!</v>
      </c>
      <c r="AL21" s="1290"/>
      <c r="AM21" s="592"/>
    </row>
    <row r="22" spans="1:39" ht="15" customHeight="1">
      <c r="A22" s="769">
        <v>42</v>
      </c>
      <c r="B22" s="704" t="s">
        <v>2198</v>
      </c>
      <c r="C22" s="23">
        <v>0</v>
      </c>
      <c r="D22" s="23">
        <v>0</v>
      </c>
      <c r="E22" s="23">
        <v>0</v>
      </c>
      <c r="F22" s="23">
        <v>0</v>
      </c>
      <c r="G22" s="23">
        <v>0</v>
      </c>
      <c r="H22" s="935" t="e">
        <f t="shared" si="0"/>
        <v>#DIV/0!</v>
      </c>
      <c r="I22" s="272">
        <v>0</v>
      </c>
      <c r="J22" s="23">
        <v>0</v>
      </c>
      <c r="K22" s="23">
        <v>0</v>
      </c>
      <c r="L22" s="23">
        <v>0</v>
      </c>
      <c r="M22" s="23">
        <v>0</v>
      </c>
      <c r="N22" s="392">
        <v>0</v>
      </c>
      <c r="O22" s="23">
        <v>0</v>
      </c>
      <c r="P22" s="23">
        <v>0</v>
      </c>
      <c r="Q22" s="23">
        <v>0</v>
      </c>
      <c r="R22" s="23">
        <v>0</v>
      </c>
      <c r="S22" s="924">
        <v>0</v>
      </c>
      <c r="T22" s="541" t="e">
        <f t="shared" si="1"/>
        <v>#DIV/0!</v>
      </c>
      <c r="U22" s="542" t="e">
        <f t="shared" si="3"/>
        <v>#DIV/0!</v>
      </c>
      <c r="V22" s="542" t="e">
        <f t="shared" si="4"/>
        <v>#DIV/0!</v>
      </c>
      <c r="W22" s="543" t="e">
        <f t="shared" si="5"/>
        <v>#DIV/0!</v>
      </c>
      <c r="X22" s="598" t="e">
        <f t="shared" si="6"/>
        <v>#DIV/0!</v>
      </c>
      <c r="Y22" s="599" t="e">
        <f t="shared" si="7"/>
        <v>#DIV/0!</v>
      </c>
      <c r="Z22" s="788" t="str">
        <f t="shared" si="2"/>
        <v>○</v>
      </c>
      <c r="AA22" s="224"/>
      <c r="AB22" s="224"/>
      <c r="AC22" s="789"/>
      <c r="AD22" s="789"/>
      <c r="AE22" s="622" t="e">
        <f t="shared" si="8"/>
        <v>#DIV/0!</v>
      </c>
      <c r="AF22" s="1295" t="e">
        <f t="shared" si="9"/>
        <v>#DIV/0!</v>
      </c>
      <c r="AG22" s="891"/>
      <c r="AH22" s="499"/>
      <c r="AI22" s="1300"/>
      <c r="AJ22" s="6" t="e">
        <f t="shared" si="10"/>
        <v>#DIV/0!</v>
      </c>
      <c r="AK22" s="1285" t="e">
        <f t="shared" si="11"/>
        <v>#DIV/0!</v>
      </c>
      <c r="AL22" s="1290"/>
      <c r="AM22" s="592"/>
    </row>
    <row r="23" spans="1:39" ht="14.1" customHeight="1">
      <c r="A23" s="780">
        <v>43</v>
      </c>
      <c r="B23" s="704" t="s">
        <v>1616</v>
      </c>
      <c r="C23" s="23">
        <v>0</v>
      </c>
      <c r="D23" s="23">
        <v>0</v>
      </c>
      <c r="E23" s="23">
        <v>0</v>
      </c>
      <c r="F23" s="23">
        <v>0</v>
      </c>
      <c r="G23" s="23">
        <v>0</v>
      </c>
      <c r="H23" s="935" t="e">
        <f t="shared" si="0"/>
        <v>#DIV/0!</v>
      </c>
      <c r="I23" s="272">
        <v>0</v>
      </c>
      <c r="J23" s="23">
        <v>0</v>
      </c>
      <c r="K23" s="23">
        <v>0</v>
      </c>
      <c r="L23" s="23">
        <v>0</v>
      </c>
      <c r="M23" s="23">
        <v>0</v>
      </c>
      <c r="N23" s="392">
        <v>0</v>
      </c>
      <c r="O23" s="23">
        <v>0</v>
      </c>
      <c r="P23" s="23">
        <v>0</v>
      </c>
      <c r="Q23" s="23">
        <v>0</v>
      </c>
      <c r="R23" s="23">
        <v>0</v>
      </c>
      <c r="S23" s="924">
        <v>0</v>
      </c>
      <c r="T23" s="541" t="e">
        <f t="shared" si="1"/>
        <v>#DIV/0!</v>
      </c>
      <c r="U23" s="542" t="e">
        <f t="shared" si="3"/>
        <v>#DIV/0!</v>
      </c>
      <c r="V23" s="542" t="e">
        <f t="shared" si="4"/>
        <v>#DIV/0!</v>
      </c>
      <c r="W23" s="543" t="e">
        <f t="shared" si="5"/>
        <v>#DIV/0!</v>
      </c>
      <c r="X23" s="598" t="e">
        <f t="shared" si="6"/>
        <v>#DIV/0!</v>
      </c>
      <c r="Y23" s="599" t="e">
        <f t="shared" si="7"/>
        <v>#DIV/0!</v>
      </c>
      <c r="Z23" s="788" t="str">
        <f t="shared" si="2"/>
        <v>○</v>
      </c>
      <c r="AA23" s="224"/>
      <c r="AB23" s="224"/>
      <c r="AC23" s="789"/>
      <c r="AD23" s="789"/>
      <c r="AE23" s="622" t="e">
        <f t="shared" si="8"/>
        <v>#DIV/0!</v>
      </c>
      <c r="AF23" s="1295" t="e">
        <f t="shared" si="9"/>
        <v>#DIV/0!</v>
      </c>
      <c r="AG23" s="1304">
        <v>250</v>
      </c>
      <c r="AH23" s="1310">
        <v>216</v>
      </c>
      <c r="AI23" s="1300"/>
      <c r="AJ23" s="6" t="e">
        <f t="shared" si="10"/>
        <v>#DIV/0!</v>
      </c>
      <c r="AK23" s="1285" t="e">
        <f t="shared" si="11"/>
        <v>#DIV/0!</v>
      </c>
      <c r="AL23" s="1290"/>
      <c r="AM23" s="592"/>
    </row>
    <row r="24" spans="1:39" ht="14.1" customHeight="1">
      <c r="A24" s="769">
        <v>45</v>
      </c>
      <c r="B24" s="704" t="s">
        <v>2084</v>
      </c>
      <c r="C24" s="23">
        <v>0</v>
      </c>
      <c r="D24" s="23">
        <v>0</v>
      </c>
      <c r="E24" s="23">
        <v>0</v>
      </c>
      <c r="F24" s="23">
        <v>0</v>
      </c>
      <c r="G24" s="23">
        <v>0</v>
      </c>
      <c r="H24" s="935" t="e">
        <f t="shared" ref="H24:H31" si="12">+S24/(I24/27)</f>
        <v>#DIV/0!</v>
      </c>
      <c r="I24" s="272">
        <v>0</v>
      </c>
      <c r="J24" s="23">
        <v>0</v>
      </c>
      <c r="K24" s="23">
        <v>0</v>
      </c>
      <c r="L24" s="23">
        <v>0</v>
      </c>
      <c r="M24" s="23">
        <v>0</v>
      </c>
      <c r="N24" s="392">
        <v>0</v>
      </c>
      <c r="O24" s="23">
        <v>0</v>
      </c>
      <c r="P24" s="23">
        <v>0</v>
      </c>
      <c r="Q24" s="23">
        <v>0</v>
      </c>
      <c r="R24" s="23">
        <v>0</v>
      </c>
      <c r="S24" s="924">
        <v>0</v>
      </c>
      <c r="T24" s="541" t="e">
        <f t="shared" si="1"/>
        <v>#DIV/0!</v>
      </c>
      <c r="U24" s="542" t="e">
        <f t="shared" si="3"/>
        <v>#DIV/0!</v>
      </c>
      <c r="V24" s="542" t="e">
        <f t="shared" si="4"/>
        <v>#DIV/0!</v>
      </c>
      <c r="W24" s="543" t="e">
        <f t="shared" si="5"/>
        <v>#DIV/0!</v>
      </c>
      <c r="X24" s="598" t="e">
        <f t="shared" si="6"/>
        <v>#DIV/0!</v>
      </c>
      <c r="Y24" s="599" t="e">
        <f t="shared" si="7"/>
        <v>#DIV/0!</v>
      </c>
      <c r="Z24" s="788" t="str">
        <f t="shared" si="2"/>
        <v>○</v>
      </c>
      <c r="AA24" s="224"/>
      <c r="AB24" s="224"/>
      <c r="AC24" s="789"/>
      <c r="AD24" s="789"/>
      <c r="AE24" s="622" t="e">
        <f t="shared" si="8"/>
        <v>#DIV/0!</v>
      </c>
      <c r="AF24" s="1295" t="e">
        <f t="shared" si="9"/>
        <v>#DIV/0!</v>
      </c>
      <c r="AG24" s="891"/>
      <c r="AH24" s="499"/>
      <c r="AI24" s="450"/>
      <c r="AJ24" s="6" t="e">
        <f t="shared" si="10"/>
        <v>#DIV/0!</v>
      </c>
      <c r="AK24" s="1285" t="e">
        <f t="shared" si="11"/>
        <v>#DIV/0!</v>
      </c>
      <c r="AL24" s="1290"/>
      <c r="AM24" s="592"/>
    </row>
    <row r="25" spans="1:39" ht="14.1" customHeight="1">
      <c r="A25" s="769">
        <v>46</v>
      </c>
      <c r="B25" s="704" t="s">
        <v>1061</v>
      </c>
      <c r="C25" s="23">
        <v>0</v>
      </c>
      <c r="D25" s="23">
        <v>0</v>
      </c>
      <c r="E25" s="23">
        <v>0</v>
      </c>
      <c r="F25" s="23">
        <v>0</v>
      </c>
      <c r="G25" s="23">
        <v>0</v>
      </c>
      <c r="H25" s="935" t="e">
        <f t="shared" si="12"/>
        <v>#DIV/0!</v>
      </c>
      <c r="I25" s="272">
        <v>0</v>
      </c>
      <c r="J25" s="23">
        <v>0</v>
      </c>
      <c r="K25" s="23">
        <v>0</v>
      </c>
      <c r="L25" s="23">
        <v>0</v>
      </c>
      <c r="M25" s="23">
        <v>0</v>
      </c>
      <c r="N25" s="392">
        <v>0</v>
      </c>
      <c r="O25" s="23">
        <v>0</v>
      </c>
      <c r="P25" s="23">
        <v>0</v>
      </c>
      <c r="Q25" s="23">
        <v>0</v>
      </c>
      <c r="R25" s="23">
        <v>0</v>
      </c>
      <c r="S25" s="924">
        <v>0</v>
      </c>
      <c r="T25" s="541" t="e">
        <f>+N25*9/I25*3</f>
        <v>#DIV/0!</v>
      </c>
      <c r="U25" s="542" t="e">
        <f>+(O25+P25)*9/I25*3</f>
        <v>#DIV/0!</v>
      </c>
      <c r="V25" s="542" t="e">
        <f>+L25*9/I25*3</f>
        <v>#DIV/0!</v>
      </c>
      <c r="W25" s="543" t="e">
        <f>+M25*9/I25*3</f>
        <v>#DIV/0!</v>
      </c>
      <c r="X25" s="598" t="e">
        <f>+(L25+O25)/(I25/3)</f>
        <v>#DIV/0!</v>
      </c>
      <c r="Y25" s="599" t="e">
        <f>+D25/(D25+E25)</f>
        <v>#DIV/0!</v>
      </c>
      <c r="Z25" s="788" t="str">
        <f t="shared" si="2"/>
        <v>○</v>
      </c>
      <c r="AA25" s="224"/>
      <c r="AB25" s="224"/>
      <c r="AC25" s="789"/>
      <c r="AD25" s="789"/>
      <c r="AE25" s="622" t="e">
        <f>+I25/C25/3</f>
        <v>#DIV/0!</v>
      </c>
      <c r="AF25" s="1295" t="e">
        <f>+U25+V25</f>
        <v>#DIV/0!</v>
      </c>
      <c r="AG25" s="102">
        <v>192</v>
      </c>
      <c r="AH25" s="1306">
        <v>227</v>
      </c>
      <c r="AI25" s="450"/>
      <c r="AJ25" s="6" t="e">
        <f>+M25/(I25/9)</f>
        <v>#DIV/0!</v>
      </c>
      <c r="AK25" s="1285" t="e">
        <f>+J25/(I25/3)</f>
        <v>#DIV/0!</v>
      </c>
      <c r="AL25" s="1290"/>
      <c r="AM25" s="592"/>
    </row>
    <row r="26" spans="1:39" ht="14.1" customHeight="1">
      <c r="A26" s="769">
        <v>47</v>
      </c>
      <c r="B26" s="704" t="s">
        <v>1452</v>
      </c>
      <c r="C26" s="23">
        <v>0</v>
      </c>
      <c r="D26" s="23">
        <v>0</v>
      </c>
      <c r="E26" s="23">
        <v>0</v>
      </c>
      <c r="F26" s="23">
        <v>0</v>
      </c>
      <c r="G26" s="23">
        <v>0</v>
      </c>
      <c r="H26" s="935" t="e">
        <f t="shared" si="12"/>
        <v>#DIV/0!</v>
      </c>
      <c r="I26" s="272">
        <v>0</v>
      </c>
      <c r="J26" s="23">
        <v>0</v>
      </c>
      <c r="K26" s="23">
        <v>0</v>
      </c>
      <c r="L26" s="23">
        <v>0</v>
      </c>
      <c r="M26" s="23">
        <v>0</v>
      </c>
      <c r="N26" s="392">
        <v>0</v>
      </c>
      <c r="O26" s="23">
        <v>0</v>
      </c>
      <c r="P26" s="23">
        <v>0</v>
      </c>
      <c r="Q26" s="23">
        <v>0</v>
      </c>
      <c r="R26" s="23">
        <v>0</v>
      </c>
      <c r="S26" s="924">
        <v>0</v>
      </c>
      <c r="T26" s="541" t="e">
        <f t="shared" si="1"/>
        <v>#DIV/0!</v>
      </c>
      <c r="U26" s="542" t="e">
        <f t="shared" si="3"/>
        <v>#DIV/0!</v>
      </c>
      <c r="V26" s="542" t="e">
        <f t="shared" si="4"/>
        <v>#DIV/0!</v>
      </c>
      <c r="W26" s="543" t="e">
        <f t="shared" si="5"/>
        <v>#DIV/0!</v>
      </c>
      <c r="X26" s="598" t="e">
        <f t="shared" si="6"/>
        <v>#DIV/0!</v>
      </c>
      <c r="Y26" s="599" t="e">
        <f t="shared" si="7"/>
        <v>#DIV/0!</v>
      </c>
      <c r="Z26" s="788" t="str">
        <f t="shared" si="2"/>
        <v>○</v>
      </c>
      <c r="AA26" s="224"/>
      <c r="AB26" s="224"/>
      <c r="AC26" s="540"/>
      <c r="AD26" s="789"/>
      <c r="AE26" s="622" t="e">
        <f t="shared" si="8"/>
        <v>#DIV/0!</v>
      </c>
      <c r="AF26" s="1295" t="e">
        <f t="shared" si="9"/>
        <v>#DIV/0!</v>
      </c>
      <c r="AG26" s="891"/>
      <c r="AH26" s="13"/>
      <c r="AI26" s="1300"/>
      <c r="AJ26" s="6" t="e">
        <f t="shared" si="10"/>
        <v>#DIV/0!</v>
      </c>
      <c r="AK26" s="1285" t="e">
        <f t="shared" si="11"/>
        <v>#DIV/0!</v>
      </c>
      <c r="AL26" s="1290"/>
      <c r="AM26" s="592"/>
    </row>
    <row r="27" spans="1:39" ht="14.1" customHeight="1">
      <c r="A27" s="769">
        <v>48</v>
      </c>
      <c r="B27" s="704" t="s">
        <v>1272</v>
      </c>
      <c r="C27" s="23">
        <v>0</v>
      </c>
      <c r="D27" s="23">
        <v>0</v>
      </c>
      <c r="E27" s="23">
        <v>0</v>
      </c>
      <c r="F27" s="23">
        <v>0</v>
      </c>
      <c r="G27" s="23">
        <v>0</v>
      </c>
      <c r="H27" s="935" t="e">
        <f t="shared" si="12"/>
        <v>#DIV/0!</v>
      </c>
      <c r="I27" s="272">
        <v>0</v>
      </c>
      <c r="J27" s="23">
        <v>0</v>
      </c>
      <c r="K27" s="23">
        <v>0</v>
      </c>
      <c r="L27" s="23">
        <v>0</v>
      </c>
      <c r="M27" s="23">
        <v>0</v>
      </c>
      <c r="N27" s="392">
        <v>0</v>
      </c>
      <c r="O27" s="23">
        <v>0</v>
      </c>
      <c r="P27" s="23">
        <v>0</v>
      </c>
      <c r="Q27" s="23">
        <v>0</v>
      </c>
      <c r="R27" s="23">
        <v>0</v>
      </c>
      <c r="S27" s="924">
        <v>0</v>
      </c>
      <c r="T27" s="541" t="e">
        <f t="shared" si="1"/>
        <v>#DIV/0!</v>
      </c>
      <c r="U27" s="542" t="e">
        <f t="shared" si="3"/>
        <v>#DIV/0!</v>
      </c>
      <c r="V27" s="542" t="e">
        <f t="shared" si="4"/>
        <v>#DIV/0!</v>
      </c>
      <c r="W27" s="543" t="e">
        <f t="shared" si="5"/>
        <v>#DIV/0!</v>
      </c>
      <c r="X27" s="598" t="e">
        <f t="shared" si="6"/>
        <v>#DIV/0!</v>
      </c>
      <c r="Y27" s="599" t="e">
        <f t="shared" si="7"/>
        <v>#DIV/0!</v>
      </c>
      <c r="Z27" s="788" t="str">
        <f t="shared" si="2"/>
        <v>○</v>
      </c>
      <c r="AA27" s="224"/>
      <c r="AB27" s="224"/>
      <c r="AC27" s="789"/>
      <c r="AD27" s="789"/>
      <c r="AE27" s="622" t="e">
        <f t="shared" si="8"/>
        <v>#DIV/0!</v>
      </c>
      <c r="AF27" s="1295" t="e">
        <f t="shared" si="9"/>
        <v>#DIV/0!</v>
      </c>
      <c r="AG27" s="891"/>
      <c r="AH27" s="499"/>
      <c r="AI27" s="1300"/>
      <c r="AJ27" s="6" t="e">
        <f t="shared" si="10"/>
        <v>#DIV/0!</v>
      </c>
      <c r="AK27" s="1285" t="e">
        <f t="shared" si="11"/>
        <v>#DIV/0!</v>
      </c>
      <c r="AL27" s="1290"/>
      <c r="AM27" s="592"/>
    </row>
    <row r="28" spans="1:39" ht="14.1" customHeight="1">
      <c r="A28" s="769">
        <v>53</v>
      </c>
      <c r="B28" s="704" t="s">
        <v>1965</v>
      </c>
      <c r="C28" s="23">
        <v>0</v>
      </c>
      <c r="D28" s="23">
        <v>0</v>
      </c>
      <c r="E28" s="23">
        <v>0</v>
      </c>
      <c r="F28" s="23">
        <v>0</v>
      </c>
      <c r="G28" s="23">
        <v>0</v>
      </c>
      <c r="H28" s="935" t="e">
        <f t="shared" si="12"/>
        <v>#DIV/0!</v>
      </c>
      <c r="I28" s="272">
        <v>0</v>
      </c>
      <c r="J28" s="23">
        <v>0</v>
      </c>
      <c r="K28" s="23">
        <v>0</v>
      </c>
      <c r="L28" s="23">
        <v>0</v>
      </c>
      <c r="M28" s="23">
        <v>0</v>
      </c>
      <c r="N28" s="392">
        <v>0</v>
      </c>
      <c r="O28" s="23">
        <v>0</v>
      </c>
      <c r="P28" s="23">
        <v>0</v>
      </c>
      <c r="Q28" s="23">
        <v>0</v>
      </c>
      <c r="R28" s="23">
        <v>0</v>
      </c>
      <c r="S28" s="924">
        <v>0</v>
      </c>
      <c r="T28" s="541" t="e">
        <f t="shared" si="1"/>
        <v>#DIV/0!</v>
      </c>
      <c r="U28" s="542" t="e">
        <f t="shared" si="3"/>
        <v>#DIV/0!</v>
      </c>
      <c r="V28" s="542" t="e">
        <f t="shared" si="4"/>
        <v>#DIV/0!</v>
      </c>
      <c r="W28" s="543" t="e">
        <f t="shared" si="5"/>
        <v>#DIV/0!</v>
      </c>
      <c r="X28" s="598" t="e">
        <f t="shared" si="6"/>
        <v>#DIV/0!</v>
      </c>
      <c r="Y28" s="599" t="e">
        <f t="shared" si="7"/>
        <v>#DIV/0!</v>
      </c>
      <c r="Z28" s="788" t="str">
        <f t="shared" si="2"/>
        <v>○</v>
      </c>
      <c r="AA28" s="224"/>
      <c r="AB28" s="224"/>
      <c r="AC28" s="789"/>
      <c r="AD28" s="789"/>
      <c r="AE28" s="622" t="e">
        <f t="shared" si="8"/>
        <v>#DIV/0!</v>
      </c>
      <c r="AF28" s="1295" t="e">
        <f t="shared" si="9"/>
        <v>#DIV/0!</v>
      </c>
      <c r="AG28" s="891"/>
      <c r="AH28" s="499"/>
      <c r="AI28" s="450"/>
      <c r="AJ28" s="6" t="e">
        <f t="shared" si="10"/>
        <v>#DIV/0!</v>
      </c>
      <c r="AK28" s="1285" t="e">
        <f t="shared" si="11"/>
        <v>#DIV/0!</v>
      </c>
      <c r="AL28" s="1290"/>
      <c r="AM28" s="592"/>
    </row>
    <row r="29" spans="1:39" ht="14.1" customHeight="1">
      <c r="A29" s="780">
        <v>57</v>
      </c>
      <c r="B29" s="704" t="s">
        <v>1626</v>
      </c>
      <c r="C29" s="23">
        <v>0</v>
      </c>
      <c r="D29" s="23">
        <v>0</v>
      </c>
      <c r="E29" s="23">
        <v>0</v>
      </c>
      <c r="F29" s="23">
        <v>0</v>
      </c>
      <c r="G29" s="23">
        <v>0</v>
      </c>
      <c r="H29" s="935" t="e">
        <f t="shared" si="12"/>
        <v>#DIV/0!</v>
      </c>
      <c r="I29" s="272">
        <v>0</v>
      </c>
      <c r="J29" s="23">
        <v>0</v>
      </c>
      <c r="K29" s="23">
        <v>0</v>
      </c>
      <c r="L29" s="23">
        <v>0</v>
      </c>
      <c r="M29" s="23">
        <v>0</v>
      </c>
      <c r="N29" s="392">
        <v>0</v>
      </c>
      <c r="O29" s="23">
        <v>0</v>
      </c>
      <c r="P29" s="23">
        <v>0</v>
      </c>
      <c r="Q29" s="23">
        <v>0</v>
      </c>
      <c r="R29" s="23">
        <v>0</v>
      </c>
      <c r="S29" s="924">
        <v>0</v>
      </c>
      <c r="T29" s="541" t="e">
        <f t="shared" si="1"/>
        <v>#DIV/0!</v>
      </c>
      <c r="U29" s="542" t="e">
        <f t="shared" si="3"/>
        <v>#DIV/0!</v>
      </c>
      <c r="V29" s="542" t="e">
        <f t="shared" si="4"/>
        <v>#DIV/0!</v>
      </c>
      <c r="W29" s="543" t="e">
        <f t="shared" si="5"/>
        <v>#DIV/0!</v>
      </c>
      <c r="X29" s="598" t="e">
        <f t="shared" si="6"/>
        <v>#DIV/0!</v>
      </c>
      <c r="Y29" s="599" t="e">
        <f t="shared" si="7"/>
        <v>#DIV/0!</v>
      </c>
      <c r="Z29" s="788" t="str">
        <f t="shared" si="2"/>
        <v>○</v>
      </c>
      <c r="AA29" s="224"/>
      <c r="AB29" s="224"/>
      <c r="AC29" s="540"/>
      <c r="AD29" s="789"/>
      <c r="AE29" s="622" t="e">
        <f t="shared" si="8"/>
        <v>#DIV/0!</v>
      </c>
      <c r="AF29" s="1295" t="e">
        <f t="shared" si="9"/>
        <v>#DIV/0!</v>
      </c>
      <c r="AG29" s="891"/>
      <c r="AH29" s="13"/>
      <c r="AI29" s="450"/>
      <c r="AJ29" s="6" t="e">
        <f t="shared" si="10"/>
        <v>#DIV/0!</v>
      </c>
      <c r="AK29" s="1285" t="e">
        <f t="shared" si="11"/>
        <v>#DIV/0!</v>
      </c>
      <c r="AL29" s="1290"/>
      <c r="AM29" s="592"/>
    </row>
    <row r="30" spans="1:39" ht="14.1" customHeight="1">
      <c r="A30" s="769">
        <v>58</v>
      </c>
      <c r="B30" s="704" t="s">
        <v>1442</v>
      </c>
      <c r="C30" s="23">
        <v>0</v>
      </c>
      <c r="D30" s="23">
        <v>0</v>
      </c>
      <c r="E30" s="23">
        <v>0</v>
      </c>
      <c r="F30" s="23">
        <v>0</v>
      </c>
      <c r="G30" s="23">
        <v>0</v>
      </c>
      <c r="H30" s="935" t="e">
        <f t="shared" si="12"/>
        <v>#DIV/0!</v>
      </c>
      <c r="I30" s="272">
        <v>0</v>
      </c>
      <c r="J30" s="23">
        <v>0</v>
      </c>
      <c r="K30" s="23">
        <v>0</v>
      </c>
      <c r="L30" s="23">
        <v>0</v>
      </c>
      <c r="M30" s="23">
        <v>0</v>
      </c>
      <c r="N30" s="392">
        <v>0</v>
      </c>
      <c r="O30" s="23">
        <v>0</v>
      </c>
      <c r="P30" s="23">
        <v>0</v>
      </c>
      <c r="Q30" s="23">
        <v>0</v>
      </c>
      <c r="R30" s="23">
        <v>0</v>
      </c>
      <c r="S30" s="924">
        <v>0</v>
      </c>
      <c r="T30" s="541" t="e">
        <f>+N30*9/I30*3</f>
        <v>#DIV/0!</v>
      </c>
      <c r="U30" s="542" t="e">
        <f>+(O30+P30)*9/I30*3</f>
        <v>#DIV/0!</v>
      </c>
      <c r="V30" s="542" t="e">
        <f>+L30*9/I30*3</f>
        <v>#DIV/0!</v>
      </c>
      <c r="W30" s="543" t="e">
        <f>+M30*9/I30*3</f>
        <v>#DIV/0!</v>
      </c>
      <c r="X30" s="598" t="e">
        <f>+(L30+O30)/(I30/3)</f>
        <v>#DIV/0!</v>
      </c>
      <c r="Y30" s="599" t="e">
        <f>+D30/(D30+E30)</f>
        <v>#DIV/0!</v>
      </c>
      <c r="Z30" s="788" t="str">
        <f t="shared" si="2"/>
        <v>○</v>
      </c>
      <c r="AA30" s="224"/>
      <c r="AB30" s="224"/>
      <c r="AC30" s="789"/>
      <c r="AD30" s="789"/>
      <c r="AE30" s="622" t="e">
        <f>+I30/C30/3</f>
        <v>#DIV/0!</v>
      </c>
      <c r="AF30" s="1295" t="e">
        <f>+U30+V30</f>
        <v>#DIV/0!</v>
      </c>
      <c r="AG30" s="891"/>
      <c r="AH30" s="13"/>
      <c r="AI30" s="450"/>
      <c r="AJ30" s="6" t="e">
        <f t="shared" si="10"/>
        <v>#DIV/0!</v>
      </c>
      <c r="AK30" s="1285" t="e">
        <f t="shared" si="11"/>
        <v>#DIV/0!</v>
      </c>
      <c r="AL30" s="1290"/>
      <c r="AM30" s="592"/>
    </row>
    <row r="31" spans="1:39" ht="14.1" customHeight="1">
      <c r="A31" s="769">
        <v>65</v>
      </c>
      <c r="B31" s="704" t="s">
        <v>1784</v>
      </c>
      <c r="C31" s="23">
        <v>0</v>
      </c>
      <c r="D31" s="23">
        <v>0</v>
      </c>
      <c r="E31" s="23">
        <v>0</v>
      </c>
      <c r="F31" s="23">
        <v>0</v>
      </c>
      <c r="G31" s="23">
        <v>0</v>
      </c>
      <c r="H31" s="935" t="e">
        <f t="shared" si="12"/>
        <v>#DIV/0!</v>
      </c>
      <c r="I31" s="272">
        <v>0</v>
      </c>
      <c r="J31" s="23">
        <v>0</v>
      </c>
      <c r="K31" s="23">
        <v>0</v>
      </c>
      <c r="L31" s="23">
        <v>0</v>
      </c>
      <c r="M31" s="23">
        <v>0</v>
      </c>
      <c r="N31" s="392">
        <v>0</v>
      </c>
      <c r="O31" s="23">
        <v>0</v>
      </c>
      <c r="P31" s="23">
        <v>0</v>
      </c>
      <c r="Q31" s="23">
        <v>0</v>
      </c>
      <c r="R31" s="23">
        <v>0</v>
      </c>
      <c r="S31" s="924">
        <v>0</v>
      </c>
      <c r="T31" s="541" t="e">
        <f t="shared" si="1"/>
        <v>#DIV/0!</v>
      </c>
      <c r="U31" s="542" t="e">
        <f t="shared" si="3"/>
        <v>#DIV/0!</v>
      </c>
      <c r="V31" s="542" t="e">
        <f t="shared" si="4"/>
        <v>#DIV/0!</v>
      </c>
      <c r="W31" s="543" t="e">
        <f t="shared" si="5"/>
        <v>#DIV/0!</v>
      </c>
      <c r="X31" s="598" t="e">
        <f t="shared" si="6"/>
        <v>#DIV/0!</v>
      </c>
      <c r="Y31" s="599" t="e">
        <f t="shared" si="7"/>
        <v>#DIV/0!</v>
      </c>
      <c r="Z31" s="788" t="str">
        <f t="shared" si="2"/>
        <v>○</v>
      </c>
      <c r="AA31" s="224"/>
      <c r="AB31" s="224"/>
      <c r="AC31" s="789"/>
      <c r="AD31" s="789"/>
      <c r="AE31" s="622" t="e">
        <f t="shared" si="8"/>
        <v>#DIV/0!</v>
      </c>
      <c r="AF31" s="1295" t="e">
        <f t="shared" si="9"/>
        <v>#DIV/0!</v>
      </c>
      <c r="AG31" s="891">
        <v>269</v>
      </c>
      <c r="AH31" s="1309">
        <v>221</v>
      </c>
      <c r="AI31" s="450"/>
      <c r="AJ31" s="6" t="e">
        <f t="shared" si="10"/>
        <v>#DIV/0!</v>
      </c>
      <c r="AK31" s="1285" t="e">
        <f t="shared" si="11"/>
        <v>#DIV/0!</v>
      </c>
      <c r="AL31" s="1290"/>
      <c r="AM31" s="592"/>
    </row>
    <row r="32" spans="1:39" ht="14.1" customHeight="1">
      <c r="A32" s="780">
        <v>66</v>
      </c>
      <c r="B32" s="704" t="s">
        <v>1441</v>
      </c>
      <c r="C32" s="23">
        <v>0</v>
      </c>
      <c r="D32" s="23">
        <v>0</v>
      </c>
      <c r="E32" s="23">
        <v>0</v>
      </c>
      <c r="F32" s="23">
        <v>0</v>
      </c>
      <c r="G32" s="23">
        <v>0</v>
      </c>
      <c r="H32" s="935" t="e">
        <f t="shared" ref="H32:H42" si="13">+S32/(I32/27)</f>
        <v>#DIV/0!</v>
      </c>
      <c r="I32" s="272">
        <v>0</v>
      </c>
      <c r="J32" s="23">
        <v>0</v>
      </c>
      <c r="K32" s="23">
        <v>0</v>
      </c>
      <c r="L32" s="23">
        <v>0</v>
      </c>
      <c r="M32" s="23">
        <v>0</v>
      </c>
      <c r="N32" s="392">
        <v>0</v>
      </c>
      <c r="O32" s="23">
        <v>0</v>
      </c>
      <c r="P32" s="23">
        <v>0</v>
      </c>
      <c r="Q32" s="23">
        <v>0</v>
      </c>
      <c r="R32" s="23">
        <v>0</v>
      </c>
      <c r="S32" s="924">
        <v>0</v>
      </c>
      <c r="T32" s="541" t="e">
        <f t="shared" si="1"/>
        <v>#DIV/0!</v>
      </c>
      <c r="U32" s="542" t="e">
        <f t="shared" si="3"/>
        <v>#DIV/0!</v>
      </c>
      <c r="V32" s="542" t="e">
        <f t="shared" si="4"/>
        <v>#DIV/0!</v>
      </c>
      <c r="W32" s="543" t="e">
        <f t="shared" si="5"/>
        <v>#DIV/0!</v>
      </c>
      <c r="X32" s="598" t="e">
        <f t="shared" si="6"/>
        <v>#DIV/0!</v>
      </c>
      <c r="Y32" s="599" t="e">
        <f t="shared" si="7"/>
        <v>#DIV/0!</v>
      </c>
      <c r="Z32" s="788" t="str">
        <f t="shared" si="2"/>
        <v>○</v>
      </c>
      <c r="AA32" s="224"/>
      <c r="AB32" s="224"/>
      <c r="AC32" s="540"/>
      <c r="AD32" s="789"/>
      <c r="AE32" s="622" t="e">
        <f t="shared" si="8"/>
        <v>#DIV/0!</v>
      </c>
      <c r="AF32" s="1295" t="e">
        <f t="shared" si="9"/>
        <v>#DIV/0!</v>
      </c>
      <c r="AG32" s="891"/>
      <c r="AH32" s="499"/>
      <c r="AI32" s="450"/>
      <c r="AJ32" s="6" t="e">
        <f t="shared" si="10"/>
        <v>#DIV/0!</v>
      </c>
      <c r="AK32" s="1285" t="e">
        <f t="shared" si="11"/>
        <v>#DIV/0!</v>
      </c>
      <c r="AL32" s="1290"/>
      <c r="AM32" s="592"/>
    </row>
    <row r="33" spans="1:39" ht="14.1" customHeight="1">
      <c r="A33" s="780">
        <v>67</v>
      </c>
      <c r="B33" s="704" t="s">
        <v>948</v>
      </c>
      <c r="C33" s="23">
        <v>0</v>
      </c>
      <c r="D33" s="23">
        <v>0</v>
      </c>
      <c r="E33" s="23">
        <v>0</v>
      </c>
      <c r="F33" s="23">
        <v>0</v>
      </c>
      <c r="G33" s="23">
        <v>0</v>
      </c>
      <c r="H33" s="935" t="e">
        <f t="shared" si="13"/>
        <v>#DIV/0!</v>
      </c>
      <c r="I33" s="272">
        <v>0</v>
      </c>
      <c r="J33" s="23">
        <v>0</v>
      </c>
      <c r="K33" s="23">
        <v>0</v>
      </c>
      <c r="L33" s="23">
        <v>0</v>
      </c>
      <c r="M33" s="23">
        <v>0</v>
      </c>
      <c r="N33" s="392">
        <v>0</v>
      </c>
      <c r="O33" s="23">
        <v>0</v>
      </c>
      <c r="P33" s="23">
        <v>0</v>
      </c>
      <c r="Q33" s="23">
        <v>0</v>
      </c>
      <c r="R33" s="23">
        <v>0</v>
      </c>
      <c r="S33" s="924">
        <v>0</v>
      </c>
      <c r="T33" s="541" t="e">
        <f t="shared" si="1"/>
        <v>#DIV/0!</v>
      </c>
      <c r="U33" s="542" t="e">
        <f t="shared" si="3"/>
        <v>#DIV/0!</v>
      </c>
      <c r="V33" s="542" t="e">
        <f t="shared" si="4"/>
        <v>#DIV/0!</v>
      </c>
      <c r="W33" s="543" t="e">
        <f t="shared" si="5"/>
        <v>#DIV/0!</v>
      </c>
      <c r="X33" s="598" t="e">
        <f t="shared" si="6"/>
        <v>#DIV/0!</v>
      </c>
      <c r="Y33" s="599" t="e">
        <f t="shared" si="7"/>
        <v>#DIV/0!</v>
      </c>
      <c r="Z33" s="788" t="str">
        <f t="shared" si="2"/>
        <v>○</v>
      </c>
      <c r="AA33" s="224"/>
      <c r="AB33" s="224"/>
      <c r="AC33" s="789"/>
      <c r="AD33" s="789"/>
      <c r="AE33" s="622" t="e">
        <f t="shared" si="8"/>
        <v>#DIV/0!</v>
      </c>
      <c r="AF33" s="1295" t="e">
        <f t="shared" si="9"/>
        <v>#DIV/0!</v>
      </c>
      <c r="AG33" s="891"/>
      <c r="AH33" s="13"/>
      <c r="AI33" s="1300"/>
      <c r="AJ33" s="6" t="e">
        <f t="shared" si="10"/>
        <v>#DIV/0!</v>
      </c>
      <c r="AK33" s="1285" t="e">
        <f t="shared" si="11"/>
        <v>#DIV/0!</v>
      </c>
      <c r="AL33" s="1290"/>
      <c r="AM33" s="592"/>
    </row>
    <row r="34" spans="1:39" ht="14.1" customHeight="1">
      <c r="A34" s="780">
        <v>68</v>
      </c>
      <c r="B34" s="704" t="s">
        <v>2224</v>
      </c>
      <c r="C34" s="23">
        <v>0</v>
      </c>
      <c r="D34" s="23">
        <v>0</v>
      </c>
      <c r="E34" s="23">
        <v>0</v>
      </c>
      <c r="F34" s="23">
        <v>0</v>
      </c>
      <c r="G34" s="23">
        <v>0</v>
      </c>
      <c r="H34" s="935" t="e">
        <f t="shared" si="13"/>
        <v>#DIV/0!</v>
      </c>
      <c r="I34" s="272">
        <v>0</v>
      </c>
      <c r="J34" s="23">
        <v>0</v>
      </c>
      <c r="K34" s="23">
        <v>0</v>
      </c>
      <c r="L34" s="23">
        <v>0</v>
      </c>
      <c r="M34" s="23">
        <v>0</v>
      </c>
      <c r="N34" s="392">
        <v>0</v>
      </c>
      <c r="O34" s="23">
        <v>0</v>
      </c>
      <c r="P34" s="23">
        <v>0</v>
      </c>
      <c r="Q34" s="23">
        <v>0</v>
      </c>
      <c r="R34" s="23">
        <v>0</v>
      </c>
      <c r="S34" s="924">
        <v>0</v>
      </c>
      <c r="T34" s="541" t="e">
        <f t="shared" si="1"/>
        <v>#DIV/0!</v>
      </c>
      <c r="U34" s="542" t="e">
        <f t="shared" si="3"/>
        <v>#DIV/0!</v>
      </c>
      <c r="V34" s="542" t="e">
        <f t="shared" si="4"/>
        <v>#DIV/0!</v>
      </c>
      <c r="W34" s="543" t="e">
        <f t="shared" si="5"/>
        <v>#DIV/0!</v>
      </c>
      <c r="X34" s="598" t="e">
        <f t="shared" si="6"/>
        <v>#DIV/0!</v>
      </c>
      <c r="Y34" s="599" t="e">
        <f t="shared" si="7"/>
        <v>#DIV/0!</v>
      </c>
      <c r="Z34" s="788" t="str">
        <f t="shared" si="2"/>
        <v>○</v>
      </c>
      <c r="AA34" s="224"/>
      <c r="AB34" s="224"/>
      <c r="AC34" s="789"/>
      <c r="AD34" s="789"/>
      <c r="AE34" s="622" t="e">
        <f t="shared" si="8"/>
        <v>#DIV/0!</v>
      </c>
      <c r="AF34" s="1295" t="e">
        <f t="shared" si="9"/>
        <v>#DIV/0!</v>
      </c>
      <c r="AG34" s="891"/>
      <c r="AH34" s="13"/>
      <c r="AI34" s="450"/>
      <c r="AJ34" s="6" t="e">
        <f t="shared" si="10"/>
        <v>#DIV/0!</v>
      </c>
      <c r="AK34" s="1285" t="e">
        <f t="shared" si="11"/>
        <v>#DIV/0!</v>
      </c>
      <c r="AL34" s="1290"/>
      <c r="AM34" s="592"/>
    </row>
    <row r="35" spans="1:39" ht="14.1" customHeight="1">
      <c r="A35" s="769">
        <v>97</v>
      </c>
      <c r="B35" s="704" t="s">
        <v>1542</v>
      </c>
      <c r="C35" s="23">
        <v>0</v>
      </c>
      <c r="D35" s="23">
        <v>0</v>
      </c>
      <c r="E35" s="23">
        <v>0</v>
      </c>
      <c r="F35" s="23">
        <v>0</v>
      </c>
      <c r="G35" s="23">
        <v>0</v>
      </c>
      <c r="H35" s="935" t="e">
        <f t="shared" si="13"/>
        <v>#DIV/0!</v>
      </c>
      <c r="I35" s="272">
        <v>0</v>
      </c>
      <c r="J35" s="23">
        <v>0</v>
      </c>
      <c r="K35" s="23">
        <v>0</v>
      </c>
      <c r="L35" s="23">
        <v>0</v>
      </c>
      <c r="M35" s="23">
        <v>0</v>
      </c>
      <c r="N35" s="392">
        <v>0</v>
      </c>
      <c r="O35" s="23">
        <v>0</v>
      </c>
      <c r="P35" s="23">
        <v>0</v>
      </c>
      <c r="Q35" s="23">
        <v>0</v>
      </c>
      <c r="R35" s="23">
        <v>0</v>
      </c>
      <c r="S35" s="924">
        <v>0</v>
      </c>
      <c r="T35" s="541" t="e">
        <f t="shared" si="1"/>
        <v>#DIV/0!</v>
      </c>
      <c r="U35" s="542" t="e">
        <f t="shared" si="3"/>
        <v>#DIV/0!</v>
      </c>
      <c r="V35" s="542" t="e">
        <f t="shared" si="4"/>
        <v>#DIV/0!</v>
      </c>
      <c r="W35" s="543" t="e">
        <f t="shared" si="5"/>
        <v>#DIV/0!</v>
      </c>
      <c r="X35" s="598" t="e">
        <f t="shared" si="6"/>
        <v>#DIV/0!</v>
      </c>
      <c r="Y35" s="599" t="e">
        <f t="shared" si="7"/>
        <v>#DIV/0!</v>
      </c>
      <c r="Z35" s="788" t="str">
        <f t="shared" si="2"/>
        <v>○</v>
      </c>
      <c r="AA35" s="224"/>
      <c r="AB35" s="224"/>
      <c r="AC35" s="789"/>
      <c r="AD35" s="789"/>
      <c r="AE35" s="622" t="e">
        <f t="shared" si="8"/>
        <v>#DIV/0!</v>
      </c>
      <c r="AF35" s="1295" t="e">
        <f t="shared" si="9"/>
        <v>#DIV/0!</v>
      </c>
      <c r="AG35" s="891"/>
      <c r="AH35" s="499"/>
      <c r="AI35" s="1300"/>
      <c r="AJ35" s="6" t="e">
        <f t="shared" si="10"/>
        <v>#DIV/0!</v>
      </c>
      <c r="AK35" s="1285" t="e">
        <f t="shared" si="11"/>
        <v>#DIV/0!</v>
      </c>
      <c r="AL35" s="1290"/>
      <c r="AM35" s="592"/>
    </row>
    <row r="36" spans="1:39" ht="14.1" customHeight="1">
      <c r="A36" s="781">
        <v>98</v>
      </c>
      <c r="B36" s="1156" t="s">
        <v>1936</v>
      </c>
      <c r="C36" s="23">
        <v>0</v>
      </c>
      <c r="D36" s="23">
        <v>0</v>
      </c>
      <c r="E36" s="23">
        <v>0</v>
      </c>
      <c r="F36" s="23">
        <v>0</v>
      </c>
      <c r="G36" s="23">
        <v>0</v>
      </c>
      <c r="H36" s="935" t="e">
        <f t="shared" si="13"/>
        <v>#DIV/0!</v>
      </c>
      <c r="I36" s="272">
        <v>0</v>
      </c>
      <c r="J36" s="23">
        <v>0</v>
      </c>
      <c r="K36" s="23">
        <v>0</v>
      </c>
      <c r="L36" s="23">
        <v>0</v>
      </c>
      <c r="M36" s="23">
        <v>0</v>
      </c>
      <c r="N36" s="392">
        <v>0</v>
      </c>
      <c r="O36" s="23">
        <v>0</v>
      </c>
      <c r="P36" s="23">
        <v>0</v>
      </c>
      <c r="Q36" s="23">
        <v>0</v>
      </c>
      <c r="R36" s="23">
        <v>0</v>
      </c>
      <c r="S36" s="924">
        <v>0</v>
      </c>
      <c r="T36" s="541" t="e">
        <f>+N36*9/I36*3</f>
        <v>#DIV/0!</v>
      </c>
      <c r="U36" s="542" t="e">
        <f>+(O36+P36)*9/I36*3</f>
        <v>#DIV/0!</v>
      </c>
      <c r="V36" s="542" t="e">
        <f>+L36*9/I36*3</f>
        <v>#DIV/0!</v>
      </c>
      <c r="W36" s="543" t="e">
        <f>+M36*9/I36*3</f>
        <v>#DIV/0!</v>
      </c>
      <c r="X36" s="598" t="e">
        <f>+(L36+O36)/(I36/3)</f>
        <v>#DIV/0!</v>
      </c>
      <c r="Y36" s="599" t="e">
        <f>+D36/(D36+E36)</f>
        <v>#DIV/0!</v>
      </c>
      <c r="Z36" s="788" t="str">
        <f t="shared" si="2"/>
        <v>○</v>
      </c>
      <c r="AA36" s="224"/>
      <c r="AB36" s="224"/>
      <c r="AC36" s="789"/>
      <c r="AD36" s="789"/>
      <c r="AE36" s="622" t="e">
        <f>+I36/C36/3</f>
        <v>#DIV/0!</v>
      </c>
      <c r="AF36" s="1295" t="e">
        <f t="shared" si="9"/>
        <v>#DIV/0!</v>
      </c>
      <c r="AG36" s="1308">
        <v>205</v>
      </c>
      <c r="AH36" s="499">
        <v>292</v>
      </c>
      <c r="AI36" s="450"/>
      <c r="AJ36" s="6" t="e">
        <f>+M36/(I36/9)</f>
        <v>#DIV/0!</v>
      </c>
      <c r="AK36" s="1285" t="e">
        <f>+J36/(I36/3)</f>
        <v>#DIV/0!</v>
      </c>
      <c r="AL36" s="1290"/>
      <c r="AM36" s="592"/>
    </row>
    <row r="37" spans="1:39" ht="14.1" customHeight="1">
      <c r="A37" s="769">
        <v>120</v>
      </c>
      <c r="B37" s="704" t="s">
        <v>1966</v>
      </c>
      <c r="C37" s="23">
        <v>0</v>
      </c>
      <c r="D37" s="23">
        <v>0</v>
      </c>
      <c r="E37" s="23">
        <v>0</v>
      </c>
      <c r="F37" s="23">
        <v>0</v>
      </c>
      <c r="G37" s="23">
        <v>0</v>
      </c>
      <c r="H37" s="935" t="e">
        <f t="shared" si="13"/>
        <v>#DIV/0!</v>
      </c>
      <c r="I37" s="272">
        <v>0</v>
      </c>
      <c r="J37" s="23">
        <v>0</v>
      </c>
      <c r="K37" s="23">
        <v>0</v>
      </c>
      <c r="L37" s="23">
        <v>0</v>
      </c>
      <c r="M37" s="23">
        <v>0</v>
      </c>
      <c r="N37" s="392">
        <v>0</v>
      </c>
      <c r="O37" s="23">
        <v>0</v>
      </c>
      <c r="P37" s="23">
        <v>0</v>
      </c>
      <c r="Q37" s="23">
        <v>0</v>
      </c>
      <c r="R37" s="23">
        <v>0</v>
      </c>
      <c r="S37" s="924">
        <v>0</v>
      </c>
      <c r="T37" s="541" t="e">
        <f>+N37*9/I37*3</f>
        <v>#DIV/0!</v>
      </c>
      <c r="U37" s="542" t="e">
        <f>+(O37+P37)*9/I37*3</f>
        <v>#DIV/0!</v>
      </c>
      <c r="V37" s="542" t="e">
        <f>+L37*9/I37*3</f>
        <v>#DIV/0!</v>
      </c>
      <c r="W37" s="543" t="e">
        <f>+M37*9/I37*3</f>
        <v>#DIV/0!</v>
      </c>
      <c r="X37" s="598" t="e">
        <f>+(L37+O37)/(I37/3)</f>
        <v>#DIV/0!</v>
      </c>
      <c r="Y37" s="599" t="e">
        <f>+D37/(D37+E37)</f>
        <v>#DIV/0!</v>
      </c>
      <c r="Z37" s="788" t="str">
        <f t="shared" si="2"/>
        <v>○</v>
      </c>
      <c r="AA37" s="224"/>
      <c r="AB37" s="224"/>
      <c r="AC37" s="789"/>
      <c r="AD37" s="789"/>
      <c r="AE37" s="622" t="e">
        <f>+I37/C37/3</f>
        <v>#DIV/0!</v>
      </c>
      <c r="AF37" s="1295" t="e">
        <f t="shared" si="9"/>
        <v>#DIV/0!</v>
      </c>
      <c r="AG37" s="891"/>
      <c r="AH37" s="499"/>
      <c r="AI37" s="450"/>
      <c r="AJ37" s="6" t="e">
        <f>+M37/(I37/9)</f>
        <v>#DIV/0!</v>
      </c>
      <c r="AK37" s="1285" t="e">
        <f>+J37/(I37/3)</f>
        <v>#DIV/0!</v>
      </c>
      <c r="AL37" s="1290"/>
      <c r="AM37" s="592"/>
    </row>
    <row r="38" spans="1:39" ht="14.1" customHeight="1">
      <c r="A38" s="774">
        <v>122</v>
      </c>
      <c r="B38" s="775" t="s">
        <v>2090</v>
      </c>
      <c r="C38" s="23">
        <v>0</v>
      </c>
      <c r="D38" s="23">
        <v>0</v>
      </c>
      <c r="E38" s="23">
        <v>0</v>
      </c>
      <c r="F38" s="23">
        <v>0</v>
      </c>
      <c r="G38" s="23">
        <v>0</v>
      </c>
      <c r="H38" s="935" t="e">
        <f t="shared" si="13"/>
        <v>#DIV/0!</v>
      </c>
      <c r="I38" s="272">
        <v>0</v>
      </c>
      <c r="J38" s="23">
        <v>0</v>
      </c>
      <c r="K38" s="23">
        <v>0</v>
      </c>
      <c r="L38" s="23">
        <v>0</v>
      </c>
      <c r="M38" s="23">
        <v>0</v>
      </c>
      <c r="N38" s="392">
        <v>0</v>
      </c>
      <c r="O38" s="23">
        <v>0</v>
      </c>
      <c r="P38" s="23">
        <v>0</v>
      </c>
      <c r="Q38" s="23">
        <v>0</v>
      </c>
      <c r="R38" s="23">
        <v>0</v>
      </c>
      <c r="S38" s="924">
        <v>0</v>
      </c>
      <c r="T38" s="600" t="e">
        <f t="shared" si="1"/>
        <v>#DIV/0!</v>
      </c>
      <c r="U38" s="601" t="e">
        <f t="shared" si="3"/>
        <v>#DIV/0!</v>
      </c>
      <c r="V38" s="601" t="e">
        <f t="shared" si="4"/>
        <v>#DIV/0!</v>
      </c>
      <c r="W38" s="602" t="e">
        <f t="shared" si="5"/>
        <v>#DIV/0!</v>
      </c>
      <c r="X38" s="603" t="e">
        <f t="shared" si="6"/>
        <v>#DIV/0!</v>
      </c>
      <c r="Y38" s="604" t="e">
        <f t="shared" si="7"/>
        <v>#DIV/0!</v>
      </c>
      <c r="Z38" s="788" t="str">
        <f t="shared" si="2"/>
        <v>○</v>
      </c>
      <c r="AA38" s="474"/>
      <c r="AB38" s="474"/>
      <c r="AC38" s="790"/>
      <c r="AD38" s="790"/>
      <c r="AE38" s="623" t="e">
        <f t="shared" si="8"/>
        <v>#DIV/0!</v>
      </c>
      <c r="AF38" s="1295" t="e">
        <f t="shared" si="9"/>
        <v>#DIV/0!</v>
      </c>
      <c r="AG38" s="891"/>
      <c r="AH38" s="13"/>
      <c r="AI38" s="450"/>
      <c r="AJ38" s="6" t="e">
        <f t="shared" si="10"/>
        <v>#DIV/0!</v>
      </c>
      <c r="AK38" s="1285" t="e">
        <f t="shared" si="11"/>
        <v>#DIV/0!</v>
      </c>
      <c r="AL38" s="1290"/>
      <c r="AM38" s="592"/>
    </row>
    <row r="39" spans="1:39" ht="14.1" customHeight="1">
      <c r="A39" s="769">
        <v>125</v>
      </c>
      <c r="B39" s="704" t="s">
        <v>690</v>
      </c>
      <c r="C39" s="23">
        <v>0</v>
      </c>
      <c r="D39" s="23">
        <v>0</v>
      </c>
      <c r="E39" s="23">
        <v>0</v>
      </c>
      <c r="F39" s="23">
        <v>0</v>
      </c>
      <c r="G39" s="23">
        <v>0</v>
      </c>
      <c r="H39" s="935" t="e">
        <f t="shared" si="13"/>
        <v>#DIV/0!</v>
      </c>
      <c r="I39" s="272">
        <v>0</v>
      </c>
      <c r="J39" s="23">
        <v>0</v>
      </c>
      <c r="K39" s="23">
        <v>0</v>
      </c>
      <c r="L39" s="23">
        <v>0</v>
      </c>
      <c r="M39" s="23">
        <v>0</v>
      </c>
      <c r="N39" s="392">
        <v>0</v>
      </c>
      <c r="O39" s="23">
        <v>0</v>
      </c>
      <c r="P39" s="23">
        <v>0</v>
      </c>
      <c r="Q39" s="23">
        <v>0</v>
      </c>
      <c r="R39" s="23">
        <v>0</v>
      </c>
      <c r="S39" s="924">
        <v>0</v>
      </c>
      <c r="T39" s="541" t="e">
        <f>+N39*9/I39*3</f>
        <v>#DIV/0!</v>
      </c>
      <c r="U39" s="542" t="e">
        <f>+(O39+P39)*9/I39*3</f>
        <v>#DIV/0!</v>
      </c>
      <c r="V39" s="542" t="e">
        <f>+L39*9/I39*3</f>
        <v>#DIV/0!</v>
      </c>
      <c r="W39" s="543" t="e">
        <f>+M39*9/I39*3</f>
        <v>#DIV/0!</v>
      </c>
      <c r="X39" s="598" t="e">
        <f>+(L39+O39)/(I39/3)</f>
        <v>#DIV/0!</v>
      </c>
      <c r="Y39" s="599" t="e">
        <f>+D39/(D39+E39)</f>
        <v>#DIV/0!</v>
      </c>
      <c r="Z39" s="788" t="str">
        <f t="shared" si="2"/>
        <v>○</v>
      </c>
      <c r="AA39" s="224"/>
      <c r="AB39" s="224"/>
      <c r="AC39" s="789"/>
      <c r="AD39" s="789"/>
      <c r="AE39" s="622" t="e">
        <f>+I39/C39/3</f>
        <v>#DIV/0!</v>
      </c>
      <c r="AF39" s="1295" t="e">
        <f>+U39+V39</f>
        <v>#DIV/0!</v>
      </c>
      <c r="AG39" s="891"/>
      <c r="AH39" s="499"/>
      <c r="AI39" s="450"/>
      <c r="AJ39" s="6" t="e">
        <f t="shared" si="10"/>
        <v>#DIV/0!</v>
      </c>
      <c r="AK39" s="1285" t="e">
        <f t="shared" si="11"/>
        <v>#DIV/0!</v>
      </c>
      <c r="AL39" s="1290"/>
      <c r="AM39" s="592"/>
    </row>
    <row r="40" spans="1:39" ht="14.1" customHeight="1">
      <c r="A40" s="769">
        <v>126</v>
      </c>
      <c r="B40" s="704" t="s">
        <v>2225</v>
      </c>
      <c r="C40" s="23">
        <v>0</v>
      </c>
      <c r="D40" s="23">
        <v>0</v>
      </c>
      <c r="E40" s="23">
        <v>0</v>
      </c>
      <c r="F40" s="23">
        <v>0</v>
      </c>
      <c r="G40" s="23">
        <v>0</v>
      </c>
      <c r="H40" s="935" t="e">
        <f t="shared" si="13"/>
        <v>#DIV/0!</v>
      </c>
      <c r="I40" s="272">
        <v>0</v>
      </c>
      <c r="J40" s="23">
        <v>0</v>
      </c>
      <c r="K40" s="23">
        <v>0</v>
      </c>
      <c r="L40" s="23">
        <v>0</v>
      </c>
      <c r="M40" s="23">
        <v>0</v>
      </c>
      <c r="N40" s="392">
        <v>0</v>
      </c>
      <c r="O40" s="23">
        <v>0</v>
      </c>
      <c r="P40" s="23">
        <v>0</v>
      </c>
      <c r="Q40" s="23">
        <v>0</v>
      </c>
      <c r="R40" s="23">
        <v>0</v>
      </c>
      <c r="S40" s="924">
        <v>0</v>
      </c>
      <c r="T40" s="541" t="e">
        <f>+N40*9/I40*3</f>
        <v>#DIV/0!</v>
      </c>
      <c r="U40" s="542" t="e">
        <f>+(O40+P40)*9/I40*3</f>
        <v>#DIV/0!</v>
      </c>
      <c r="V40" s="542" t="e">
        <f>+L40*9/I40*3</f>
        <v>#DIV/0!</v>
      </c>
      <c r="W40" s="543" t="e">
        <f>+M40*9/I40*3</f>
        <v>#DIV/0!</v>
      </c>
      <c r="X40" s="598" t="e">
        <f>+(L40+O40)/(I40/3)</f>
        <v>#DIV/0!</v>
      </c>
      <c r="Y40" s="599" t="e">
        <f>+D40/(D40+E40)</f>
        <v>#DIV/0!</v>
      </c>
      <c r="Z40" s="788" t="str">
        <f t="shared" si="2"/>
        <v>○</v>
      </c>
      <c r="AA40" s="224"/>
      <c r="AB40" s="224"/>
      <c r="AC40" s="789"/>
      <c r="AD40" s="789"/>
      <c r="AE40" s="622" t="e">
        <f>+I40/C40/3</f>
        <v>#DIV/0!</v>
      </c>
      <c r="AF40" s="1295" t="e">
        <f>+U40+V40</f>
        <v>#DIV/0!</v>
      </c>
      <c r="AG40" s="891"/>
      <c r="AH40" s="499"/>
      <c r="AI40" s="450"/>
      <c r="AJ40" s="6" t="e">
        <f>+M40/(I40/9)</f>
        <v>#DIV/0!</v>
      </c>
      <c r="AK40" s="1285" t="e">
        <f>+J40/(I40/3)</f>
        <v>#DIV/0!</v>
      </c>
      <c r="AL40" s="1290"/>
      <c r="AM40" s="592"/>
    </row>
    <row r="41" spans="1:39" ht="14.1" customHeight="1">
      <c r="A41" s="769">
        <v>128</v>
      </c>
      <c r="B41" s="704" t="s">
        <v>2226</v>
      </c>
      <c r="C41" s="23">
        <v>0</v>
      </c>
      <c r="D41" s="23">
        <v>0</v>
      </c>
      <c r="E41" s="23">
        <v>0</v>
      </c>
      <c r="F41" s="23">
        <v>0</v>
      </c>
      <c r="G41" s="23">
        <v>0</v>
      </c>
      <c r="H41" s="935" t="e">
        <f t="shared" si="13"/>
        <v>#DIV/0!</v>
      </c>
      <c r="I41" s="272">
        <v>0</v>
      </c>
      <c r="J41" s="23">
        <v>0</v>
      </c>
      <c r="K41" s="23">
        <v>0</v>
      </c>
      <c r="L41" s="23">
        <v>0</v>
      </c>
      <c r="M41" s="23">
        <v>0</v>
      </c>
      <c r="N41" s="392">
        <v>0</v>
      </c>
      <c r="O41" s="23">
        <v>0</v>
      </c>
      <c r="P41" s="23">
        <v>0</v>
      </c>
      <c r="Q41" s="23">
        <v>0</v>
      </c>
      <c r="R41" s="23">
        <v>0</v>
      </c>
      <c r="S41" s="924">
        <v>0</v>
      </c>
      <c r="T41" s="541" t="e">
        <f>+N41*9/I41*3</f>
        <v>#DIV/0!</v>
      </c>
      <c r="U41" s="542" t="e">
        <f>+(O41+P41)*9/I41*3</f>
        <v>#DIV/0!</v>
      </c>
      <c r="V41" s="542" t="e">
        <f>+L41*9/I41*3</f>
        <v>#DIV/0!</v>
      </c>
      <c r="W41" s="543" t="e">
        <f>+M41*9/I41*3</f>
        <v>#DIV/0!</v>
      </c>
      <c r="X41" s="598" t="e">
        <f>+(L41+O41)/(I41/3)</f>
        <v>#DIV/0!</v>
      </c>
      <c r="Y41" s="599" t="e">
        <f>+D41/(D41+E41)</f>
        <v>#DIV/0!</v>
      </c>
      <c r="Z41" s="788" t="str">
        <f t="shared" si="2"/>
        <v>○</v>
      </c>
      <c r="AA41" s="224"/>
      <c r="AB41" s="224"/>
      <c r="AC41" s="789"/>
      <c r="AD41" s="789"/>
      <c r="AE41" s="622" t="e">
        <f>+I41/C41/3</f>
        <v>#DIV/0!</v>
      </c>
      <c r="AF41" s="1296" t="e">
        <f>+U41+V41</f>
        <v>#DIV/0!</v>
      </c>
      <c r="AG41" s="894"/>
      <c r="AH41" s="1305"/>
      <c r="AI41" s="468"/>
      <c r="AJ41" s="114" t="e">
        <f>+M41/(I41/9)</f>
        <v>#DIV/0!</v>
      </c>
      <c r="AK41" s="1286" t="e">
        <f>+J41/(I41/3)</f>
        <v>#DIV/0!</v>
      </c>
      <c r="AL41" s="1290"/>
      <c r="AM41" s="592"/>
    </row>
    <row r="42" spans="1:39" s="1" customFormat="1" ht="21.75" customHeight="1">
      <c r="A42" s="776">
        <v>0</v>
      </c>
      <c r="B42" s="777" t="s">
        <v>110</v>
      </c>
      <c r="C42" s="476">
        <f>+D42+E42+A42</f>
        <v>0</v>
      </c>
      <c r="D42" s="697">
        <f>SUM(D2:D37)</f>
        <v>0</v>
      </c>
      <c r="E42" s="371">
        <f>SUM(E2:E37)</f>
        <v>0</v>
      </c>
      <c r="F42" s="371">
        <f>SUM(F2:F37)</f>
        <v>0</v>
      </c>
      <c r="G42" s="371">
        <f>SUM(G2:G37)</f>
        <v>0</v>
      </c>
      <c r="H42" s="477" t="e">
        <f t="shared" si="13"/>
        <v>#DIV/0!</v>
      </c>
      <c r="I42" s="478">
        <f t="shared" ref="I42:S42" si="14">SUM(I2:I37)</f>
        <v>0</v>
      </c>
      <c r="J42" s="476">
        <f t="shared" si="14"/>
        <v>0</v>
      </c>
      <c r="K42" s="476">
        <f t="shared" si="14"/>
        <v>0</v>
      </c>
      <c r="L42" s="476">
        <f t="shared" si="14"/>
        <v>0</v>
      </c>
      <c r="M42" s="476">
        <f t="shared" si="14"/>
        <v>0</v>
      </c>
      <c r="N42" s="479">
        <f t="shared" si="14"/>
        <v>0</v>
      </c>
      <c r="O42" s="476">
        <f t="shared" si="14"/>
        <v>0</v>
      </c>
      <c r="P42" s="476">
        <f t="shared" si="14"/>
        <v>0</v>
      </c>
      <c r="Q42" s="476">
        <f t="shared" si="14"/>
        <v>0</v>
      </c>
      <c r="R42" s="476">
        <f t="shared" si="14"/>
        <v>0</v>
      </c>
      <c r="S42" s="211">
        <f t="shared" si="14"/>
        <v>0</v>
      </c>
      <c r="T42" s="480" t="e">
        <f>+N42*9/I42*3</f>
        <v>#DIV/0!</v>
      </c>
      <c r="U42" s="481" t="e">
        <f t="shared" si="3"/>
        <v>#DIV/0!</v>
      </c>
      <c r="V42" s="481" t="e">
        <f>+L42*9/I42*3</f>
        <v>#DIV/0!</v>
      </c>
      <c r="W42" s="482" t="e">
        <f>+M42*9/I42*3</f>
        <v>#DIV/0!</v>
      </c>
      <c r="X42" s="483" t="e">
        <f>+(L42+O42)/(I42/3)</f>
        <v>#DIV/0!</v>
      </c>
      <c r="Y42" s="419" t="e">
        <f>+D42/(D42+E42)</f>
        <v>#DIV/0!</v>
      </c>
      <c r="Z42" s="371"/>
      <c r="AA42" s="213" t="s">
        <v>594</v>
      </c>
      <c r="AB42" s="213"/>
      <c r="AC42" s="371">
        <f>SUM(AC2:AC37)</f>
        <v>0</v>
      </c>
      <c r="AD42" s="371">
        <f>SUM(AD2:AD37)</f>
        <v>0</v>
      </c>
      <c r="AE42" s="624"/>
      <c r="AF42" s="1297"/>
      <c r="AG42" s="1311" t="s">
        <v>2348</v>
      </c>
      <c r="AH42" s="1312" t="s">
        <v>2349</v>
      </c>
      <c r="AI42" s="1301"/>
      <c r="AJ42" s="1266"/>
      <c r="AK42" s="1287"/>
      <c r="AL42" s="1291"/>
      <c r="AM42" s="1292"/>
    </row>
    <row r="43" spans="1:39">
      <c r="A43" s="778" t="s">
        <v>1534</v>
      </c>
      <c r="B43" s="703" t="s">
        <v>1817</v>
      </c>
      <c r="H43" s="217"/>
      <c r="AH43" s="505"/>
      <c r="AI43"/>
    </row>
    <row r="44" spans="1:39">
      <c r="A44" s="779" t="s">
        <v>1846</v>
      </c>
    </row>
  </sheetData>
  <autoFilter ref="A1:AE44" xr:uid="{00000000-0009-0000-0000-000005000000}"/>
  <phoneticPr fontId="2"/>
  <pageMargins left="0.35433070866141736" right="0.31496062992125984" top="0.78740157480314965" bottom="0.98425196850393704" header="0.51181102362204722" footer="0.51181102362204722"/>
  <pageSetup paperSize="9" scale="95" orientation="landscape" horizontalDpi="4294967293" verticalDpi="0" r:id="rId1"/>
  <headerFooter alignWithMargins="0">
    <oddHeader>&amp;L2016年&amp;C投手通算&amp;R&amp;D</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F83"/>
  <sheetViews>
    <sheetView topLeftCell="A3" workbookViewId="0">
      <selection activeCell="C12" sqref="C12"/>
    </sheetView>
    <sheetView workbookViewId="1"/>
  </sheetViews>
  <sheetFormatPr defaultRowHeight="13.5" customHeight="1"/>
  <cols>
    <col min="1" max="1" width="4.375" style="740" customWidth="1"/>
    <col min="2" max="2" width="11.125" style="505" customWidth="1"/>
    <col min="3" max="3" width="5.125" customWidth="1"/>
    <col min="4" max="4" width="6.625" style="216" customWidth="1"/>
    <col min="5" max="7" width="5.375" customWidth="1"/>
    <col min="8" max="8" width="5.375" style="210" customWidth="1"/>
    <col min="9" max="14" width="5.375" customWidth="1"/>
    <col min="15" max="15" width="5.375" style="112" customWidth="1"/>
    <col min="16" max="17" width="5.375" customWidth="1"/>
    <col min="18" max="18" width="4.125" customWidth="1"/>
    <col min="19" max="19" width="5.375" customWidth="1"/>
    <col min="20" max="26" width="5.625" customWidth="1"/>
    <col min="27" max="27" width="5.5" customWidth="1"/>
    <col min="28" max="28" width="4.75" style="529" customWidth="1"/>
    <col min="29" max="29" width="5.625" style="225" customWidth="1"/>
    <col min="30" max="30" width="8.375" customWidth="1"/>
    <col min="31" max="32" width="5.75" style="539" customWidth="1"/>
  </cols>
  <sheetData>
    <row r="1" spans="1:32" s="56" customFormat="1" ht="28.5" customHeight="1">
      <c r="A1" s="764" t="s">
        <v>706</v>
      </c>
      <c r="B1" s="765">
        <f ca="1">TODAY()</f>
        <v>44632</v>
      </c>
      <c r="C1" s="63" t="s">
        <v>707</v>
      </c>
      <c r="D1" s="63" t="s">
        <v>32</v>
      </c>
      <c r="E1" s="260" t="s">
        <v>33</v>
      </c>
      <c r="F1" s="260" t="s">
        <v>34</v>
      </c>
      <c r="G1" s="261" t="s">
        <v>35</v>
      </c>
      <c r="H1" s="262" t="s">
        <v>36</v>
      </c>
      <c r="I1" s="260" t="s">
        <v>37</v>
      </c>
      <c r="J1" s="263" t="s">
        <v>1842</v>
      </c>
      <c r="K1" s="263" t="s">
        <v>1841</v>
      </c>
      <c r="L1" s="260" t="s">
        <v>38</v>
      </c>
      <c r="M1" s="260" t="s">
        <v>39</v>
      </c>
      <c r="N1" s="260" t="s">
        <v>40</v>
      </c>
      <c r="O1" s="264" t="s">
        <v>104</v>
      </c>
      <c r="P1" s="260" t="s">
        <v>111</v>
      </c>
      <c r="Q1" s="260" t="s">
        <v>112</v>
      </c>
      <c r="R1" s="267" t="s">
        <v>800</v>
      </c>
      <c r="S1" s="451" t="s">
        <v>113</v>
      </c>
      <c r="T1" s="259" t="s">
        <v>783</v>
      </c>
      <c r="U1" s="259" t="s">
        <v>114</v>
      </c>
      <c r="V1" s="259" t="s">
        <v>115</v>
      </c>
      <c r="W1" s="259" t="s">
        <v>116</v>
      </c>
      <c r="X1" s="259" t="s">
        <v>117</v>
      </c>
      <c r="Y1" s="259" t="s">
        <v>118</v>
      </c>
      <c r="Z1" s="259" t="s">
        <v>119</v>
      </c>
      <c r="AA1" s="432" t="s">
        <v>120</v>
      </c>
      <c r="AB1" s="530" t="s">
        <v>784</v>
      </c>
      <c r="AC1" s="265" t="s">
        <v>1377</v>
      </c>
      <c r="AD1" s="380" t="s">
        <v>1331</v>
      </c>
      <c r="AE1" s="1261" t="s">
        <v>2344</v>
      </c>
      <c r="AF1" s="1262" t="s">
        <v>2345</v>
      </c>
    </row>
    <row r="2" spans="1:32" ht="13.5" customHeight="1">
      <c r="A2" s="1179" t="s">
        <v>1690</v>
      </c>
      <c r="B2" s="498" t="s">
        <v>1564</v>
      </c>
      <c r="C2" s="17">
        <v>0</v>
      </c>
      <c r="D2" s="384" t="e">
        <f t="shared" ref="D2:D36" si="0">+G2/E2*1000</f>
        <v>#DIV/0!</v>
      </c>
      <c r="E2" s="272">
        <v>0</v>
      </c>
      <c r="F2" s="6">
        <v>0</v>
      </c>
      <c r="G2" s="35">
        <v>0</v>
      </c>
      <c r="H2" s="392">
        <v>0</v>
      </c>
      <c r="I2" s="349">
        <v>0</v>
      </c>
      <c r="J2" s="6">
        <v>0</v>
      </c>
      <c r="K2" s="6">
        <v>0</v>
      </c>
      <c r="L2" s="6">
        <v>0</v>
      </c>
      <c r="M2" s="6">
        <v>0</v>
      </c>
      <c r="N2" s="6">
        <v>0</v>
      </c>
      <c r="O2" s="137">
        <v>0</v>
      </c>
      <c r="P2" s="6">
        <v>0</v>
      </c>
      <c r="Q2" s="6">
        <v>0</v>
      </c>
      <c r="R2" s="13">
        <v>0</v>
      </c>
      <c r="S2" s="452">
        <f t="shared" ref="S2:S36" si="1">+G2+P2+Q2*2+O2*3</f>
        <v>0</v>
      </c>
      <c r="T2" s="655" t="e">
        <f t="shared" ref="T2:T35" si="2">+(G2+J2+K2)/(E2+J2+K2-L2)</f>
        <v>#DIV/0!</v>
      </c>
      <c r="U2" s="385" t="e">
        <f t="shared" ref="U2:U35" si="3">+I2/AA2</f>
        <v>#DIV/0!</v>
      </c>
      <c r="V2" s="369" t="e">
        <f t="shared" ref="V2:V35" si="4">+J2/AA2</f>
        <v>#DIV/0!</v>
      </c>
      <c r="W2" s="369" t="e">
        <f t="shared" ref="W2:W35" si="5">+F2/AA2</f>
        <v>#DIV/0!</v>
      </c>
      <c r="X2" s="369" t="e">
        <f t="shared" ref="X2:X35" si="6">+H2/AA2</f>
        <v>#DIV/0!</v>
      </c>
      <c r="Y2" s="386" t="e">
        <f t="shared" ref="Y2:Y35" si="7">+O2/AA2</f>
        <v>#DIV/0!</v>
      </c>
      <c r="Z2" s="369" t="e">
        <f>+(O2+P2+Q2)/G2</f>
        <v>#DIV/0!</v>
      </c>
      <c r="AA2" s="73">
        <f t="shared" ref="AA2:AA35" si="8">+E2+J2+L2+R2</f>
        <v>0</v>
      </c>
      <c r="AB2" s="38" t="str">
        <f>IF((投手通算!$C$42*3.1)&lt;=AA2,"○","")</f>
        <v>○</v>
      </c>
      <c r="AC2" s="266"/>
      <c r="AD2" s="376" t="e">
        <f>+T2+Z2</f>
        <v>#DIV/0!</v>
      </c>
      <c r="AE2" s="1259"/>
      <c r="AF2" s="1260"/>
    </row>
    <row r="3" spans="1:32" ht="13.5" customHeight="1">
      <c r="A3" s="766">
        <v>0</v>
      </c>
      <c r="B3" s="498" t="s">
        <v>793</v>
      </c>
      <c r="C3" s="17">
        <v>0</v>
      </c>
      <c r="D3" s="384" t="e">
        <f t="shared" si="0"/>
        <v>#DIV/0!</v>
      </c>
      <c r="E3" s="272">
        <v>0</v>
      </c>
      <c r="F3" s="6">
        <v>0</v>
      </c>
      <c r="G3" s="35">
        <v>0</v>
      </c>
      <c r="H3" s="392">
        <v>0</v>
      </c>
      <c r="I3" s="349">
        <v>0</v>
      </c>
      <c r="J3" s="6">
        <v>0</v>
      </c>
      <c r="K3" s="6">
        <v>0</v>
      </c>
      <c r="L3" s="6">
        <v>0</v>
      </c>
      <c r="M3" s="6">
        <v>0</v>
      </c>
      <c r="N3" s="6">
        <v>0</v>
      </c>
      <c r="O3" s="137">
        <v>0</v>
      </c>
      <c r="P3" s="6">
        <v>0</v>
      </c>
      <c r="Q3" s="6">
        <v>0</v>
      </c>
      <c r="R3" s="13">
        <v>0</v>
      </c>
      <c r="S3" s="452">
        <f t="shared" si="1"/>
        <v>0</v>
      </c>
      <c r="T3" s="655" t="e">
        <f t="shared" si="2"/>
        <v>#DIV/0!</v>
      </c>
      <c r="U3" s="385" t="e">
        <f t="shared" si="3"/>
        <v>#DIV/0!</v>
      </c>
      <c r="V3" s="369" t="e">
        <f t="shared" si="4"/>
        <v>#DIV/0!</v>
      </c>
      <c r="W3" s="369" t="e">
        <f t="shared" si="5"/>
        <v>#DIV/0!</v>
      </c>
      <c r="X3" s="369" t="e">
        <f t="shared" si="6"/>
        <v>#DIV/0!</v>
      </c>
      <c r="Y3" s="386" t="e">
        <f t="shared" si="7"/>
        <v>#DIV/0!</v>
      </c>
      <c r="Z3" s="369" t="e">
        <f t="shared" ref="Z3:Z38" si="9">+(O3+P3+Q3)/G3</f>
        <v>#DIV/0!</v>
      </c>
      <c r="AA3" s="73">
        <f t="shared" si="8"/>
        <v>0</v>
      </c>
      <c r="AB3" s="648"/>
      <c r="AC3" s="266"/>
      <c r="AD3" s="376" t="e">
        <f>+T3+Z3</f>
        <v>#DIV/0!</v>
      </c>
      <c r="AE3" s="1308">
        <v>375</v>
      </c>
      <c r="AF3" s="1258">
        <v>194</v>
      </c>
    </row>
    <row r="4" spans="1:32" ht="13.5" customHeight="1">
      <c r="A4" s="766">
        <v>2</v>
      </c>
      <c r="B4" s="498" t="s">
        <v>1387</v>
      </c>
      <c r="C4" s="17">
        <v>0</v>
      </c>
      <c r="D4" s="384" t="e">
        <f t="shared" si="0"/>
        <v>#DIV/0!</v>
      </c>
      <c r="E4" s="272">
        <v>0</v>
      </c>
      <c r="F4" s="6">
        <v>0</v>
      </c>
      <c r="G4" s="35">
        <v>0</v>
      </c>
      <c r="H4" s="392">
        <v>0</v>
      </c>
      <c r="I4" s="349">
        <v>0</v>
      </c>
      <c r="J4" s="6">
        <v>0</v>
      </c>
      <c r="K4" s="6">
        <v>0</v>
      </c>
      <c r="L4" s="6">
        <v>0</v>
      </c>
      <c r="M4" s="6">
        <v>0</v>
      </c>
      <c r="N4" s="6">
        <v>0</v>
      </c>
      <c r="O4" s="137">
        <v>0</v>
      </c>
      <c r="P4" s="6">
        <v>0</v>
      </c>
      <c r="Q4" s="6">
        <v>0</v>
      </c>
      <c r="R4" s="13">
        <v>0</v>
      </c>
      <c r="S4" s="452">
        <f t="shared" si="1"/>
        <v>0</v>
      </c>
      <c r="T4" s="655" t="e">
        <f t="shared" si="2"/>
        <v>#DIV/0!</v>
      </c>
      <c r="U4" s="385" t="e">
        <f t="shared" si="3"/>
        <v>#DIV/0!</v>
      </c>
      <c r="V4" s="369" t="e">
        <f t="shared" si="4"/>
        <v>#DIV/0!</v>
      </c>
      <c r="W4" s="369" t="e">
        <f t="shared" si="5"/>
        <v>#DIV/0!</v>
      </c>
      <c r="X4" s="369" t="e">
        <f t="shared" si="6"/>
        <v>#DIV/0!</v>
      </c>
      <c r="Y4" s="386" t="e">
        <f t="shared" si="7"/>
        <v>#DIV/0!</v>
      </c>
      <c r="Z4" s="369" t="e">
        <f t="shared" si="9"/>
        <v>#DIV/0!</v>
      </c>
      <c r="AA4" s="73">
        <f t="shared" si="8"/>
        <v>0</v>
      </c>
      <c r="AB4" s="648"/>
      <c r="AC4" s="266"/>
      <c r="AD4" s="376" t="e">
        <f t="shared" ref="AD4:AD64" si="10">+T4+Z4</f>
        <v>#DIV/0!</v>
      </c>
      <c r="AE4" s="628">
        <v>188</v>
      </c>
      <c r="AF4" s="1309">
        <v>250</v>
      </c>
    </row>
    <row r="5" spans="1:32" ht="13.5" customHeight="1">
      <c r="A5" s="766">
        <v>5</v>
      </c>
      <c r="B5" s="498" t="s">
        <v>1612</v>
      </c>
      <c r="C5" s="17">
        <v>0</v>
      </c>
      <c r="D5" s="384" t="e">
        <f t="shared" si="0"/>
        <v>#DIV/0!</v>
      </c>
      <c r="E5" s="272">
        <v>0</v>
      </c>
      <c r="F5" s="6">
        <v>0</v>
      </c>
      <c r="G5" s="35">
        <v>0</v>
      </c>
      <c r="H5" s="392">
        <v>0</v>
      </c>
      <c r="I5" s="349">
        <v>0</v>
      </c>
      <c r="J5" s="6">
        <v>0</v>
      </c>
      <c r="K5" s="6">
        <v>0</v>
      </c>
      <c r="L5" s="6">
        <v>0</v>
      </c>
      <c r="M5" s="6">
        <v>0</v>
      </c>
      <c r="N5" s="6">
        <v>0</v>
      </c>
      <c r="O5" s="137">
        <v>0</v>
      </c>
      <c r="P5" s="6">
        <v>0</v>
      </c>
      <c r="Q5" s="6">
        <v>0</v>
      </c>
      <c r="R5" s="13">
        <v>0</v>
      </c>
      <c r="S5" s="452">
        <f t="shared" si="1"/>
        <v>0</v>
      </c>
      <c r="T5" s="655" t="e">
        <f t="shared" si="2"/>
        <v>#DIV/0!</v>
      </c>
      <c r="U5" s="385" t="e">
        <f t="shared" si="3"/>
        <v>#DIV/0!</v>
      </c>
      <c r="V5" s="369" t="e">
        <f t="shared" si="4"/>
        <v>#DIV/0!</v>
      </c>
      <c r="W5" s="369" t="e">
        <f t="shared" si="5"/>
        <v>#DIV/0!</v>
      </c>
      <c r="X5" s="369" t="e">
        <f t="shared" si="6"/>
        <v>#DIV/0!</v>
      </c>
      <c r="Y5" s="386" t="e">
        <f t="shared" si="7"/>
        <v>#DIV/0!</v>
      </c>
      <c r="Z5" s="369" t="e">
        <f t="shared" si="9"/>
        <v>#DIV/0!</v>
      </c>
      <c r="AA5" s="73">
        <f t="shared" si="8"/>
        <v>0</v>
      </c>
      <c r="AB5" s="648"/>
      <c r="AC5" s="266"/>
      <c r="AD5" s="376" t="e">
        <f>+T5+Z5</f>
        <v>#DIV/0!</v>
      </c>
      <c r="AE5" s="1263">
        <v>192</v>
      </c>
      <c r="AF5" s="1310">
        <v>233</v>
      </c>
    </row>
    <row r="6" spans="1:32" ht="13.5" customHeight="1">
      <c r="A6" s="766">
        <v>6</v>
      </c>
      <c r="B6" s="498" t="s">
        <v>72</v>
      </c>
      <c r="C6" s="17">
        <v>0</v>
      </c>
      <c r="D6" s="384" t="e">
        <f t="shared" si="0"/>
        <v>#DIV/0!</v>
      </c>
      <c r="E6" s="272">
        <v>0</v>
      </c>
      <c r="F6" s="6">
        <v>0</v>
      </c>
      <c r="G6" s="35">
        <v>0</v>
      </c>
      <c r="H6" s="392">
        <v>0</v>
      </c>
      <c r="I6" s="349">
        <v>0</v>
      </c>
      <c r="J6" s="6">
        <v>0</v>
      </c>
      <c r="K6" s="6">
        <v>0</v>
      </c>
      <c r="L6" s="6">
        <v>0</v>
      </c>
      <c r="M6" s="6">
        <v>0</v>
      </c>
      <c r="N6" s="6">
        <v>0</v>
      </c>
      <c r="O6" s="137">
        <v>0</v>
      </c>
      <c r="P6" s="6">
        <v>0</v>
      </c>
      <c r="Q6" s="6">
        <v>0</v>
      </c>
      <c r="R6" s="13">
        <v>0</v>
      </c>
      <c r="S6" s="452">
        <f t="shared" si="1"/>
        <v>0</v>
      </c>
      <c r="T6" s="655" t="e">
        <f t="shared" si="2"/>
        <v>#DIV/0!</v>
      </c>
      <c r="U6" s="385" t="e">
        <f t="shared" si="3"/>
        <v>#DIV/0!</v>
      </c>
      <c r="V6" s="369" t="e">
        <f t="shared" si="4"/>
        <v>#DIV/0!</v>
      </c>
      <c r="W6" s="369" t="e">
        <f t="shared" si="5"/>
        <v>#DIV/0!</v>
      </c>
      <c r="X6" s="369" t="e">
        <f t="shared" si="6"/>
        <v>#DIV/0!</v>
      </c>
      <c r="Y6" s="386" t="e">
        <f t="shared" si="7"/>
        <v>#DIV/0!</v>
      </c>
      <c r="Z6" s="369" t="e">
        <f t="shared" si="9"/>
        <v>#DIV/0!</v>
      </c>
      <c r="AA6" s="73">
        <f t="shared" si="8"/>
        <v>0</v>
      </c>
      <c r="AB6" s="648"/>
      <c r="AC6" s="266"/>
      <c r="AD6" s="376" t="e">
        <f t="shared" si="10"/>
        <v>#DIV/0!</v>
      </c>
      <c r="AE6" s="1012">
        <v>258</v>
      </c>
      <c r="AF6" s="1264">
        <v>211</v>
      </c>
    </row>
    <row r="7" spans="1:32" ht="13.5" customHeight="1">
      <c r="A7" s="766">
        <v>7</v>
      </c>
      <c r="B7" s="498" t="s">
        <v>652</v>
      </c>
      <c r="C7" s="17">
        <v>0</v>
      </c>
      <c r="D7" s="384" t="e">
        <f t="shared" si="0"/>
        <v>#DIV/0!</v>
      </c>
      <c r="E7" s="272">
        <v>0</v>
      </c>
      <c r="F7" s="6">
        <v>0</v>
      </c>
      <c r="G7" s="35">
        <v>0</v>
      </c>
      <c r="H7" s="392">
        <v>0</v>
      </c>
      <c r="I7" s="349">
        <v>0</v>
      </c>
      <c r="J7" s="6">
        <v>0</v>
      </c>
      <c r="K7" s="6">
        <v>0</v>
      </c>
      <c r="L7" s="6">
        <v>0</v>
      </c>
      <c r="M7" s="6">
        <v>0</v>
      </c>
      <c r="N7" s="6">
        <v>0</v>
      </c>
      <c r="O7" s="137">
        <v>0</v>
      </c>
      <c r="P7" s="6">
        <v>0</v>
      </c>
      <c r="Q7" s="6">
        <v>0</v>
      </c>
      <c r="R7" s="13">
        <v>0</v>
      </c>
      <c r="S7" s="452">
        <f t="shared" si="1"/>
        <v>0</v>
      </c>
      <c r="T7" s="655" t="e">
        <f t="shared" si="2"/>
        <v>#DIV/0!</v>
      </c>
      <c r="U7" s="385" t="e">
        <f t="shared" si="3"/>
        <v>#DIV/0!</v>
      </c>
      <c r="V7" s="369" t="e">
        <f t="shared" si="4"/>
        <v>#DIV/0!</v>
      </c>
      <c r="W7" s="369" t="e">
        <f t="shared" si="5"/>
        <v>#DIV/0!</v>
      </c>
      <c r="X7" s="369" t="e">
        <f t="shared" si="6"/>
        <v>#DIV/0!</v>
      </c>
      <c r="Y7" s="386" t="e">
        <f t="shared" si="7"/>
        <v>#DIV/0!</v>
      </c>
      <c r="Z7" s="369" t="e">
        <f t="shared" si="9"/>
        <v>#DIV/0!</v>
      </c>
      <c r="AA7" s="73">
        <f t="shared" si="8"/>
        <v>0</v>
      </c>
      <c r="AB7" s="648"/>
      <c r="AC7" s="266"/>
      <c r="AD7" s="376" t="e">
        <f t="shared" si="10"/>
        <v>#DIV/0!</v>
      </c>
      <c r="AE7" s="1308">
        <v>217</v>
      </c>
      <c r="AF7" s="1258">
        <v>162</v>
      </c>
    </row>
    <row r="8" spans="1:32" ht="13.5" customHeight="1">
      <c r="A8" s="766">
        <v>10</v>
      </c>
      <c r="B8" s="498" t="s">
        <v>2254</v>
      </c>
      <c r="C8" s="17">
        <v>0</v>
      </c>
      <c r="D8" s="384" t="e">
        <f t="shared" si="0"/>
        <v>#DIV/0!</v>
      </c>
      <c r="E8" s="272">
        <v>0</v>
      </c>
      <c r="F8" s="6">
        <v>0</v>
      </c>
      <c r="G8" s="35">
        <v>0</v>
      </c>
      <c r="H8" s="392">
        <v>0</v>
      </c>
      <c r="I8" s="349">
        <v>0</v>
      </c>
      <c r="J8" s="6">
        <v>0</v>
      </c>
      <c r="K8" s="6">
        <v>0</v>
      </c>
      <c r="L8" s="6">
        <v>0</v>
      </c>
      <c r="M8" s="6">
        <v>0</v>
      </c>
      <c r="N8" s="6">
        <v>0</v>
      </c>
      <c r="O8" s="137">
        <v>0</v>
      </c>
      <c r="P8" s="6">
        <v>0</v>
      </c>
      <c r="Q8" s="6">
        <v>0</v>
      </c>
      <c r="R8" s="13">
        <v>0</v>
      </c>
      <c r="S8" s="452">
        <f t="shared" si="1"/>
        <v>0</v>
      </c>
      <c r="T8" s="655" t="e">
        <f t="shared" si="2"/>
        <v>#DIV/0!</v>
      </c>
      <c r="U8" s="385" t="e">
        <f t="shared" si="3"/>
        <v>#DIV/0!</v>
      </c>
      <c r="V8" s="369" t="e">
        <f t="shared" si="4"/>
        <v>#DIV/0!</v>
      </c>
      <c r="W8" s="369" t="e">
        <f t="shared" si="5"/>
        <v>#DIV/0!</v>
      </c>
      <c r="X8" s="369" t="e">
        <f t="shared" si="6"/>
        <v>#DIV/0!</v>
      </c>
      <c r="Y8" s="386" t="e">
        <f t="shared" si="7"/>
        <v>#DIV/0!</v>
      </c>
      <c r="Z8" s="369" t="e">
        <f t="shared" si="9"/>
        <v>#DIV/0!</v>
      </c>
      <c r="AA8" s="73">
        <f t="shared" si="8"/>
        <v>0</v>
      </c>
      <c r="AB8" s="648"/>
      <c r="AC8" s="266"/>
      <c r="AD8" s="376" t="e">
        <f t="shared" si="10"/>
        <v>#DIV/0!</v>
      </c>
      <c r="AE8" s="628"/>
      <c r="AF8" s="1258"/>
    </row>
    <row r="9" spans="1:32" ht="13.5" customHeight="1">
      <c r="A9" s="766">
        <v>22</v>
      </c>
      <c r="B9" s="498" t="s">
        <v>1474</v>
      </c>
      <c r="C9" s="17">
        <v>0</v>
      </c>
      <c r="D9" s="384" t="e">
        <f t="shared" si="0"/>
        <v>#DIV/0!</v>
      </c>
      <c r="E9" s="272">
        <v>0</v>
      </c>
      <c r="F9" s="6">
        <v>0</v>
      </c>
      <c r="G9" s="35">
        <v>0</v>
      </c>
      <c r="H9" s="392">
        <v>0</v>
      </c>
      <c r="I9" s="349">
        <v>0</v>
      </c>
      <c r="J9" s="6">
        <v>0</v>
      </c>
      <c r="K9" s="6">
        <v>0</v>
      </c>
      <c r="L9" s="6">
        <v>0</v>
      </c>
      <c r="M9" s="6">
        <v>0</v>
      </c>
      <c r="N9" s="6">
        <v>0</v>
      </c>
      <c r="O9" s="137">
        <v>0</v>
      </c>
      <c r="P9" s="6">
        <v>0</v>
      </c>
      <c r="Q9" s="6">
        <v>0</v>
      </c>
      <c r="R9" s="13">
        <v>0</v>
      </c>
      <c r="S9" s="452">
        <f t="shared" si="1"/>
        <v>0</v>
      </c>
      <c r="T9" s="655" t="e">
        <f t="shared" si="2"/>
        <v>#DIV/0!</v>
      </c>
      <c r="U9" s="385" t="e">
        <f t="shared" si="3"/>
        <v>#DIV/0!</v>
      </c>
      <c r="V9" s="369" t="e">
        <f t="shared" si="4"/>
        <v>#DIV/0!</v>
      </c>
      <c r="W9" s="369" t="e">
        <f t="shared" si="5"/>
        <v>#DIV/0!</v>
      </c>
      <c r="X9" s="369" t="e">
        <f t="shared" si="6"/>
        <v>#DIV/0!</v>
      </c>
      <c r="Y9" s="386" t="e">
        <f t="shared" si="7"/>
        <v>#DIV/0!</v>
      </c>
      <c r="Z9" s="369" t="e">
        <f t="shared" si="9"/>
        <v>#DIV/0!</v>
      </c>
      <c r="AA9" s="73">
        <f t="shared" si="8"/>
        <v>0</v>
      </c>
      <c r="AB9" s="648"/>
      <c r="AC9" s="266"/>
      <c r="AD9" s="376" t="e">
        <f t="shared" si="10"/>
        <v>#DIV/0!</v>
      </c>
      <c r="AE9" s="1263">
        <v>278</v>
      </c>
      <c r="AF9" s="1310">
        <v>286</v>
      </c>
    </row>
    <row r="10" spans="1:32" ht="13.5" customHeight="1">
      <c r="A10" s="766">
        <v>27</v>
      </c>
      <c r="B10" s="498" t="s">
        <v>1388</v>
      </c>
      <c r="C10" s="17">
        <v>0</v>
      </c>
      <c r="D10" s="384" t="e">
        <f t="shared" si="0"/>
        <v>#DIV/0!</v>
      </c>
      <c r="E10" s="272">
        <v>0</v>
      </c>
      <c r="F10" s="6">
        <v>0</v>
      </c>
      <c r="G10" s="35">
        <v>0</v>
      </c>
      <c r="H10" s="392">
        <v>0</v>
      </c>
      <c r="I10" s="349">
        <v>0</v>
      </c>
      <c r="J10" s="6">
        <v>0</v>
      </c>
      <c r="K10" s="6">
        <v>0</v>
      </c>
      <c r="L10" s="6">
        <v>0</v>
      </c>
      <c r="M10" s="6">
        <v>0</v>
      </c>
      <c r="N10" s="6">
        <v>0</v>
      </c>
      <c r="O10" s="137">
        <v>0</v>
      </c>
      <c r="P10" s="6">
        <v>0</v>
      </c>
      <c r="Q10" s="6">
        <v>0</v>
      </c>
      <c r="R10" s="13">
        <v>0</v>
      </c>
      <c r="S10" s="452">
        <f t="shared" si="1"/>
        <v>0</v>
      </c>
      <c r="T10" s="655" t="e">
        <f t="shared" si="2"/>
        <v>#DIV/0!</v>
      </c>
      <c r="U10" s="385" t="e">
        <f t="shared" si="3"/>
        <v>#DIV/0!</v>
      </c>
      <c r="V10" s="369" t="e">
        <f t="shared" si="4"/>
        <v>#DIV/0!</v>
      </c>
      <c r="W10" s="369" t="e">
        <f t="shared" si="5"/>
        <v>#DIV/0!</v>
      </c>
      <c r="X10" s="369" t="e">
        <f t="shared" si="6"/>
        <v>#DIV/0!</v>
      </c>
      <c r="Y10" s="386" t="e">
        <f t="shared" si="7"/>
        <v>#DIV/0!</v>
      </c>
      <c r="Z10" s="369" t="e">
        <f t="shared" si="9"/>
        <v>#DIV/0!</v>
      </c>
      <c r="AA10" s="73">
        <f t="shared" si="8"/>
        <v>0</v>
      </c>
      <c r="AB10" s="648"/>
      <c r="AC10" s="266"/>
      <c r="AD10" s="376" t="e">
        <f t="shared" si="10"/>
        <v>#DIV/0!</v>
      </c>
      <c r="AE10" s="1263">
        <v>235</v>
      </c>
      <c r="AF10" s="1310">
        <v>313</v>
      </c>
    </row>
    <row r="11" spans="1:32" ht="13.5" customHeight="1">
      <c r="A11" s="766">
        <v>31</v>
      </c>
      <c r="B11" s="498" t="s">
        <v>1275</v>
      </c>
      <c r="C11" s="17">
        <v>0</v>
      </c>
      <c r="D11" s="384" t="e">
        <f t="shared" si="0"/>
        <v>#DIV/0!</v>
      </c>
      <c r="E11" s="272">
        <v>0</v>
      </c>
      <c r="F11" s="6">
        <v>0</v>
      </c>
      <c r="G11" s="35">
        <v>0</v>
      </c>
      <c r="H11" s="392">
        <v>0</v>
      </c>
      <c r="I11" s="349">
        <v>0</v>
      </c>
      <c r="J11" s="6">
        <v>0</v>
      </c>
      <c r="K11" s="6">
        <v>0</v>
      </c>
      <c r="L11" s="6">
        <v>0</v>
      </c>
      <c r="M11" s="6">
        <v>0</v>
      </c>
      <c r="N11" s="6">
        <v>0</v>
      </c>
      <c r="O11" s="137">
        <v>0</v>
      </c>
      <c r="P11" s="6">
        <v>0</v>
      </c>
      <c r="Q11" s="6">
        <v>0</v>
      </c>
      <c r="R11" s="13">
        <v>0</v>
      </c>
      <c r="S11" s="452">
        <f t="shared" si="1"/>
        <v>0</v>
      </c>
      <c r="T11" s="655" t="e">
        <f t="shared" si="2"/>
        <v>#DIV/0!</v>
      </c>
      <c r="U11" s="385" t="e">
        <f>+I11/AA11</f>
        <v>#DIV/0!</v>
      </c>
      <c r="V11" s="369" t="e">
        <f>+J11/AA11</f>
        <v>#DIV/0!</v>
      </c>
      <c r="W11" s="369" t="e">
        <f t="shared" si="5"/>
        <v>#DIV/0!</v>
      </c>
      <c r="X11" s="369" t="e">
        <f>+H11/AA11</f>
        <v>#DIV/0!</v>
      </c>
      <c r="Y11" s="386" t="e">
        <f>+O11/AA11</f>
        <v>#DIV/0!</v>
      </c>
      <c r="Z11" s="369" t="e">
        <f>+(O11+P11+Q11)/G11</f>
        <v>#DIV/0!</v>
      </c>
      <c r="AA11" s="73">
        <f t="shared" si="8"/>
        <v>0</v>
      </c>
      <c r="AB11" s="648"/>
      <c r="AC11" s="266"/>
      <c r="AD11" s="376" t="e">
        <f>+T11+Z11</f>
        <v>#DIV/0!</v>
      </c>
      <c r="AE11" s="628">
        <v>311</v>
      </c>
      <c r="AF11" s="1309">
        <v>324</v>
      </c>
    </row>
    <row r="12" spans="1:32" ht="13.5" customHeight="1">
      <c r="A12" s="766">
        <v>32</v>
      </c>
      <c r="B12" s="498" t="s">
        <v>70</v>
      </c>
      <c r="C12" s="17">
        <v>0</v>
      </c>
      <c r="D12" s="384" t="e">
        <f t="shared" si="0"/>
        <v>#DIV/0!</v>
      </c>
      <c r="E12" s="272">
        <v>0</v>
      </c>
      <c r="F12" s="6">
        <v>0</v>
      </c>
      <c r="G12" s="35">
        <v>0</v>
      </c>
      <c r="H12" s="392">
        <v>0</v>
      </c>
      <c r="I12" s="349">
        <v>0</v>
      </c>
      <c r="J12" s="6">
        <v>0</v>
      </c>
      <c r="K12" s="6">
        <v>0</v>
      </c>
      <c r="L12" s="6">
        <v>0</v>
      </c>
      <c r="M12" s="6">
        <v>0</v>
      </c>
      <c r="N12" s="6">
        <v>0</v>
      </c>
      <c r="O12" s="137">
        <v>0</v>
      </c>
      <c r="P12" s="6">
        <v>0</v>
      </c>
      <c r="Q12" s="6">
        <v>0</v>
      </c>
      <c r="R12" s="13">
        <v>0</v>
      </c>
      <c r="S12" s="452">
        <f t="shared" si="1"/>
        <v>0</v>
      </c>
      <c r="T12" s="655" t="e">
        <f t="shared" si="2"/>
        <v>#DIV/0!</v>
      </c>
      <c r="U12" s="385" t="e">
        <f t="shared" si="3"/>
        <v>#DIV/0!</v>
      </c>
      <c r="V12" s="369" t="e">
        <f t="shared" si="4"/>
        <v>#DIV/0!</v>
      </c>
      <c r="W12" s="369" t="e">
        <f t="shared" si="5"/>
        <v>#DIV/0!</v>
      </c>
      <c r="X12" s="369" t="e">
        <f t="shared" si="6"/>
        <v>#DIV/0!</v>
      </c>
      <c r="Y12" s="386" t="e">
        <f t="shared" si="7"/>
        <v>#DIV/0!</v>
      </c>
      <c r="Z12" s="369" t="e">
        <f t="shared" si="9"/>
        <v>#DIV/0!</v>
      </c>
      <c r="AA12" s="73">
        <f t="shared" si="8"/>
        <v>0</v>
      </c>
      <c r="AB12" s="648"/>
      <c r="AC12" s="266"/>
      <c r="AD12" s="376" t="e">
        <f t="shared" si="10"/>
        <v>#DIV/0!</v>
      </c>
      <c r="AF12" s="1265"/>
    </row>
    <row r="13" spans="1:32" ht="13.5" customHeight="1">
      <c r="A13" s="766">
        <v>33</v>
      </c>
      <c r="B13" s="767" t="s">
        <v>695</v>
      </c>
      <c r="C13" s="17">
        <v>0</v>
      </c>
      <c r="D13" s="384" t="e">
        <f t="shared" si="0"/>
        <v>#DIV/0!</v>
      </c>
      <c r="E13" s="272">
        <v>0</v>
      </c>
      <c r="F13" s="6">
        <v>0</v>
      </c>
      <c r="G13" s="35">
        <v>0</v>
      </c>
      <c r="H13" s="392">
        <v>0</v>
      </c>
      <c r="I13" s="349">
        <v>0</v>
      </c>
      <c r="J13" s="6">
        <v>0</v>
      </c>
      <c r="K13" s="6">
        <v>0</v>
      </c>
      <c r="L13" s="6">
        <v>0</v>
      </c>
      <c r="M13" s="6">
        <v>0</v>
      </c>
      <c r="N13" s="6">
        <v>0</v>
      </c>
      <c r="O13" s="137">
        <v>0</v>
      </c>
      <c r="P13" s="6">
        <v>0</v>
      </c>
      <c r="Q13" s="6">
        <v>0</v>
      </c>
      <c r="R13" s="13">
        <v>0</v>
      </c>
      <c r="S13" s="452">
        <f t="shared" si="1"/>
        <v>0</v>
      </c>
      <c r="T13" s="655" t="e">
        <f t="shared" si="2"/>
        <v>#DIV/0!</v>
      </c>
      <c r="U13" s="385" t="e">
        <f t="shared" si="3"/>
        <v>#DIV/0!</v>
      </c>
      <c r="V13" s="369" t="e">
        <f t="shared" si="4"/>
        <v>#DIV/0!</v>
      </c>
      <c r="W13" s="369" t="e">
        <f t="shared" si="5"/>
        <v>#DIV/0!</v>
      </c>
      <c r="X13" s="369" t="e">
        <f t="shared" si="6"/>
        <v>#DIV/0!</v>
      </c>
      <c r="Y13" s="386" t="e">
        <f t="shared" si="7"/>
        <v>#DIV/0!</v>
      </c>
      <c r="Z13" s="369" t="e">
        <f t="shared" si="9"/>
        <v>#DIV/0!</v>
      </c>
      <c r="AA13" s="73">
        <f t="shared" si="8"/>
        <v>0</v>
      </c>
      <c r="AB13" s="648"/>
      <c r="AC13" s="266"/>
      <c r="AD13" s="376" t="e">
        <f t="shared" si="10"/>
        <v>#DIV/0!</v>
      </c>
      <c r="AE13" s="1263">
        <v>268</v>
      </c>
      <c r="AF13" s="1310">
        <v>299</v>
      </c>
    </row>
    <row r="14" spans="1:32" ht="13.5" customHeight="1">
      <c r="A14" s="766">
        <v>35</v>
      </c>
      <c r="B14" s="498" t="s">
        <v>1718</v>
      </c>
      <c r="C14" s="17">
        <v>0</v>
      </c>
      <c r="D14" s="384" t="e">
        <f t="shared" si="0"/>
        <v>#DIV/0!</v>
      </c>
      <c r="E14" s="272">
        <v>0</v>
      </c>
      <c r="F14" s="6">
        <v>0</v>
      </c>
      <c r="G14" s="35">
        <v>0</v>
      </c>
      <c r="H14" s="392">
        <v>0</v>
      </c>
      <c r="I14" s="349">
        <v>0</v>
      </c>
      <c r="J14" s="6">
        <v>0</v>
      </c>
      <c r="K14" s="6">
        <v>0</v>
      </c>
      <c r="L14" s="6">
        <v>0</v>
      </c>
      <c r="M14" s="6">
        <v>0</v>
      </c>
      <c r="N14" s="6">
        <v>0</v>
      </c>
      <c r="O14" s="137">
        <v>0</v>
      </c>
      <c r="P14" s="6">
        <v>0</v>
      </c>
      <c r="Q14" s="6">
        <v>0</v>
      </c>
      <c r="R14" s="13">
        <v>0</v>
      </c>
      <c r="S14" s="452">
        <f t="shared" si="1"/>
        <v>0</v>
      </c>
      <c r="T14" s="655" t="e">
        <f t="shared" si="2"/>
        <v>#DIV/0!</v>
      </c>
      <c r="U14" s="385" t="e">
        <f t="shared" si="3"/>
        <v>#DIV/0!</v>
      </c>
      <c r="V14" s="369" t="e">
        <f t="shared" si="4"/>
        <v>#DIV/0!</v>
      </c>
      <c r="W14" s="369" t="e">
        <f t="shared" si="5"/>
        <v>#DIV/0!</v>
      </c>
      <c r="X14" s="369" t="e">
        <f t="shared" si="6"/>
        <v>#DIV/0!</v>
      </c>
      <c r="Y14" s="386" t="e">
        <f t="shared" si="7"/>
        <v>#DIV/0!</v>
      </c>
      <c r="Z14" s="369" t="e">
        <f t="shared" si="9"/>
        <v>#DIV/0!</v>
      </c>
      <c r="AA14" s="73">
        <f t="shared" si="8"/>
        <v>0</v>
      </c>
      <c r="AB14" s="648"/>
      <c r="AC14" s="266"/>
      <c r="AD14" s="376" t="e">
        <f>+T14+Z14</f>
        <v>#DIV/0!</v>
      </c>
      <c r="AE14" s="628"/>
      <c r="AF14" s="1258"/>
    </row>
    <row r="15" spans="1:32" ht="13.5" customHeight="1">
      <c r="A15" s="766">
        <v>37</v>
      </c>
      <c r="B15" s="498" t="s">
        <v>1022</v>
      </c>
      <c r="C15" s="17">
        <v>0</v>
      </c>
      <c r="D15" s="384" t="e">
        <f t="shared" si="0"/>
        <v>#DIV/0!</v>
      </c>
      <c r="E15" s="272">
        <v>0</v>
      </c>
      <c r="F15" s="6">
        <v>0</v>
      </c>
      <c r="G15" s="35">
        <v>0</v>
      </c>
      <c r="H15" s="392">
        <v>0</v>
      </c>
      <c r="I15" s="349">
        <v>0</v>
      </c>
      <c r="J15" s="6">
        <v>0</v>
      </c>
      <c r="K15" s="6">
        <v>0</v>
      </c>
      <c r="L15" s="6">
        <v>0</v>
      </c>
      <c r="M15" s="6">
        <v>0</v>
      </c>
      <c r="N15" s="6">
        <v>0</v>
      </c>
      <c r="O15" s="137">
        <v>0</v>
      </c>
      <c r="P15" s="6">
        <v>0</v>
      </c>
      <c r="Q15" s="6">
        <v>0</v>
      </c>
      <c r="R15" s="13">
        <v>0</v>
      </c>
      <c r="S15" s="452">
        <f t="shared" si="1"/>
        <v>0</v>
      </c>
      <c r="T15" s="655" t="e">
        <f t="shared" si="2"/>
        <v>#DIV/0!</v>
      </c>
      <c r="U15" s="385" t="e">
        <f t="shared" si="3"/>
        <v>#DIV/0!</v>
      </c>
      <c r="V15" s="369" t="e">
        <f t="shared" si="4"/>
        <v>#DIV/0!</v>
      </c>
      <c r="W15" s="369" t="e">
        <f t="shared" si="5"/>
        <v>#DIV/0!</v>
      </c>
      <c r="X15" s="369" t="e">
        <f t="shared" si="6"/>
        <v>#DIV/0!</v>
      </c>
      <c r="Y15" s="386" t="e">
        <f t="shared" si="7"/>
        <v>#DIV/0!</v>
      </c>
      <c r="Z15" s="369" t="e">
        <f t="shared" si="9"/>
        <v>#DIV/0!</v>
      </c>
      <c r="AA15" s="73">
        <f t="shared" si="8"/>
        <v>0</v>
      </c>
      <c r="AB15" s="648"/>
      <c r="AC15" s="266"/>
      <c r="AD15" s="376" t="e">
        <f t="shared" si="10"/>
        <v>#DIV/0!</v>
      </c>
      <c r="AE15" s="1012">
        <v>273</v>
      </c>
      <c r="AF15" s="1264">
        <v>269</v>
      </c>
    </row>
    <row r="16" spans="1:32" ht="13.5" customHeight="1">
      <c r="A16" s="766">
        <v>38</v>
      </c>
      <c r="B16" s="498" t="s">
        <v>1778</v>
      </c>
      <c r="C16" s="17">
        <v>0</v>
      </c>
      <c r="D16" s="384" t="e">
        <f t="shared" si="0"/>
        <v>#DIV/0!</v>
      </c>
      <c r="E16" s="272">
        <v>0</v>
      </c>
      <c r="F16" s="6">
        <v>0</v>
      </c>
      <c r="G16" s="35">
        <v>0</v>
      </c>
      <c r="H16" s="392">
        <v>0</v>
      </c>
      <c r="I16" s="349">
        <v>0</v>
      </c>
      <c r="J16" s="6">
        <v>0</v>
      </c>
      <c r="K16" s="6">
        <v>0</v>
      </c>
      <c r="L16" s="6">
        <v>0</v>
      </c>
      <c r="M16" s="6">
        <v>0</v>
      </c>
      <c r="N16" s="6">
        <v>0</v>
      </c>
      <c r="O16" s="137">
        <v>0</v>
      </c>
      <c r="P16" s="6">
        <v>0</v>
      </c>
      <c r="Q16" s="6">
        <v>0</v>
      </c>
      <c r="R16" s="13">
        <v>0</v>
      </c>
      <c r="S16" s="452">
        <f t="shared" si="1"/>
        <v>0</v>
      </c>
      <c r="T16" s="655" t="e">
        <f t="shared" si="2"/>
        <v>#DIV/0!</v>
      </c>
      <c r="U16" s="385" t="e">
        <f t="shared" si="3"/>
        <v>#DIV/0!</v>
      </c>
      <c r="V16" s="369" t="e">
        <f t="shared" si="4"/>
        <v>#DIV/0!</v>
      </c>
      <c r="W16" s="369" t="e">
        <f t="shared" si="5"/>
        <v>#DIV/0!</v>
      </c>
      <c r="X16" s="369" t="e">
        <f t="shared" si="6"/>
        <v>#DIV/0!</v>
      </c>
      <c r="Y16" s="386" t="e">
        <f t="shared" si="7"/>
        <v>#DIV/0!</v>
      </c>
      <c r="Z16" s="369" t="e">
        <f t="shared" si="9"/>
        <v>#DIV/0!</v>
      </c>
      <c r="AA16" s="73">
        <f t="shared" si="8"/>
        <v>0</v>
      </c>
      <c r="AB16" s="648"/>
      <c r="AC16" s="266"/>
      <c r="AD16" s="376" t="e">
        <f>+T16+Z16</f>
        <v>#DIV/0!</v>
      </c>
      <c r="AE16" s="628">
        <v>264</v>
      </c>
      <c r="AF16" s="1309">
        <v>333</v>
      </c>
    </row>
    <row r="17" spans="1:32" ht="13.5" customHeight="1">
      <c r="A17" s="766">
        <v>40</v>
      </c>
      <c r="B17" s="498" t="s">
        <v>746</v>
      </c>
      <c r="C17" s="17">
        <v>0</v>
      </c>
      <c r="D17" s="384" t="e">
        <f t="shared" si="0"/>
        <v>#DIV/0!</v>
      </c>
      <c r="E17" s="272">
        <v>0</v>
      </c>
      <c r="F17" s="6">
        <v>0</v>
      </c>
      <c r="G17" s="35">
        <v>0</v>
      </c>
      <c r="H17" s="392">
        <v>0</v>
      </c>
      <c r="I17" s="349">
        <v>0</v>
      </c>
      <c r="J17" s="6">
        <v>0</v>
      </c>
      <c r="K17" s="6">
        <v>0</v>
      </c>
      <c r="L17" s="6">
        <v>0</v>
      </c>
      <c r="M17" s="6">
        <v>0</v>
      </c>
      <c r="N17" s="6">
        <v>0</v>
      </c>
      <c r="O17" s="137">
        <v>0</v>
      </c>
      <c r="P17" s="6">
        <v>0</v>
      </c>
      <c r="Q17" s="6">
        <v>0</v>
      </c>
      <c r="R17" s="13">
        <v>0</v>
      </c>
      <c r="S17" s="452">
        <f t="shared" si="1"/>
        <v>0</v>
      </c>
      <c r="T17" s="655" t="e">
        <f t="shared" si="2"/>
        <v>#DIV/0!</v>
      </c>
      <c r="U17" s="385" t="e">
        <f t="shared" si="3"/>
        <v>#DIV/0!</v>
      </c>
      <c r="V17" s="369" t="e">
        <f t="shared" si="4"/>
        <v>#DIV/0!</v>
      </c>
      <c r="W17" s="369" t="e">
        <f t="shared" si="5"/>
        <v>#DIV/0!</v>
      </c>
      <c r="X17" s="369" t="e">
        <f t="shared" si="6"/>
        <v>#DIV/0!</v>
      </c>
      <c r="Y17" s="386" t="e">
        <f t="shared" si="7"/>
        <v>#DIV/0!</v>
      </c>
      <c r="Z17" s="369" t="e">
        <f t="shared" si="9"/>
        <v>#DIV/0!</v>
      </c>
      <c r="AA17" s="73">
        <f t="shared" si="8"/>
        <v>0</v>
      </c>
      <c r="AB17" s="648"/>
      <c r="AC17" s="266"/>
      <c r="AD17" s="376" t="e">
        <f t="shared" si="10"/>
        <v>#DIV/0!</v>
      </c>
      <c r="AE17" s="1308">
        <v>222</v>
      </c>
      <c r="AF17" s="1258">
        <v>118</v>
      </c>
    </row>
    <row r="18" spans="1:32" ht="13.5" customHeight="1">
      <c r="A18" s="766">
        <v>44</v>
      </c>
      <c r="B18" s="498" t="s">
        <v>1619</v>
      </c>
      <c r="C18" s="17">
        <v>0</v>
      </c>
      <c r="D18" s="384" t="e">
        <f t="shared" si="0"/>
        <v>#DIV/0!</v>
      </c>
      <c r="E18" s="272">
        <v>0</v>
      </c>
      <c r="F18" s="6">
        <v>0</v>
      </c>
      <c r="G18" s="35">
        <v>0</v>
      </c>
      <c r="H18" s="392">
        <v>0</v>
      </c>
      <c r="I18" s="349">
        <v>0</v>
      </c>
      <c r="J18" s="6">
        <v>0</v>
      </c>
      <c r="K18" s="6">
        <v>0</v>
      </c>
      <c r="L18" s="6">
        <v>0</v>
      </c>
      <c r="M18" s="6">
        <v>0</v>
      </c>
      <c r="N18" s="6">
        <v>0</v>
      </c>
      <c r="O18" s="137">
        <v>0</v>
      </c>
      <c r="P18" s="6">
        <v>0</v>
      </c>
      <c r="Q18" s="6">
        <v>0</v>
      </c>
      <c r="R18" s="13">
        <v>0</v>
      </c>
      <c r="S18" s="452">
        <f t="shared" si="1"/>
        <v>0</v>
      </c>
      <c r="T18" s="655" t="e">
        <f t="shared" si="2"/>
        <v>#DIV/0!</v>
      </c>
      <c r="U18" s="385" t="e">
        <f t="shared" si="3"/>
        <v>#DIV/0!</v>
      </c>
      <c r="V18" s="369" t="e">
        <f t="shared" si="4"/>
        <v>#DIV/0!</v>
      </c>
      <c r="W18" s="369" t="e">
        <f t="shared" si="5"/>
        <v>#DIV/0!</v>
      </c>
      <c r="X18" s="369" t="e">
        <f t="shared" si="6"/>
        <v>#DIV/0!</v>
      </c>
      <c r="Y18" s="386" t="e">
        <f t="shared" si="7"/>
        <v>#DIV/0!</v>
      </c>
      <c r="Z18" s="369" t="e">
        <f t="shared" si="9"/>
        <v>#DIV/0!</v>
      </c>
      <c r="AA18" s="73">
        <f t="shared" si="8"/>
        <v>0</v>
      </c>
      <c r="AB18" s="648"/>
      <c r="AC18" s="266"/>
      <c r="AD18" s="376" t="e">
        <f>+T18+Z18</f>
        <v>#DIV/0!</v>
      </c>
      <c r="AE18" s="1012">
        <v>280</v>
      </c>
      <c r="AF18" s="1264">
        <v>237</v>
      </c>
    </row>
    <row r="19" spans="1:32" ht="13.5" customHeight="1">
      <c r="A19" s="766">
        <v>49</v>
      </c>
      <c r="B19" s="498" t="s">
        <v>1620</v>
      </c>
      <c r="C19" s="17">
        <v>0</v>
      </c>
      <c r="D19" s="384" t="e">
        <f t="shared" si="0"/>
        <v>#DIV/0!</v>
      </c>
      <c r="E19" s="272">
        <v>0</v>
      </c>
      <c r="F19" s="6">
        <v>0</v>
      </c>
      <c r="G19" s="35">
        <v>0</v>
      </c>
      <c r="H19" s="392">
        <v>0</v>
      </c>
      <c r="I19" s="349">
        <v>0</v>
      </c>
      <c r="J19" s="6">
        <v>0</v>
      </c>
      <c r="K19" s="6">
        <v>0</v>
      </c>
      <c r="L19" s="6">
        <v>0</v>
      </c>
      <c r="M19" s="6">
        <v>0</v>
      </c>
      <c r="N19" s="6">
        <v>0</v>
      </c>
      <c r="O19" s="137">
        <v>0</v>
      </c>
      <c r="P19" s="6">
        <v>0</v>
      </c>
      <c r="Q19" s="6">
        <v>0</v>
      </c>
      <c r="R19" s="13">
        <v>0</v>
      </c>
      <c r="S19" s="452">
        <f t="shared" si="1"/>
        <v>0</v>
      </c>
      <c r="T19" s="655" t="e">
        <f t="shared" si="2"/>
        <v>#DIV/0!</v>
      </c>
      <c r="U19" s="385" t="e">
        <f>+I19/AA19</f>
        <v>#DIV/0!</v>
      </c>
      <c r="V19" s="369" t="e">
        <f>+J19/AA19</f>
        <v>#DIV/0!</v>
      </c>
      <c r="W19" s="369" t="e">
        <f t="shared" si="5"/>
        <v>#DIV/0!</v>
      </c>
      <c r="X19" s="369" t="e">
        <f>+H19/AA19</f>
        <v>#DIV/0!</v>
      </c>
      <c r="Y19" s="386" t="e">
        <f>+O19/AA19</f>
        <v>#DIV/0!</v>
      </c>
      <c r="Z19" s="369" t="e">
        <f>+(O19+P19+Q19)/G19</f>
        <v>#DIV/0!</v>
      </c>
      <c r="AA19" s="73">
        <f t="shared" si="8"/>
        <v>0</v>
      </c>
      <c r="AB19" s="648"/>
      <c r="AC19" s="266"/>
      <c r="AD19" s="376" t="e">
        <f>+T11+Z11</f>
        <v>#DIV/0!</v>
      </c>
      <c r="AE19" s="628"/>
      <c r="AF19" s="1258"/>
    </row>
    <row r="20" spans="1:32" ht="13.5" customHeight="1">
      <c r="A20" s="766">
        <v>50</v>
      </c>
      <c r="B20" s="498" t="s">
        <v>2257</v>
      </c>
      <c r="C20" s="17">
        <v>0</v>
      </c>
      <c r="D20" s="384" t="e">
        <f t="shared" si="0"/>
        <v>#DIV/0!</v>
      </c>
      <c r="E20" s="272">
        <v>0</v>
      </c>
      <c r="F20" s="6">
        <v>0</v>
      </c>
      <c r="G20" s="35">
        <v>0</v>
      </c>
      <c r="H20" s="392">
        <v>0</v>
      </c>
      <c r="I20" s="349">
        <v>0</v>
      </c>
      <c r="J20" s="6">
        <v>0</v>
      </c>
      <c r="K20" s="6">
        <v>0</v>
      </c>
      <c r="L20" s="6">
        <v>0</v>
      </c>
      <c r="M20" s="6">
        <v>0</v>
      </c>
      <c r="N20" s="6">
        <v>0</v>
      </c>
      <c r="O20" s="137">
        <v>0</v>
      </c>
      <c r="P20" s="6">
        <v>0</v>
      </c>
      <c r="Q20" s="6">
        <v>0</v>
      </c>
      <c r="R20" s="13">
        <v>0</v>
      </c>
      <c r="S20" s="452">
        <f t="shared" si="1"/>
        <v>0</v>
      </c>
      <c r="T20" s="655" t="e">
        <f t="shared" si="2"/>
        <v>#DIV/0!</v>
      </c>
      <c r="U20" s="385" t="e">
        <f t="shared" si="3"/>
        <v>#DIV/0!</v>
      </c>
      <c r="V20" s="369" t="e">
        <f t="shared" si="4"/>
        <v>#DIV/0!</v>
      </c>
      <c r="W20" s="369" t="e">
        <f t="shared" si="5"/>
        <v>#DIV/0!</v>
      </c>
      <c r="X20" s="369" t="e">
        <f t="shared" si="6"/>
        <v>#DIV/0!</v>
      </c>
      <c r="Y20" s="386" t="e">
        <f t="shared" si="7"/>
        <v>#DIV/0!</v>
      </c>
      <c r="Z20" s="369" t="e">
        <f t="shared" si="9"/>
        <v>#DIV/0!</v>
      </c>
      <c r="AA20" s="73">
        <f t="shared" si="8"/>
        <v>0</v>
      </c>
      <c r="AB20" s="648"/>
      <c r="AC20" s="266"/>
      <c r="AD20" s="376" t="e">
        <f t="shared" si="10"/>
        <v>#DIV/0!</v>
      </c>
      <c r="AE20" s="628"/>
      <c r="AF20" s="1258"/>
    </row>
    <row r="21" spans="1:32" ht="13.5" customHeight="1">
      <c r="A21" s="766">
        <v>51</v>
      </c>
      <c r="B21" s="498" t="s">
        <v>1615</v>
      </c>
      <c r="C21" s="17">
        <v>0</v>
      </c>
      <c r="D21" s="384" t="e">
        <f t="shared" si="0"/>
        <v>#DIV/0!</v>
      </c>
      <c r="E21" s="272">
        <v>0</v>
      </c>
      <c r="F21" s="6">
        <v>0</v>
      </c>
      <c r="G21" s="35">
        <v>0</v>
      </c>
      <c r="H21" s="392">
        <v>0</v>
      </c>
      <c r="I21" s="349">
        <v>0</v>
      </c>
      <c r="J21" s="6">
        <v>0</v>
      </c>
      <c r="K21" s="6">
        <v>0</v>
      </c>
      <c r="L21" s="6">
        <v>0</v>
      </c>
      <c r="M21" s="6">
        <v>0</v>
      </c>
      <c r="N21" s="6">
        <v>0</v>
      </c>
      <c r="O21" s="137">
        <v>0</v>
      </c>
      <c r="P21" s="6">
        <v>0</v>
      </c>
      <c r="Q21" s="6">
        <v>0</v>
      </c>
      <c r="R21" s="13">
        <v>0</v>
      </c>
      <c r="S21" s="452">
        <f t="shared" si="1"/>
        <v>0</v>
      </c>
      <c r="T21" s="655" t="e">
        <f t="shared" si="2"/>
        <v>#DIV/0!</v>
      </c>
      <c r="U21" s="385" t="e">
        <f t="shared" si="3"/>
        <v>#DIV/0!</v>
      </c>
      <c r="V21" s="369" t="e">
        <f t="shared" si="4"/>
        <v>#DIV/0!</v>
      </c>
      <c r="W21" s="369" t="e">
        <f t="shared" si="5"/>
        <v>#DIV/0!</v>
      </c>
      <c r="X21" s="369" t="e">
        <f t="shared" si="6"/>
        <v>#DIV/0!</v>
      </c>
      <c r="Y21" s="386" t="e">
        <f t="shared" si="7"/>
        <v>#DIV/0!</v>
      </c>
      <c r="Z21" s="369" t="e">
        <f t="shared" si="9"/>
        <v>#DIV/0!</v>
      </c>
      <c r="AA21" s="73">
        <f t="shared" si="8"/>
        <v>0</v>
      </c>
      <c r="AB21" s="648"/>
      <c r="AC21" s="266"/>
      <c r="AD21" s="376" t="e">
        <f>+T21+Z21</f>
        <v>#DIV/0!</v>
      </c>
      <c r="AE21" s="628">
        <v>291</v>
      </c>
      <c r="AF21" s="1309">
        <v>312</v>
      </c>
    </row>
    <row r="22" spans="1:32" ht="13.5" customHeight="1">
      <c r="A22" s="766">
        <v>52</v>
      </c>
      <c r="B22" s="498" t="s">
        <v>2656</v>
      </c>
      <c r="C22" s="17">
        <v>0</v>
      </c>
      <c r="D22" s="384" t="e">
        <f t="shared" si="0"/>
        <v>#DIV/0!</v>
      </c>
      <c r="E22" s="272">
        <v>0</v>
      </c>
      <c r="F22" s="6">
        <v>0</v>
      </c>
      <c r="G22" s="35">
        <v>0</v>
      </c>
      <c r="H22" s="392">
        <v>0</v>
      </c>
      <c r="I22" s="349">
        <v>0</v>
      </c>
      <c r="J22" s="6">
        <v>0</v>
      </c>
      <c r="K22" s="6">
        <v>0</v>
      </c>
      <c r="L22" s="6">
        <v>0</v>
      </c>
      <c r="M22" s="6">
        <v>0</v>
      </c>
      <c r="N22" s="6">
        <v>0</v>
      </c>
      <c r="O22" s="137">
        <v>0</v>
      </c>
      <c r="P22" s="6">
        <v>0</v>
      </c>
      <c r="Q22" s="6">
        <v>0</v>
      </c>
      <c r="R22" s="13">
        <v>0</v>
      </c>
      <c r="S22" s="452">
        <f t="shared" si="1"/>
        <v>0</v>
      </c>
      <c r="T22" s="655" t="e">
        <f>+(G22+J22+K22)/(E22+J22+K22-L22)</f>
        <v>#DIV/0!</v>
      </c>
      <c r="U22" s="385" t="e">
        <f>+I22/AA22</f>
        <v>#DIV/0!</v>
      </c>
      <c r="V22" s="369" t="e">
        <f>+J22/AA22</f>
        <v>#DIV/0!</v>
      </c>
      <c r="W22" s="369" t="e">
        <f>+F22/AA22</f>
        <v>#DIV/0!</v>
      </c>
      <c r="X22" s="369" t="e">
        <f>+H22/AA22</f>
        <v>#DIV/0!</v>
      </c>
      <c r="Y22" s="386" t="e">
        <f>+O22/AA22</f>
        <v>#DIV/0!</v>
      </c>
      <c r="Z22" s="369" t="e">
        <f>+(O22+P22+Q22)/G22</f>
        <v>#DIV/0!</v>
      </c>
      <c r="AA22" s="73">
        <f>+E22+J22+L22+R22</f>
        <v>0</v>
      </c>
      <c r="AB22" s="648"/>
      <c r="AC22" s="266"/>
      <c r="AD22" s="376" t="e">
        <f>+T22+Z22</f>
        <v>#DIV/0!</v>
      </c>
      <c r="AE22" s="628"/>
      <c r="AF22" s="1258"/>
    </row>
    <row r="23" spans="1:32" ht="13.5" customHeight="1">
      <c r="A23" s="766">
        <v>54</v>
      </c>
      <c r="B23" s="498" t="s">
        <v>1777</v>
      </c>
      <c r="C23" s="17">
        <v>0</v>
      </c>
      <c r="D23" s="384" t="e">
        <f t="shared" si="0"/>
        <v>#DIV/0!</v>
      </c>
      <c r="E23" s="272">
        <v>0</v>
      </c>
      <c r="F23" s="6">
        <v>0</v>
      </c>
      <c r="G23" s="35">
        <v>0</v>
      </c>
      <c r="H23" s="392">
        <v>0</v>
      </c>
      <c r="I23" s="349">
        <v>0</v>
      </c>
      <c r="J23" s="6">
        <v>0</v>
      </c>
      <c r="K23" s="6">
        <v>0</v>
      </c>
      <c r="L23" s="6">
        <v>0</v>
      </c>
      <c r="M23" s="6">
        <v>0</v>
      </c>
      <c r="N23" s="6">
        <v>0</v>
      </c>
      <c r="O23" s="137">
        <v>0</v>
      </c>
      <c r="P23" s="6">
        <v>0</v>
      </c>
      <c r="Q23" s="6">
        <v>0</v>
      </c>
      <c r="R23" s="13">
        <v>0</v>
      </c>
      <c r="S23" s="452">
        <f t="shared" si="1"/>
        <v>0</v>
      </c>
      <c r="T23" s="655" t="e">
        <f t="shared" si="2"/>
        <v>#DIV/0!</v>
      </c>
      <c r="U23" s="385" t="e">
        <f t="shared" si="3"/>
        <v>#DIV/0!</v>
      </c>
      <c r="V23" s="369" t="e">
        <f t="shared" si="4"/>
        <v>#DIV/0!</v>
      </c>
      <c r="W23" s="369" t="e">
        <f t="shared" si="5"/>
        <v>#DIV/0!</v>
      </c>
      <c r="X23" s="369" t="e">
        <f t="shared" si="6"/>
        <v>#DIV/0!</v>
      </c>
      <c r="Y23" s="386" t="e">
        <f t="shared" si="7"/>
        <v>#DIV/0!</v>
      </c>
      <c r="Z23" s="369" t="e">
        <f t="shared" si="9"/>
        <v>#DIV/0!</v>
      </c>
      <c r="AA23" s="73">
        <f t="shared" si="8"/>
        <v>0</v>
      </c>
      <c r="AB23" s="648"/>
      <c r="AC23" s="266"/>
      <c r="AD23" s="376" t="e">
        <f t="shared" si="10"/>
        <v>#DIV/0!</v>
      </c>
      <c r="AE23" s="891"/>
      <c r="AF23" s="13"/>
    </row>
    <row r="24" spans="1:32" ht="13.5" customHeight="1">
      <c r="A24" s="766">
        <v>55</v>
      </c>
      <c r="B24" s="498" t="s">
        <v>1025</v>
      </c>
      <c r="C24" s="17">
        <v>0</v>
      </c>
      <c r="D24" s="384" t="e">
        <f t="shared" si="0"/>
        <v>#DIV/0!</v>
      </c>
      <c r="E24" s="272">
        <v>0</v>
      </c>
      <c r="F24" s="6">
        <v>0</v>
      </c>
      <c r="G24" s="35">
        <v>0</v>
      </c>
      <c r="H24" s="392">
        <v>0</v>
      </c>
      <c r="I24" s="349">
        <v>0</v>
      </c>
      <c r="J24" s="6">
        <v>0</v>
      </c>
      <c r="K24" s="6">
        <v>0</v>
      </c>
      <c r="L24" s="6">
        <v>0</v>
      </c>
      <c r="M24" s="6">
        <v>0</v>
      </c>
      <c r="N24" s="6">
        <v>0</v>
      </c>
      <c r="O24" s="137">
        <v>0</v>
      </c>
      <c r="P24" s="6">
        <v>0</v>
      </c>
      <c r="Q24" s="6">
        <v>0</v>
      </c>
      <c r="R24" s="13">
        <v>0</v>
      </c>
      <c r="S24" s="452">
        <f t="shared" si="1"/>
        <v>0</v>
      </c>
      <c r="T24" s="655" t="e">
        <f t="shared" si="2"/>
        <v>#DIV/0!</v>
      </c>
      <c r="U24" s="385" t="e">
        <f t="shared" si="3"/>
        <v>#DIV/0!</v>
      </c>
      <c r="V24" s="369" t="e">
        <f t="shared" si="4"/>
        <v>#DIV/0!</v>
      </c>
      <c r="W24" s="369" t="e">
        <f t="shared" si="5"/>
        <v>#DIV/0!</v>
      </c>
      <c r="X24" s="369" t="e">
        <f t="shared" si="6"/>
        <v>#DIV/0!</v>
      </c>
      <c r="Y24" s="386" t="e">
        <f t="shared" si="7"/>
        <v>#DIV/0!</v>
      </c>
      <c r="Z24" s="369" t="e">
        <f t="shared" si="9"/>
        <v>#DIV/0!</v>
      </c>
      <c r="AA24" s="73">
        <f t="shared" si="8"/>
        <v>0</v>
      </c>
      <c r="AB24" s="648"/>
      <c r="AC24" s="266"/>
      <c r="AD24" s="376" t="e">
        <f>+T24+Z24</f>
        <v>#DIV/0!</v>
      </c>
      <c r="AE24" s="628">
        <v>254</v>
      </c>
      <c r="AF24" s="1309">
        <v>286</v>
      </c>
    </row>
    <row r="25" spans="1:32" ht="13.5" customHeight="1">
      <c r="A25" s="766">
        <v>56</v>
      </c>
      <c r="B25" s="498" t="s">
        <v>1627</v>
      </c>
      <c r="C25" s="17">
        <v>0</v>
      </c>
      <c r="D25" s="384" t="e">
        <f t="shared" si="0"/>
        <v>#DIV/0!</v>
      </c>
      <c r="E25" s="272">
        <v>0</v>
      </c>
      <c r="F25" s="6">
        <v>0</v>
      </c>
      <c r="G25" s="35">
        <v>0</v>
      </c>
      <c r="H25" s="392">
        <v>0</v>
      </c>
      <c r="I25" s="349">
        <v>0</v>
      </c>
      <c r="J25" s="6">
        <v>0</v>
      </c>
      <c r="K25" s="6">
        <v>0</v>
      </c>
      <c r="L25" s="6">
        <v>0</v>
      </c>
      <c r="M25" s="6">
        <v>0</v>
      </c>
      <c r="N25" s="6">
        <v>0</v>
      </c>
      <c r="O25" s="137">
        <v>0</v>
      </c>
      <c r="P25" s="6">
        <v>0</v>
      </c>
      <c r="Q25" s="6">
        <v>0</v>
      </c>
      <c r="R25" s="13">
        <v>0</v>
      </c>
      <c r="S25" s="452">
        <f t="shared" si="1"/>
        <v>0</v>
      </c>
      <c r="T25" s="655" t="e">
        <f t="shared" si="2"/>
        <v>#DIV/0!</v>
      </c>
      <c r="U25" s="385" t="e">
        <f t="shared" si="3"/>
        <v>#DIV/0!</v>
      </c>
      <c r="V25" s="369" t="e">
        <f t="shared" si="4"/>
        <v>#DIV/0!</v>
      </c>
      <c r="W25" s="369" t="e">
        <f t="shared" si="5"/>
        <v>#DIV/0!</v>
      </c>
      <c r="X25" s="369" t="e">
        <f t="shared" si="6"/>
        <v>#DIV/0!</v>
      </c>
      <c r="Y25" s="386" t="e">
        <f t="shared" si="7"/>
        <v>#DIV/0!</v>
      </c>
      <c r="Z25" s="369" t="e">
        <f t="shared" si="9"/>
        <v>#DIV/0!</v>
      </c>
      <c r="AA25" s="73">
        <f t="shared" si="8"/>
        <v>0</v>
      </c>
      <c r="AB25" s="648"/>
      <c r="AC25" s="266"/>
      <c r="AD25" s="376" t="e">
        <f>+T25+Z25</f>
        <v>#DIV/0!</v>
      </c>
      <c r="AE25" s="891"/>
      <c r="AF25" s="13"/>
    </row>
    <row r="26" spans="1:32" ht="15.75" customHeight="1">
      <c r="A26" s="766">
        <v>59</v>
      </c>
      <c r="B26" s="498" t="s">
        <v>1623</v>
      </c>
      <c r="C26" s="17">
        <v>0</v>
      </c>
      <c r="D26" s="384" t="e">
        <f t="shared" si="0"/>
        <v>#DIV/0!</v>
      </c>
      <c r="E26" s="272">
        <v>0</v>
      </c>
      <c r="F26" s="6">
        <v>0</v>
      </c>
      <c r="G26" s="35">
        <v>0</v>
      </c>
      <c r="H26" s="392">
        <v>0</v>
      </c>
      <c r="I26" s="349">
        <v>0</v>
      </c>
      <c r="J26" s="6">
        <v>0</v>
      </c>
      <c r="K26" s="6">
        <v>0</v>
      </c>
      <c r="L26" s="6">
        <v>0</v>
      </c>
      <c r="M26" s="6">
        <v>0</v>
      </c>
      <c r="N26" s="6">
        <v>0</v>
      </c>
      <c r="O26" s="137">
        <v>0</v>
      </c>
      <c r="P26" s="6">
        <v>0</v>
      </c>
      <c r="Q26" s="6">
        <v>0</v>
      </c>
      <c r="R26" s="13">
        <v>0</v>
      </c>
      <c r="S26" s="452">
        <f t="shared" si="1"/>
        <v>0</v>
      </c>
      <c r="T26" s="655" t="e">
        <f t="shared" si="2"/>
        <v>#DIV/0!</v>
      </c>
      <c r="U26" s="385" t="e">
        <f t="shared" si="3"/>
        <v>#DIV/0!</v>
      </c>
      <c r="V26" s="369" t="e">
        <f t="shared" si="4"/>
        <v>#DIV/0!</v>
      </c>
      <c r="W26" s="369" t="e">
        <f t="shared" si="5"/>
        <v>#DIV/0!</v>
      </c>
      <c r="X26" s="369" t="e">
        <f t="shared" si="6"/>
        <v>#DIV/0!</v>
      </c>
      <c r="Y26" s="386" t="e">
        <f t="shared" si="7"/>
        <v>#DIV/0!</v>
      </c>
      <c r="Z26" s="369" t="e">
        <f t="shared" si="9"/>
        <v>#DIV/0!</v>
      </c>
      <c r="AA26" s="73">
        <f t="shared" si="8"/>
        <v>0</v>
      </c>
      <c r="AB26" s="648"/>
      <c r="AC26" s="266"/>
      <c r="AD26" s="376" t="e">
        <f>+T26+Z26</f>
        <v>#DIV/0!</v>
      </c>
      <c r="AE26" s="1012">
        <v>290</v>
      </c>
      <c r="AF26" s="1264">
        <v>167</v>
      </c>
    </row>
    <row r="27" spans="1:32" ht="13.5" customHeight="1">
      <c r="A27" s="766">
        <v>60</v>
      </c>
      <c r="B27" s="498" t="s">
        <v>2278</v>
      </c>
      <c r="C27" s="17">
        <v>0</v>
      </c>
      <c r="D27" s="384" t="e">
        <f t="shared" si="0"/>
        <v>#DIV/0!</v>
      </c>
      <c r="E27" s="272">
        <v>0</v>
      </c>
      <c r="F27" s="6">
        <v>0</v>
      </c>
      <c r="G27" s="35">
        <v>0</v>
      </c>
      <c r="H27" s="392">
        <v>0</v>
      </c>
      <c r="I27" s="349">
        <v>0</v>
      </c>
      <c r="J27" s="6">
        <v>0</v>
      </c>
      <c r="K27" s="6">
        <v>0</v>
      </c>
      <c r="L27" s="6">
        <v>0</v>
      </c>
      <c r="M27" s="6">
        <v>0</v>
      </c>
      <c r="N27" s="6">
        <v>0</v>
      </c>
      <c r="O27" s="137">
        <v>0</v>
      </c>
      <c r="P27" s="6">
        <v>0</v>
      </c>
      <c r="Q27" s="6">
        <v>0</v>
      </c>
      <c r="R27" s="13">
        <v>0</v>
      </c>
      <c r="S27" s="452">
        <f t="shared" si="1"/>
        <v>0</v>
      </c>
      <c r="T27" s="655" t="e">
        <f t="shared" si="2"/>
        <v>#DIV/0!</v>
      </c>
      <c r="U27" s="385" t="e">
        <f t="shared" si="3"/>
        <v>#DIV/0!</v>
      </c>
      <c r="V27" s="369" t="e">
        <f t="shared" si="4"/>
        <v>#DIV/0!</v>
      </c>
      <c r="W27" s="369" t="e">
        <f t="shared" si="5"/>
        <v>#DIV/0!</v>
      </c>
      <c r="X27" s="369" t="e">
        <f t="shared" si="6"/>
        <v>#DIV/0!</v>
      </c>
      <c r="Y27" s="386" t="e">
        <f t="shared" si="7"/>
        <v>#DIV/0!</v>
      </c>
      <c r="Z27" s="369" t="e">
        <f t="shared" si="9"/>
        <v>#DIV/0!</v>
      </c>
      <c r="AA27" s="73">
        <f t="shared" si="8"/>
        <v>0</v>
      </c>
      <c r="AB27" s="648"/>
      <c r="AC27" s="266"/>
      <c r="AD27" s="376" t="e">
        <f t="shared" si="10"/>
        <v>#DIV/0!</v>
      </c>
      <c r="AE27" s="891"/>
      <c r="AF27" s="13"/>
    </row>
    <row r="28" spans="1:32" ht="14.25" customHeight="1">
      <c r="A28" s="766">
        <v>61</v>
      </c>
      <c r="B28" s="498" t="s">
        <v>1943</v>
      </c>
      <c r="C28" s="17">
        <v>0</v>
      </c>
      <c r="D28" s="384" t="e">
        <f t="shared" si="0"/>
        <v>#DIV/0!</v>
      </c>
      <c r="E28" s="272">
        <v>0</v>
      </c>
      <c r="F28" s="6">
        <v>0</v>
      </c>
      <c r="G28" s="35">
        <v>0</v>
      </c>
      <c r="H28" s="392">
        <v>0</v>
      </c>
      <c r="I28" s="349">
        <v>0</v>
      </c>
      <c r="J28" s="6">
        <v>0</v>
      </c>
      <c r="K28" s="6">
        <v>0</v>
      </c>
      <c r="L28" s="6">
        <v>0</v>
      </c>
      <c r="M28" s="6">
        <v>0</v>
      </c>
      <c r="N28" s="6">
        <v>0</v>
      </c>
      <c r="O28" s="137">
        <v>0</v>
      </c>
      <c r="P28" s="6">
        <v>0</v>
      </c>
      <c r="Q28" s="6">
        <v>0</v>
      </c>
      <c r="R28" s="13">
        <v>0</v>
      </c>
      <c r="S28" s="452">
        <f t="shared" si="1"/>
        <v>0</v>
      </c>
      <c r="T28" s="655" t="e">
        <f t="shared" si="2"/>
        <v>#DIV/0!</v>
      </c>
      <c r="U28" s="385" t="e">
        <f t="shared" si="3"/>
        <v>#DIV/0!</v>
      </c>
      <c r="V28" s="369" t="e">
        <f t="shared" si="4"/>
        <v>#DIV/0!</v>
      </c>
      <c r="W28" s="369" t="e">
        <f t="shared" si="5"/>
        <v>#DIV/0!</v>
      </c>
      <c r="X28" s="369" t="e">
        <f t="shared" si="6"/>
        <v>#DIV/0!</v>
      </c>
      <c r="Y28" s="386" t="e">
        <f t="shared" si="7"/>
        <v>#DIV/0!</v>
      </c>
      <c r="Z28" s="369" t="e">
        <f t="shared" si="9"/>
        <v>#DIV/0!</v>
      </c>
      <c r="AA28" s="73">
        <f t="shared" si="8"/>
        <v>0</v>
      </c>
      <c r="AB28" s="648"/>
      <c r="AC28" s="266"/>
      <c r="AD28" s="376" t="e">
        <f t="shared" si="10"/>
        <v>#DIV/0!</v>
      </c>
      <c r="AE28" s="628"/>
      <c r="AF28" s="1258"/>
    </row>
    <row r="29" spans="1:32" ht="13.5" customHeight="1">
      <c r="A29" s="766">
        <v>62</v>
      </c>
      <c r="B29" s="498" t="s">
        <v>1781</v>
      </c>
      <c r="C29" s="17">
        <v>0</v>
      </c>
      <c r="D29" s="384" t="e">
        <f t="shared" si="0"/>
        <v>#DIV/0!</v>
      </c>
      <c r="E29" s="272">
        <v>0</v>
      </c>
      <c r="F29" s="6">
        <v>0</v>
      </c>
      <c r="G29" s="35">
        <v>0</v>
      </c>
      <c r="H29" s="392">
        <v>0</v>
      </c>
      <c r="I29" s="349">
        <v>0</v>
      </c>
      <c r="J29" s="6">
        <v>0</v>
      </c>
      <c r="K29" s="6">
        <v>0</v>
      </c>
      <c r="L29" s="6">
        <v>0</v>
      </c>
      <c r="M29" s="6">
        <v>0</v>
      </c>
      <c r="N29" s="6">
        <v>0</v>
      </c>
      <c r="O29" s="137">
        <v>0</v>
      </c>
      <c r="P29" s="6">
        <v>0</v>
      </c>
      <c r="Q29" s="6">
        <v>0</v>
      </c>
      <c r="R29" s="13">
        <v>0</v>
      </c>
      <c r="S29" s="452">
        <f t="shared" si="1"/>
        <v>0</v>
      </c>
      <c r="T29" s="655" t="e">
        <f t="shared" si="2"/>
        <v>#DIV/0!</v>
      </c>
      <c r="U29" s="385" t="e">
        <f t="shared" si="3"/>
        <v>#DIV/0!</v>
      </c>
      <c r="V29" s="369" t="e">
        <f t="shared" si="4"/>
        <v>#DIV/0!</v>
      </c>
      <c r="W29" s="369" t="e">
        <f t="shared" si="5"/>
        <v>#DIV/0!</v>
      </c>
      <c r="X29" s="369" t="e">
        <f t="shared" si="6"/>
        <v>#DIV/0!</v>
      </c>
      <c r="Y29" s="386" t="e">
        <f t="shared" si="7"/>
        <v>#DIV/0!</v>
      </c>
      <c r="Z29" s="369" t="e">
        <f t="shared" si="9"/>
        <v>#DIV/0!</v>
      </c>
      <c r="AA29" s="73">
        <f t="shared" si="8"/>
        <v>0</v>
      </c>
      <c r="AB29" s="648"/>
      <c r="AC29" s="266"/>
      <c r="AD29" s="376" t="e">
        <f>+T29+Z29</f>
        <v>#DIV/0!</v>
      </c>
      <c r="AE29" s="1263">
        <v>207</v>
      </c>
      <c r="AF29" s="989">
        <v>273</v>
      </c>
    </row>
    <row r="30" spans="1:32" ht="13.5" customHeight="1">
      <c r="A30" s="766">
        <v>63</v>
      </c>
      <c r="B30" s="498" t="s">
        <v>1109</v>
      </c>
      <c r="C30" s="17">
        <v>0</v>
      </c>
      <c r="D30" s="384" t="e">
        <f t="shared" si="0"/>
        <v>#DIV/0!</v>
      </c>
      <c r="E30" s="272">
        <v>0</v>
      </c>
      <c r="F30" s="6">
        <v>0</v>
      </c>
      <c r="G30" s="35">
        <v>0</v>
      </c>
      <c r="H30" s="392">
        <v>0</v>
      </c>
      <c r="I30" s="349">
        <v>0</v>
      </c>
      <c r="J30" s="6">
        <v>0</v>
      </c>
      <c r="K30" s="6">
        <v>0</v>
      </c>
      <c r="L30" s="6">
        <v>0</v>
      </c>
      <c r="M30" s="6">
        <v>0</v>
      </c>
      <c r="N30" s="6">
        <v>0</v>
      </c>
      <c r="O30" s="137">
        <v>0</v>
      </c>
      <c r="P30" s="6">
        <v>0</v>
      </c>
      <c r="Q30" s="6">
        <v>0</v>
      </c>
      <c r="R30" s="13">
        <v>0</v>
      </c>
      <c r="S30" s="452">
        <f t="shared" si="1"/>
        <v>0</v>
      </c>
      <c r="T30" s="655" t="e">
        <f t="shared" si="2"/>
        <v>#DIV/0!</v>
      </c>
      <c r="U30" s="385" t="e">
        <f t="shared" si="3"/>
        <v>#DIV/0!</v>
      </c>
      <c r="V30" s="369" t="e">
        <f t="shared" si="4"/>
        <v>#DIV/0!</v>
      </c>
      <c r="W30" s="369" t="e">
        <f t="shared" si="5"/>
        <v>#DIV/0!</v>
      </c>
      <c r="X30" s="369" t="e">
        <f t="shared" si="6"/>
        <v>#DIV/0!</v>
      </c>
      <c r="Y30" s="386" t="e">
        <f t="shared" si="7"/>
        <v>#DIV/0!</v>
      </c>
      <c r="Z30" s="369" t="e">
        <f t="shared" si="9"/>
        <v>#DIV/0!</v>
      </c>
      <c r="AA30" s="73">
        <f t="shared" si="8"/>
        <v>0</v>
      </c>
      <c r="AB30" s="648"/>
      <c r="AC30" s="266"/>
      <c r="AD30" s="376" t="e">
        <f t="shared" si="10"/>
        <v>#DIV/0!</v>
      </c>
      <c r="AE30" s="1012">
        <v>300</v>
      </c>
      <c r="AF30" s="1264">
        <v>257</v>
      </c>
    </row>
    <row r="31" spans="1:32" ht="13.5" customHeight="1">
      <c r="A31" s="766">
        <v>64</v>
      </c>
      <c r="B31" s="767" t="s">
        <v>2281</v>
      </c>
      <c r="C31" s="17">
        <v>0</v>
      </c>
      <c r="D31" s="384" t="e">
        <f t="shared" si="0"/>
        <v>#DIV/0!</v>
      </c>
      <c r="E31" s="272">
        <v>0</v>
      </c>
      <c r="F31" s="6">
        <v>0</v>
      </c>
      <c r="G31" s="35">
        <v>0</v>
      </c>
      <c r="H31" s="392">
        <v>0</v>
      </c>
      <c r="I31" s="349">
        <v>0</v>
      </c>
      <c r="J31" s="6">
        <v>0</v>
      </c>
      <c r="K31" s="6">
        <v>0</v>
      </c>
      <c r="L31" s="6">
        <v>0</v>
      </c>
      <c r="M31" s="6">
        <v>0</v>
      </c>
      <c r="N31" s="6">
        <v>0</v>
      </c>
      <c r="O31" s="137">
        <v>0</v>
      </c>
      <c r="P31" s="6">
        <v>0</v>
      </c>
      <c r="Q31" s="6">
        <v>0</v>
      </c>
      <c r="R31" s="13">
        <v>0</v>
      </c>
      <c r="S31" s="452">
        <f t="shared" si="1"/>
        <v>0</v>
      </c>
      <c r="T31" s="655" t="e">
        <f>+(G31+J31+K31)/(E31+J31+K31-L31)</f>
        <v>#DIV/0!</v>
      </c>
      <c r="U31" s="385" t="e">
        <f>+I31/AA31</f>
        <v>#DIV/0!</v>
      </c>
      <c r="V31" s="369" t="e">
        <f>+J31/AA31</f>
        <v>#DIV/0!</v>
      </c>
      <c r="W31" s="369" t="e">
        <f>+F31/AA31</f>
        <v>#DIV/0!</v>
      </c>
      <c r="X31" s="369" t="e">
        <f>+H31/AA31</f>
        <v>#DIV/0!</v>
      </c>
      <c r="Y31" s="386" t="e">
        <f>+O31/AA31</f>
        <v>#DIV/0!</v>
      </c>
      <c r="Z31" s="369" t="e">
        <f>+(O31+P31+Q31)/G31</f>
        <v>#DIV/0!</v>
      </c>
      <c r="AA31" s="73">
        <f>+E31+J31+L31+R31</f>
        <v>0</v>
      </c>
      <c r="AB31" s="648"/>
      <c r="AC31" s="266"/>
      <c r="AD31" s="376" t="e">
        <f>+T31+Z31</f>
        <v>#DIV/0!</v>
      </c>
      <c r="AE31" s="628"/>
      <c r="AF31" s="1258"/>
    </row>
    <row r="32" spans="1:32" ht="13.5" customHeight="1">
      <c r="A32" s="766">
        <v>69</v>
      </c>
      <c r="B32" s="498" t="s">
        <v>1622</v>
      </c>
      <c r="C32" s="17">
        <v>0</v>
      </c>
      <c r="D32" s="384" t="e">
        <f t="shared" si="0"/>
        <v>#DIV/0!</v>
      </c>
      <c r="E32" s="272">
        <v>0</v>
      </c>
      <c r="F32" s="6">
        <v>0</v>
      </c>
      <c r="G32" s="35">
        <v>0</v>
      </c>
      <c r="H32" s="392">
        <v>0</v>
      </c>
      <c r="I32" s="349">
        <v>0</v>
      </c>
      <c r="J32" s="6">
        <v>0</v>
      </c>
      <c r="K32" s="6">
        <v>0</v>
      </c>
      <c r="L32" s="6">
        <v>0</v>
      </c>
      <c r="M32" s="6">
        <v>0</v>
      </c>
      <c r="N32" s="6">
        <v>0</v>
      </c>
      <c r="O32" s="137">
        <v>0</v>
      </c>
      <c r="P32" s="6">
        <v>0</v>
      </c>
      <c r="Q32" s="6">
        <v>0</v>
      </c>
      <c r="R32" s="13">
        <v>0</v>
      </c>
      <c r="S32" s="452">
        <f t="shared" si="1"/>
        <v>0</v>
      </c>
      <c r="T32" s="655" t="e">
        <f t="shared" si="2"/>
        <v>#DIV/0!</v>
      </c>
      <c r="U32" s="385" t="e">
        <f t="shared" si="3"/>
        <v>#DIV/0!</v>
      </c>
      <c r="V32" s="369" t="e">
        <f t="shared" si="4"/>
        <v>#DIV/0!</v>
      </c>
      <c r="W32" s="369" t="e">
        <f t="shared" si="5"/>
        <v>#DIV/0!</v>
      </c>
      <c r="X32" s="369" t="e">
        <f t="shared" si="6"/>
        <v>#DIV/0!</v>
      </c>
      <c r="Y32" s="386" t="e">
        <f t="shared" si="7"/>
        <v>#DIV/0!</v>
      </c>
      <c r="Z32" s="369" t="e">
        <f t="shared" si="9"/>
        <v>#DIV/0!</v>
      </c>
      <c r="AA32" s="73">
        <f t="shared" si="8"/>
        <v>0</v>
      </c>
      <c r="AB32" s="648"/>
      <c r="AC32" s="266"/>
      <c r="AD32" s="376" t="e">
        <f>+T32+Z32</f>
        <v>#DIV/0!</v>
      </c>
      <c r="AE32" s="628"/>
      <c r="AF32" s="1258"/>
    </row>
    <row r="33" spans="1:32" ht="13.5" customHeight="1">
      <c r="A33" s="766">
        <v>121</v>
      </c>
      <c r="B33" s="767" t="s">
        <v>1944</v>
      </c>
      <c r="C33" s="17">
        <v>0</v>
      </c>
      <c r="D33" s="384" t="e">
        <f t="shared" si="0"/>
        <v>#DIV/0!</v>
      </c>
      <c r="E33" s="272">
        <v>0</v>
      </c>
      <c r="F33" s="6">
        <v>0</v>
      </c>
      <c r="G33" s="35">
        <v>0</v>
      </c>
      <c r="H33" s="392">
        <v>0</v>
      </c>
      <c r="I33" s="349">
        <v>0</v>
      </c>
      <c r="J33" s="6">
        <v>0</v>
      </c>
      <c r="K33" s="6">
        <v>0</v>
      </c>
      <c r="L33" s="6">
        <v>0</v>
      </c>
      <c r="M33" s="6">
        <v>0</v>
      </c>
      <c r="N33" s="6">
        <v>0</v>
      </c>
      <c r="O33" s="137">
        <v>0</v>
      </c>
      <c r="P33" s="6">
        <v>0</v>
      </c>
      <c r="Q33" s="6">
        <v>0</v>
      </c>
      <c r="R33" s="13">
        <v>0</v>
      </c>
      <c r="S33" s="452">
        <f t="shared" si="1"/>
        <v>0</v>
      </c>
      <c r="T33" s="655" t="e">
        <f t="shared" si="2"/>
        <v>#DIV/0!</v>
      </c>
      <c r="U33" s="385" t="e">
        <f t="shared" si="3"/>
        <v>#DIV/0!</v>
      </c>
      <c r="V33" s="369" t="e">
        <f t="shared" si="4"/>
        <v>#DIV/0!</v>
      </c>
      <c r="W33" s="369" t="e">
        <f t="shared" si="5"/>
        <v>#DIV/0!</v>
      </c>
      <c r="X33" s="369" t="e">
        <f t="shared" si="6"/>
        <v>#DIV/0!</v>
      </c>
      <c r="Y33" s="386" t="e">
        <f t="shared" si="7"/>
        <v>#DIV/0!</v>
      </c>
      <c r="Z33" s="369" t="e">
        <f t="shared" si="9"/>
        <v>#DIV/0!</v>
      </c>
      <c r="AA33" s="73">
        <f t="shared" si="8"/>
        <v>0</v>
      </c>
      <c r="AB33" s="648"/>
      <c r="AC33" s="266"/>
      <c r="AD33" s="376" t="e">
        <f t="shared" si="10"/>
        <v>#DIV/0!</v>
      </c>
      <c r="AE33" s="891"/>
      <c r="AF33" s="13"/>
    </row>
    <row r="34" spans="1:32" ht="13.5" customHeight="1">
      <c r="A34" s="766">
        <v>123</v>
      </c>
      <c r="B34" s="767" t="s">
        <v>1780</v>
      </c>
      <c r="C34" s="17">
        <v>0</v>
      </c>
      <c r="D34" s="384" t="e">
        <f t="shared" si="0"/>
        <v>#DIV/0!</v>
      </c>
      <c r="E34" s="272">
        <v>0</v>
      </c>
      <c r="F34" s="6">
        <v>0</v>
      </c>
      <c r="G34" s="35">
        <v>0</v>
      </c>
      <c r="H34" s="392">
        <v>0</v>
      </c>
      <c r="I34" s="349">
        <v>0</v>
      </c>
      <c r="J34" s="6">
        <v>0</v>
      </c>
      <c r="K34" s="6">
        <v>0</v>
      </c>
      <c r="L34" s="6">
        <v>0</v>
      </c>
      <c r="M34" s="6">
        <v>0</v>
      </c>
      <c r="N34" s="6">
        <v>0</v>
      </c>
      <c r="O34" s="137">
        <v>0</v>
      </c>
      <c r="P34" s="6">
        <v>0</v>
      </c>
      <c r="Q34" s="6">
        <v>0</v>
      </c>
      <c r="R34" s="13">
        <v>0</v>
      </c>
      <c r="S34" s="452">
        <f t="shared" si="1"/>
        <v>0</v>
      </c>
      <c r="T34" s="655" t="e">
        <f t="shared" si="2"/>
        <v>#DIV/0!</v>
      </c>
      <c r="U34" s="385" t="e">
        <f>+I34/AA34</f>
        <v>#DIV/0!</v>
      </c>
      <c r="V34" s="369" t="e">
        <f>+J34/AA34</f>
        <v>#DIV/0!</v>
      </c>
      <c r="W34" s="369" t="e">
        <f t="shared" si="5"/>
        <v>#DIV/0!</v>
      </c>
      <c r="X34" s="369" t="e">
        <f>+H34/AA34</f>
        <v>#DIV/0!</v>
      </c>
      <c r="Y34" s="386" t="e">
        <f>+O34/AA34</f>
        <v>#DIV/0!</v>
      </c>
      <c r="Z34" s="369" t="e">
        <f>+(O34+P34+Q34)/G34</f>
        <v>#DIV/0!</v>
      </c>
      <c r="AA34" s="73">
        <f t="shared" si="8"/>
        <v>0</v>
      </c>
      <c r="AB34" s="648"/>
      <c r="AC34" s="266"/>
      <c r="AD34" s="376" t="e">
        <f>+T34+Z34</f>
        <v>#DIV/0!</v>
      </c>
      <c r="AE34" s="891"/>
      <c r="AF34" s="13"/>
    </row>
    <row r="35" spans="1:32" ht="13.5" customHeight="1">
      <c r="A35" s="766">
        <v>124</v>
      </c>
      <c r="B35" s="767" t="s">
        <v>1779</v>
      </c>
      <c r="C35" s="17">
        <v>0</v>
      </c>
      <c r="D35" s="384" t="e">
        <f t="shared" si="0"/>
        <v>#DIV/0!</v>
      </c>
      <c r="E35" s="272">
        <v>0</v>
      </c>
      <c r="F35" s="6">
        <v>0</v>
      </c>
      <c r="G35" s="35">
        <v>0</v>
      </c>
      <c r="H35" s="392">
        <v>0</v>
      </c>
      <c r="I35" s="349">
        <v>0</v>
      </c>
      <c r="J35" s="6">
        <v>0</v>
      </c>
      <c r="K35" s="6">
        <v>0</v>
      </c>
      <c r="L35" s="6">
        <v>0</v>
      </c>
      <c r="M35" s="6">
        <v>0</v>
      </c>
      <c r="N35" s="6">
        <v>0</v>
      </c>
      <c r="O35" s="137">
        <v>0</v>
      </c>
      <c r="P35" s="6">
        <v>0</v>
      </c>
      <c r="Q35" s="6">
        <v>0</v>
      </c>
      <c r="R35" s="13">
        <v>0</v>
      </c>
      <c r="S35" s="452">
        <f t="shared" si="1"/>
        <v>0</v>
      </c>
      <c r="T35" s="655" t="e">
        <f t="shared" si="2"/>
        <v>#DIV/0!</v>
      </c>
      <c r="U35" s="385" t="e">
        <f t="shared" si="3"/>
        <v>#DIV/0!</v>
      </c>
      <c r="V35" s="369" t="e">
        <f t="shared" si="4"/>
        <v>#DIV/0!</v>
      </c>
      <c r="W35" s="369" t="e">
        <f t="shared" si="5"/>
        <v>#DIV/0!</v>
      </c>
      <c r="X35" s="369" t="e">
        <f t="shared" si="6"/>
        <v>#DIV/0!</v>
      </c>
      <c r="Y35" s="386" t="e">
        <f t="shared" si="7"/>
        <v>#DIV/0!</v>
      </c>
      <c r="Z35" s="369" t="e">
        <f t="shared" si="9"/>
        <v>#DIV/0!</v>
      </c>
      <c r="AA35" s="73">
        <f t="shared" si="8"/>
        <v>0</v>
      </c>
      <c r="AB35" s="648"/>
      <c r="AC35" s="266"/>
      <c r="AD35" s="376" t="e">
        <f>+T35+Z35</f>
        <v>#DIV/0!</v>
      </c>
      <c r="AE35" s="891"/>
      <c r="AF35" s="13"/>
    </row>
    <row r="36" spans="1:32" ht="13.5" customHeight="1">
      <c r="A36" s="766">
        <v>127</v>
      </c>
      <c r="B36" s="767" t="s">
        <v>2282</v>
      </c>
      <c r="C36" s="17">
        <v>0</v>
      </c>
      <c r="D36" s="384" t="e">
        <f t="shared" si="0"/>
        <v>#DIV/0!</v>
      </c>
      <c r="E36" s="272">
        <v>0</v>
      </c>
      <c r="F36" s="6">
        <v>0</v>
      </c>
      <c r="G36" s="35">
        <v>0</v>
      </c>
      <c r="H36" s="392">
        <v>0</v>
      </c>
      <c r="I36" s="349">
        <v>0</v>
      </c>
      <c r="J36" s="6">
        <v>0</v>
      </c>
      <c r="K36" s="6">
        <v>0</v>
      </c>
      <c r="L36" s="6">
        <v>0</v>
      </c>
      <c r="M36" s="6">
        <v>0</v>
      </c>
      <c r="N36" s="6">
        <v>0</v>
      </c>
      <c r="O36" s="137">
        <v>0</v>
      </c>
      <c r="P36" s="6">
        <v>0</v>
      </c>
      <c r="Q36" s="6">
        <v>0</v>
      </c>
      <c r="R36" s="13">
        <v>0</v>
      </c>
      <c r="S36" s="452">
        <f t="shared" si="1"/>
        <v>0</v>
      </c>
      <c r="T36" s="655" t="e">
        <f>+(G36+J36+K36)/(E36+J36+K36-L36)</f>
        <v>#DIV/0!</v>
      </c>
      <c r="U36" s="385" t="e">
        <f>+I36/AA36</f>
        <v>#DIV/0!</v>
      </c>
      <c r="V36" s="369" t="e">
        <f>+J36/AA36</f>
        <v>#DIV/0!</v>
      </c>
      <c r="W36" s="369" t="e">
        <f>+F36/AA36</f>
        <v>#DIV/0!</v>
      </c>
      <c r="X36" s="369" t="e">
        <f>+H36/AA36</f>
        <v>#DIV/0!</v>
      </c>
      <c r="Y36" s="386" t="e">
        <f>+O36/AA36</f>
        <v>#DIV/0!</v>
      </c>
      <c r="Z36" s="369" t="e">
        <f>+(O36+P36+Q36)/G36</f>
        <v>#DIV/0!</v>
      </c>
      <c r="AA36" s="73">
        <f>+E36+J36+L36+R36</f>
        <v>0</v>
      </c>
      <c r="AB36" s="648"/>
      <c r="AC36" s="266"/>
      <c r="AD36" s="376" t="e">
        <f>+T36+Z36</f>
        <v>#DIV/0!</v>
      </c>
      <c r="AE36" s="894"/>
      <c r="AF36" s="40"/>
    </row>
    <row r="37" spans="1:32" ht="13.5" customHeight="1">
      <c r="A37" s="768"/>
      <c r="B37" s="1452"/>
      <c r="C37" s="398"/>
      <c r="D37" s="399"/>
      <c r="E37" s="398"/>
      <c r="F37" s="398"/>
      <c r="G37" s="398"/>
      <c r="H37" s="398"/>
      <c r="I37" s="398"/>
      <c r="J37" s="398"/>
      <c r="K37" s="398"/>
      <c r="L37" s="398"/>
      <c r="M37" s="398"/>
      <c r="N37" s="398"/>
      <c r="O37" s="398"/>
      <c r="P37" s="398"/>
      <c r="Q37" s="398"/>
      <c r="R37" s="398"/>
      <c r="S37" s="398"/>
      <c r="T37" s="656"/>
      <c r="U37" s="398"/>
      <c r="V37" s="398"/>
      <c r="W37" s="398"/>
      <c r="X37" s="398"/>
      <c r="Y37" s="398"/>
      <c r="Z37" s="398"/>
      <c r="AA37" s="398"/>
      <c r="AB37" s="398"/>
      <c r="AC37" s="398"/>
      <c r="AD37" s="1313"/>
      <c r="AE37" s="1315" t="s">
        <v>2350</v>
      </c>
      <c r="AF37" s="1314" t="s">
        <v>2351</v>
      </c>
    </row>
    <row r="38" spans="1:32" ht="13.5" customHeight="1">
      <c r="A38" s="766">
        <v>11</v>
      </c>
      <c r="B38" s="498" t="s">
        <v>947</v>
      </c>
      <c r="C38" s="17">
        <v>0</v>
      </c>
      <c r="D38" s="384" t="e">
        <f>+G38/E38*1000</f>
        <v>#DIV/0!</v>
      </c>
      <c r="E38" s="272">
        <v>0</v>
      </c>
      <c r="F38" s="6">
        <v>0</v>
      </c>
      <c r="G38" s="35">
        <v>0</v>
      </c>
      <c r="H38" s="392">
        <v>0</v>
      </c>
      <c r="I38" s="349">
        <v>0</v>
      </c>
      <c r="J38" s="6">
        <v>0</v>
      </c>
      <c r="K38" s="6">
        <v>0</v>
      </c>
      <c r="L38" s="6">
        <v>0</v>
      </c>
      <c r="M38" s="6">
        <v>0</v>
      </c>
      <c r="N38" s="6">
        <v>0</v>
      </c>
      <c r="O38" s="137">
        <v>0</v>
      </c>
      <c r="P38" s="6">
        <v>0</v>
      </c>
      <c r="Q38" s="6">
        <v>0</v>
      </c>
      <c r="R38" s="13">
        <v>0</v>
      </c>
      <c r="S38" s="452">
        <f>+G38+P38+Q38*2+O38*3</f>
        <v>0</v>
      </c>
      <c r="T38" s="655" t="e">
        <f>+(G38+J38)/(E38+J38)</f>
        <v>#DIV/0!</v>
      </c>
      <c r="U38" s="385" t="e">
        <f>+I38/AA38</f>
        <v>#DIV/0!</v>
      </c>
      <c r="V38" s="369" t="e">
        <f>+J38/AA38</f>
        <v>#DIV/0!</v>
      </c>
      <c r="W38" s="369" t="e">
        <f>+F38/AA38</f>
        <v>#DIV/0!</v>
      </c>
      <c r="X38" s="369" t="e">
        <f>+H38/AA38</f>
        <v>#DIV/0!</v>
      </c>
      <c r="Y38" s="386" t="e">
        <f>+O38/AA38</f>
        <v>#DIV/0!</v>
      </c>
      <c r="Z38" s="369" t="e">
        <f t="shared" si="9"/>
        <v>#DIV/0!</v>
      </c>
      <c r="AA38" s="73">
        <f>+E38+J38+L38+R38</f>
        <v>0</v>
      </c>
      <c r="AB38" s="38"/>
      <c r="AC38" s="266"/>
      <c r="AD38" s="376" t="e">
        <f t="shared" si="10"/>
        <v>#DIV/0!</v>
      </c>
    </row>
    <row r="39" spans="1:32" ht="13.5" customHeight="1">
      <c r="A39" s="766">
        <v>12</v>
      </c>
      <c r="B39" s="498" t="s">
        <v>1969</v>
      </c>
      <c r="C39" s="17">
        <v>0</v>
      </c>
      <c r="D39" s="384" t="e">
        <f t="shared" ref="D39:D77" si="11">+G39/E39*1000</f>
        <v>#DIV/0!</v>
      </c>
      <c r="E39" s="272">
        <v>0</v>
      </c>
      <c r="F39" s="6">
        <v>0</v>
      </c>
      <c r="G39" s="35">
        <v>0</v>
      </c>
      <c r="H39" s="392">
        <v>0</v>
      </c>
      <c r="I39" s="349">
        <v>0</v>
      </c>
      <c r="J39" s="6">
        <v>0</v>
      </c>
      <c r="K39" s="6">
        <v>0</v>
      </c>
      <c r="L39" s="6">
        <v>0</v>
      </c>
      <c r="M39" s="6">
        <v>0</v>
      </c>
      <c r="N39" s="6">
        <v>0</v>
      </c>
      <c r="O39" s="137">
        <v>0</v>
      </c>
      <c r="P39" s="6">
        <v>0</v>
      </c>
      <c r="Q39" s="6">
        <v>0</v>
      </c>
      <c r="R39" s="13">
        <v>0</v>
      </c>
      <c r="S39" s="452">
        <f t="shared" ref="S39:S77" si="12">+G39+P39+Q39*2+O39*3</f>
        <v>0</v>
      </c>
      <c r="T39" s="655" t="e">
        <f t="shared" ref="T39:T77" si="13">+(G39+J39)/(E39+J39)</f>
        <v>#DIV/0!</v>
      </c>
      <c r="U39" s="385" t="e">
        <f t="shared" ref="U39:U77" si="14">+I39/AA39</f>
        <v>#DIV/0!</v>
      </c>
      <c r="V39" s="369" t="e">
        <f t="shared" ref="V39:V77" si="15">+J39/AA39</f>
        <v>#DIV/0!</v>
      </c>
      <c r="W39" s="369" t="e">
        <f t="shared" ref="W39:W77" si="16">+F39/AA39</f>
        <v>#DIV/0!</v>
      </c>
      <c r="X39" s="369" t="e">
        <f t="shared" ref="X39:X77" si="17">+H39/AA39</f>
        <v>#DIV/0!</v>
      </c>
      <c r="Y39" s="386" t="e">
        <f t="shared" ref="Y39:Y77" si="18">+O39/AA39</f>
        <v>#DIV/0!</v>
      </c>
      <c r="Z39" s="369" t="e">
        <f t="shared" ref="Z39:Z77" si="19">+(O39+P39+Q39)/G39</f>
        <v>#DIV/0!</v>
      </c>
      <c r="AA39" s="73">
        <f t="shared" ref="AA39:AA77" si="20">+E39+J39+L39+R39</f>
        <v>0</v>
      </c>
      <c r="AB39" s="648"/>
      <c r="AC39" s="266"/>
      <c r="AD39" s="376" t="e">
        <f>+T39+Z39</f>
        <v>#DIV/0!</v>
      </c>
    </row>
    <row r="40" spans="1:32" ht="13.5" customHeight="1">
      <c r="A40" s="766">
        <v>13</v>
      </c>
      <c r="B40" s="498" t="s">
        <v>1970</v>
      </c>
      <c r="C40" s="17">
        <v>0</v>
      </c>
      <c r="D40" s="384" t="e">
        <f t="shared" si="11"/>
        <v>#DIV/0!</v>
      </c>
      <c r="E40" s="272">
        <v>0</v>
      </c>
      <c r="F40" s="6">
        <v>0</v>
      </c>
      <c r="G40" s="35">
        <v>0</v>
      </c>
      <c r="H40" s="392">
        <v>0</v>
      </c>
      <c r="I40" s="349">
        <v>0</v>
      </c>
      <c r="J40" s="6">
        <v>0</v>
      </c>
      <c r="K40" s="6">
        <v>0</v>
      </c>
      <c r="L40" s="6">
        <v>0</v>
      </c>
      <c r="M40" s="6">
        <v>0</v>
      </c>
      <c r="N40" s="6">
        <v>0</v>
      </c>
      <c r="O40" s="137">
        <v>0</v>
      </c>
      <c r="P40" s="6">
        <v>0</v>
      </c>
      <c r="Q40" s="6">
        <v>0</v>
      </c>
      <c r="R40" s="13">
        <v>0</v>
      </c>
      <c r="S40" s="452">
        <f t="shared" si="12"/>
        <v>0</v>
      </c>
      <c r="T40" s="655" t="e">
        <f t="shared" si="13"/>
        <v>#DIV/0!</v>
      </c>
      <c r="U40" s="385" t="e">
        <f t="shared" si="14"/>
        <v>#DIV/0!</v>
      </c>
      <c r="V40" s="369" t="e">
        <f t="shared" si="15"/>
        <v>#DIV/0!</v>
      </c>
      <c r="W40" s="369" t="e">
        <f t="shared" si="16"/>
        <v>#DIV/0!</v>
      </c>
      <c r="X40" s="369" t="e">
        <f t="shared" si="17"/>
        <v>#DIV/0!</v>
      </c>
      <c r="Y40" s="386" t="e">
        <f t="shared" si="18"/>
        <v>#DIV/0!</v>
      </c>
      <c r="Z40" s="369" t="e">
        <f t="shared" si="19"/>
        <v>#DIV/0!</v>
      </c>
      <c r="AA40" s="73">
        <f t="shared" si="20"/>
        <v>0</v>
      </c>
      <c r="AB40" s="648"/>
      <c r="AC40" s="266"/>
      <c r="AD40" s="376" t="e">
        <f t="shared" si="10"/>
        <v>#DIV/0!</v>
      </c>
    </row>
    <row r="41" spans="1:32" ht="13.5" customHeight="1">
      <c r="A41" s="766">
        <v>14</v>
      </c>
      <c r="B41" s="767" t="s">
        <v>953</v>
      </c>
      <c r="C41" s="17">
        <v>0</v>
      </c>
      <c r="D41" s="384" t="e">
        <f t="shared" si="11"/>
        <v>#DIV/0!</v>
      </c>
      <c r="E41" s="272">
        <v>0</v>
      </c>
      <c r="F41" s="6">
        <v>0</v>
      </c>
      <c r="G41" s="35">
        <v>0</v>
      </c>
      <c r="H41" s="392">
        <v>0</v>
      </c>
      <c r="I41" s="349">
        <v>0</v>
      </c>
      <c r="J41" s="6">
        <v>0</v>
      </c>
      <c r="K41" s="6">
        <v>0</v>
      </c>
      <c r="L41" s="6">
        <v>0</v>
      </c>
      <c r="M41" s="6">
        <v>0</v>
      </c>
      <c r="N41" s="6">
        <v>0</v>
      </c>
      <c r="O41" s="137">
        <v>0</v>
      </c>
      <c r="P41" s="6">
        <v>0</v>
      </c>
      <c r="Q41" s="6">
        <v>0</v>
      </c>
      <c r="R41" s="13">
        <v>0</v>
      </c>
      <c r="S41" s="452">
        <f t="shared" si="12"/>
        <v>0</v>
      </c>
      <c r="T41" s="655" t="e">
        <f t="shared" si="13"/>
        <v>#DIV/0!</v>
      </c>
      <c r="U41" s="385" t="e">
        <f t="shared" si="14"/>
        <v>#DIV/0!</v>
      </c>
      <c r="V41" s="369" t="e">
        <f t="shared" si="15"/>
        <v>#DIV/0!</v>
      </c>
      <c r="W41" s="369" t="e">
        <f t="shared" si="16"/>
        <v>#DIV/0!</v>
      </c>
      <c r="X41" s="369" t="e">
        <f t="shared" si="17"/>
        <v>#DIV/0!</v>
      </c>
      <c r="Y41" s="386" t="e">
        <f t="shared" si="18"/>
        <v>#DIV/0!</v>
      </c>
      <c r="Z41" s="369" t="e">
        <f t="shared" si="19"/>
        <v>#DIV/0!</v>
      </c>
      <c r="AA41" s="73">
        <f t="shared" si="20"/>
        <v>0</v>
      </c>
      <c r="AB41" s="648"/>
      <c r="AC41" s="266"/>
      <c r="AD41" s="376" t="e">
        <f t="shared" si="10"/>
        <v>#DIV/0!</v>
      </c>
    </row>
    <row r="42" spans="1:32" ht="13.5" customHeight="1">
      <c r="A42" s="766">
        <v>16</v>
      </c>
      <c r="B42" s="498" t="s">
        <v>2283</v>
      </c>
      <c r="C42" s="17">
        <v>0</v>
      </c>
      <c r="D42" s="384" t="e">
        <f t="shared" si="11"/>
        <v>#DIV/0!</v>
      </c>
      <c r="E42" s="272">
        <v>0</v>
      </c>
      <c r="F42" s="6">
        <v>0</v>
      </c>
      <c r="G42" s="35">
        <v>0</v>
      </c>
      <c r="H42" s="392">
        <v>0</v>
      </c>
      <c r="I42" s="349">
        <v>0</v>
      </c>
      <c r="J42" s="6">
        <v>0</v>
      </c>
      <c r="K42" s="6">
        <v>0</v>
      </c>
      <c r="L42" s="6">
        <v>0</v>
      </c>
      <c r="M42" s="6">
        <v>0</v>
      </c>
      <c r="N42" s="6">
        <v>0</v>
      </c>
      <c r="O42" s="137">
        <v>0</v>
      </c>
      <c r="P42" s="6">
        <v>0</v>
      </c>
      <c r="Q42" s="6">
        <v>0</v>
      </c>
      <c r="R42" s="13">
        <v>0</v>
      </c>
      <c r="S42" s="452">
        <f t="shared" si="12"/>
        <v>0</v>
      </c>
      <c r="T42" s="655" t="e">
        <f t="shared" si="13"/>
        <v>#DIV/0!</v>
      </c>
      <c r="U42" s="385" t="e">
        <f t="shared" si="14"/>
        <v>#DIV/0!</v>
      </c>
      <c r="V42" s="369" t="e">
        <f t="shared" si="15"/>
        <v>#DIV/0!</v>
      </c>
      <c r="W42" s="369" t="e">
        <f t="shared" si="16"/>
        <v>#DIV/0!</v>
      </c>
      <c r="X42" s="369" t="e">
        <f t="shared" si="17"/>
        <v>#DIV/0!</v>
      </c>
      <c r="Y42" s="386" t="e">
        <f t="shared" si="18"/>
        <v>#DIV/0!</v>
      </c>
      <c r="Z42" s="369" t="e">
        <f t="shared" si="19"/>
        <v>#DIV/0!</v>
      </c>
      <c r="AA42" s="73">
        <f t="shared" si="20"/>
        <v>0</v>
      </c>
      <c r="AB42" s="648"/>
      <c r="AC42" s="266"/>
      <c r="AD42" s="376" t="e">
        <f t="shared" si="10"/>
        <v>#DIV/0!</v>
      </c>
    </row>
    <row r="43" spans="1:32" ht="13.5" customHeight="1">
      <c r="A43" s="766">
        <v>17</v>
      </c>
      <c r="B43" s="498" t="s">
        <v>1080</v>
      </c>
      <c r="C43" s="17">
        <v>0</v>
      </c>
      <c r="D43" s="384" t="e">
        <f t="shared" si="11"/>
        <v>#DIV/0!</v>
      </c>
      <c r="E43" s="272">
        <v>0</v>
      </c>
      <c r="F43" s="6">
        <v>0</v>
      </c>
      <c r="G43" s="35">
        <v>0</v>
      </c>
      <c r="H43" s="392">
        <v>0</v>
      </c>
      <c r="I43" s="349">
        <v>0</v>
      </c>
      <c r="J43" s="6">
        <v>0</v>
      </c>
      <c r="K43" s="6">
        <v>0</v>
      </c>
      <c r="L43" s="6">
        <v>0</v>
      </c>
      <c r="M43" s="6">
        <v>0</v>
      </c>
      <c r="N43" s="6">
        <v>0</v>
      </c>
      <c r="O43" s="137">
        <v>0</v>
      </c>
      <c r="P43" s="6">
        <v>0</v>
      </c>
      <c r="Q43" s="6">
        <v>0</v>
      </c>
      <c r="R43" s="13">
        <v>0</v>
      </c>
      <c r="S43" s="452">
        <f t="shared" si="12"/>
        <v>0</v>
      </c>
      <c r="T43" s="655" t="e">
        <f t="shared" si="13"/>
        <v>#DIV/0!</v>
      </c>
      <c r="U43" s="385" t="e">
        <f t="shared" si="14"/>
        <v>#DIV/0!</v>
      </c>
      <c r="V43" s="369" t="e">
        <f t="shared" si="15"/>
        <v>#DIV/0!</v>
      </c>
      <c r="W43" s="369" t="e">
        <f t="shared" si="16"/>
        <v>#DIV/0!</v>
      </c>
      <c r="X43" s="369" t="e">
        <f t="shared" si="17"/>
        <v>#DIV/0!</v>
      </c>
      <c r="Y43" s="386" t="e">
        <f t="shared" si="18"/>
        <v>#DIV/0!</v>
      </c>
      <c r="Z43" s="369" t="e">
        <f t="shared" si="19"/>
        <v>#DIV/0!</v>
      </c>
      <c r="AA43" s="73">
        <f t="shared" si="20"/>
        <v>0</v>
      </c>
      <c r="AB43" s="648"/>
      <c r="AC43" s="266"/>
      <c r="AD43" s="376" t="e">
        <f t="shared" si="10"/>
        <v>#DIV/0!</v>
      </c>
      <c r="AE43"/>
      <c r="AF43"/>
    </row>
    <row r="44" spans="1:32" ht="13.5" customHeight="1">
      <c r="A44" s="766">
        <v>18</v>
      </c>
      <c r="B44" s="498" t="s">
        <v>1762</v>
      </c>
      <c r="C44" s="17">
        <v>0</v>
      </c>
      <c r="D44" s="384" t="e">
        <f t="shared" si="11"/>
        <v>#DIV/0!</v>
      </c>
      <c r="E44" s="272">
        <v>0</v>
      </c>
      <c r="F44" s="6">
        <v>0</v>
      </c>
      <c r="G44" s="35">
        <v>0</v>
      </c>
      <c r="H44" s="392">
        <v>0</v>
      </c>
      <c r="I44" s="349">
        <v>0</v>
      </c>
      <c r="J44" s="6">
        <v>0</v>
      </c>
      <c r="K44" s="6">
        <v>0</v>
      </c>
      <c r="L44" s="6">
        <v>0</v>
      </c>
      <c r="M44" s="6">
        <v>0</v>
      </c>
      <c r="N44" s="6">
        <v>0</v>
      </c>
      <c r="O44" s="137">
        <v>0</v>
      </c>
      <c r="P44" s="6">
        <v>0</v>
      </c>
      <c r="Q44" s="6">
        <v>0</v>
      </c>
      <c r="R44" s="13">
        <v>0</v>
      </c>
      <c r="S44" s="452">
        <f t="shared" si="12"/>
        <v>0</v>
      </c>
      <c r="T44" s="655" t="e">
        <f t="shared" si="13"/>
        <v>#DIV/0!</v>
      </c>
      <c r="U44" s="385" t="e">
        <f t="shared" si="14"/>
        <v>#DIV/0!</v>
      </c>
      <c r="V44" s="369" t="e">
        <f t="shared" si="15"/>
        <v>#DIV/0!</v>
      </c>
      <c r="W44" s="369" t="e">
        <f t="shared" si="16"/>
        <v>#DIV/0!</v>
      </c>
      <c r="X44" s="369" t="e">
        <f t="shared" si="17"/>
        <v>#DIV/0!</v>
      </c>
      <c r="Y44" s="386" t="e">
        <f t="shared" si="18"/>
        <v>#DIV/0!</v>
      </c>
      <c r="Z44" s="369" t="e">
        <f t="shared" si="19"/>
        <v>#DIV/0!</v>
      </c>
      <c r="AA44" s="73">
        <f t="shared" si="20"/>
        <v>0</v>
      </c>
      <c r="AB44" s="648"/>
      <c r="AC44" s="266"/>
      <c r="AD44" s="376" t="e">
        <f>+T44+Z44</f>
        <v>#DIV/0!</v>
      </c>
    </row>
    <row r="45" spans="1:32" ht="13.5" customHeight="1">
      <c r="A45" s="766">
        <v>19</v>
      </c>
      <c r="B45" s="498" t="s">
        <v>687</v>
      </c>
      <c r="C45" s="17">
        <v>0</v>
      </c>
      <c r="D45" s="384" t="e">
        <f t="shared" si="11"/>
        <v>#DIV/0!</v>
      </c>
      <c r="E45" s="272">
        <v>0</v>
      </c>
      <c r="F45" s="6">
        <v>0</v>
      </c>
      <c r="G45" s="35">
        <v>0</v>
      </c>
      <c r="H45" s="392">
        <v>0</v>
      </c>
      <c r="I45" s="349">
        <v>0</v>
      </c>
      <c r="J45" s="6">
        <v>0</v>
      </c>
      <c r="K45" s="6">
        <v>0</v>
      </c>
      <c r="L45" s="6">
        <v>0</v>
      </c>
      <c r="M45" s="6">
        <v>0</v>
      </c>
      <c r="N45" s="6">
        <v>0</v>
      </c>
      <c r="O45" s="137">
        <v>0</v>
      </c>
      <c r="P45" s="6">
        <v>0</v>
      </c>
      <c r="Q45" s="6">
        <v>0</v>
      </c>
      <c r="R45" s="13">
        <v>0</v>
      </c>
      <c r="S45" s="452">
        <f t="shared" si="12"/>
        <v>0</v>
      </c>
      <c r="T45" s="655" t="e">
        <f t="shared" si="13"/>
        <v>#DIV/0!</v>
      </c>
      <c r="U45" s="385" t="e">
        <f t="shared" si="14"/>
        <v>#DIV/0!</v>
      </c>
      <c r="V45" s="369" t="e">
        <f t="shared" si="15"/>
        <v>#DIV/0!</v>
      </c>
      <c r="W45" s="369" t="e">
        <f t="shared" si="16"/>
        <v>#DIV/0!</v>
      </c>
      <c r="X45" s="369" t="e">
        <f t="shared" si="17"/>
        <v>#DIV/0!</v>
      </c>
      <c r="Y45" s="386" t="e">
        <f t="shared" si="18"/>
        <v>#DIV/0!</v>
      </c>
      <c r="Z45" s="369" t="e">
        <f t="shared" si="19"/>
        <v>#DIV/0!</v>
      </c>
      <c r="AA45" s="73">
        <f t="shared" si="20"/>
        <v>0</v>
      </c>
      <c r="AB45" s="648"/>
      <c r="AC45" s="266"/>
      <c r="AD45" s="376" t="e">
        <f t="shared" si="10"/>
        <v>#DIV/0!</v>
      </c>
    </row>
    <row r="46" spans="1:32" ht="13.5" customHeight="1">
      <c r="A46" s="766">
        <v>20</v>
      </c>
      <c r="B46" s="498" t="s">
        <v>2022</v>
      </c>
      <c r="C46" s="17">
        <v>0</v>
      </c>
      <c r="D46" s="384" t="e">
        <f t="shared" si="11"/>
        <v>#DIV/0!</v>
      </c>
      <c r="E46" s="272">
        <v>0</v>
      </c>
      <c r="F46" s="6">
        <v>0</v>
      </c>
      <c r="G46" s="35">
        <v>0</v>
      </c>
      <c r="H46" s="392">
        <v>0</v>
      </c>
      <c r="I46" s="349">
        <v>0</v>
      </c>
      <c r="J46" s="6">
        <v>0</v>
      </c>
      <c r="K46" s="6">
        <v>0</v>
      </c>
      <c r="L46" s="6">
        <v>0</v>
      </c>
      <c r="M46" s="6">
        <v>0</v>
      </c>
      <c r="N46" s="6">
        <v>0</v>
      </c>
      <c r="O46" s="137">
        <v>0</v>
      </c>
      <c r="P46" s="6">
        <v>0</v>
      </c>
      <c r="Q46" s="6">
        <v>0</v>
      </c>
      <c r="R46" s="13">
        <v>0</v>
      </c>
      <c r="S46" s="452">
        <f t="shared" si="12"/>
        <v>0</v>
      </c>
      <c r="T46" s="655" t="e">
        <f t="shared" si="13"/>
        <v>#DIV/0!</v>
      </c>
      <c r="U46" s="385" t="e">
        <f t="shared" si="14"/>
        <v>#DIV/0!</v>
      </c>
      <c r="V46" s="369" t="e">
        <f t="shared" si="15"/>
        <v>#DIV/0!</v>
      </c>
      <c r="W46" s="369" t="e">
        <f t="shared" si="16"/>
        <v>#DIV/0!</v>
      </c>
      <c r="X46" s="369" t="e">
        <f t="shared" si="17"/>
        <v>#DIV/0!</v>
      </c>
      <c r="Y46" s="386" t="e">
        <f t="shared" si="18"/>
        <v>#DIV/0!</v>
      </c>
      <c r="Z46" s="369" t="e">
        <f t="shared" si="19"/>
        <v>#DIV/0!</v>
      </c>
      <c r="AA46" s="73">
        <f t="shared" si="20"/>
        <v>0</v>
      </c>
      <c r="AB46" s="648"/>
      <c r="AC46" s="266"/>
      <c r="AD46" s="376" t="e">
        <f>+T46+Z46</f>
        <v>#DIV/0!</v>
      </c>
    </row>
    <row r="47" spans="1:32" ht="13.5" customHeight="1">
      <c r="A47" s="766">
        <v>21</v>
      </c>
      <c r="B47" s="498" t="s">
        <v>732</v>
      </c>
      <c r="C47" s="17">
        <v>0</v>
      </c>
      <c r="D47" s="384" t="e">
        <f t="shared" si="11"/>
        <v>#DIV/0!</v>
      </c>
      <c r="E47" s="272">
        <v>0</v>
      </c>
      <c r="F47" s="6">
        <v>0</v>
      </c>
      <c r="G47" s="35">
        <v>0</v>
      </c>
      <c r="H47" s="392">
        <v>0</v>
      </c>
      <c r="I47" s="349">
        <v>0</v>
      </c>
      <c r="J47" s="6">
        <v>0</v>
      </c>
      <c r="K47" s="6">
        <v>0</v>
      </c>
      <c r="L47" s="6">
        <v>0</v>
      </c>
      <c r="M47" s="6">
        <v>0</v>
      </c>
      <c r="N47" s="6">
        <v>0</v>
      </c>
      <c r="O47" s="137">
        <v>0</v>
      </c>
      <c r="P47" s="6">
        <v>0</v>
      </c>
      <c r="Q47" s="6">
        <v>0</v>
      </c>
      <c r="R47" s="13">
        <v>0</v>
      </c>
      <c r="S47" s="452">
        <f t="shared" si="12"/>
        <v>0</v>
      </c>
      <c r="T47" s="655" t="e">
        <f t="shared" si="13"/>
        <v>#DIV/0!</v>
      </c>
      <c r="U47" s="385" t="e">
        <f t="shared" si="14"/>
        <v>#DIV/0!</v>
      </c>
      <c r="V47" s="369" t="e">
        <f t="shared" si="15"/>
        <v>#DIV/0!</v>
      </c>
      <c r="W47" s="369" t="e">
        <f t="shared" si="16"/>
        <v>#DIV/0!</v>
      </c>
      <c r="X47" s="369" t="e">
        <f t="shared" si="17"/>
        <v>#DIV/0!</v>
      </c>
      <c r="Y47" s="386" t="e">
        <f t="shared" si="18"/>
        <v>#DIV/0!</v>
      </c>
      <c r="Z47" s="369" t="e">
        <f t="shared" si="19"/>
        <v>#DIV/0!</v>
      </c>
      <c r="AA47" s="73">
        <f t="shared" si="20"/>
        <v>0</v>
      </c>
      <c r="AB47" s="648"/>
      <c r="AC47" s="266"/>
      <c r="AD47" s="376" t="e">
        <f t="shared" si="10"/>
        <v>#DIV/0!</v>
      </c>
    </row>
    <row r="48" spans="1:32" ht="13.5" customHeight="1">
      <c r="A48" s="766">
        <v>23</v>
      </c>
      <c r="B48" s="498" t="s">
        <v>1002</v>
      </c>
      <c r="C48" s="17">
        <v>0</v>
      </c>
      <c r="D48" s="384" t="e">
        <f t="shared" si="11"/>
        <v>#DIV/0!</v>
      </c>
      <c r="E48" s="272">
        <v>0</v>
      </c>
      <c r="F48" s="6">
        <v>0</v>
      </c>
      <c r="G48" s="35">
        <v>0</v>
      </c>
      <c r="H48" s="392">
        <v>0</v>
      </c>
      <c r="I48" s="349">
        <v>0</v>
      </c>
      <c r="J48" s="6">
        <v>0</v>
      </c>
      <c r="K48" s="6">
        <v>0</v>
      </c>
      <c r="L48" s="6">
        <v>0</v>
      </c>
      <c r="M48" s="6">
        <v>0</v>
      </c>
      <c r="N48" s="6">
        <v>0</v>
      </c>
      <c r="O48" s="137">
        <v>0</v>
      </c>
      <c r="P48" s="6">
        <v>0</v>
      </c>
      <c r="Q48" s="6">
        <v>0</v>
      </c>
      <c r="R48" s="13">
        <v>0</v>
      </c>
      <c r="S48" s="452">
        <f t="shared" si="12"/>
        <v>0</v>
      </c>
      <c r="T48" s="655" t="e">
        <f t="shared" si="13"/>
        <v>#DIV/0!</v>
      </c>
      <c r="U48" s="385" t="e">
        <f t="shared" si="14"/>
        <v>#DIV/0!</v>
      </c>
      <c r="V48" s="369" t="e">
        <f t="shared" si="15"/>
        <v>#DIV/0!</v>
      </c>
      <c r="W48" s="369" t="e">
        <f t="shared" si="16"/>
        <v>#DIV/0!</v>
      </c>
      <c r="X48" s="369" t="e">
        <f t="shared" si="17"/>
        <v>#DIV/0!</v>
      </c>
      <c r="Y48" s="386" t="e">
        <f t="shared" si="18"/>
        <v>#DIV/0!</v>
      </c>
      <c r="Z48" s="369" t="e">
        <f t="shared" si="19"/>
        <v>#DIV/0!</v>
      </c>
      <c r="AA48" s="73">
        <f t="shared" si="20"/>
        <v>0</v>
      </c>
      <c r="AB48" s="648"/>
      <c r="AC48" s="266"/>
      <c r="AD48" s="376" t="e">
        <f t="shared" si="10"/>
        <v>#DIV/0!</v>
      </c>
    </row>
    <row r="49" spans="1:32" ht="13.5" customHeight="1">
      <c r="A49" s="766">
        <v>24</v>
      </c>
      <c r="B49" s="498" t="s">
        <v>2214</v>
      </c>
      <c r="C49" s="17">
        <v>0</v>
      </c>
      <c r="D49" s="384" t="e">
        <f t="shared" si="11"/>
        <v>#DIV/0!</v>
      </c>
      <c r="E49" s="272">
        <v>0</v>
      </c>
      <c r="F49" s="6">
        <v>0</v>
      </c>
      <c r="G49" s="35">
        <v>0</v>
      </c>
      <c r="H49" s="392">
        <v>0</v>
      </c>
      <c r="I49" s="349">
        <v>0</v>
      </c>
      <c r="J49" s="6">
        <v>0</v>
      </c>
      <c r="K49" s="6">
        <v>0</v>
      </c>
      <c r="L49" s="6">
        <v>0</v>
      </c>
      <c r="M49" s="6">
        <v>0</v>
      </c>
      <c r="N49" s="6">
        <v>0</v>
      </c>
      <c r="O49" s="137">
        <v>0</v>
      </c>
      <c r="P49" s="6">
        <v>0</v>
      </c>
      <c r="Q49" s="6">
        <v>0</v>
      </c>
      <c r="R49" s="13">
        <v>0</v>
      </c>
      <c r="S49" s="452">
        <f t="shared" si="12"/>
        <v>0</v>
      </c>
      <c r="T49" s="655" t="e">
        <f t="shared" si="13"/>
        <v>#DIV/0!</v>
      </c>
      <c r="U49" s="385" t="e">
        <f t="shared" si="14"/>
        <v>#DIV/0!</v>
      </c>
      <c r="V49" s="369" t="e">
        <f t="shared" si="15"/>
        <v>#DIV/0!</v>
      </c>
      <c r="W49" s="369" t="e">
        <f t="shared" si="16"/>
        <v>#DIV/0!</v>
      </c>
      <c r="X49" s="369" t="e">
        <f t="shared" si="17"/>
        <v>#DIV/0!</v>
      </c>
      <c r="Y49" s="386" t="e">
        <f t="shared" si="18"/>
        <v>#DIV/0!</v>
      </c>
      <c r="Z49" s="369" t="e">
        <f t="shared" si="19"/>
        <v>#DIV/0!</v>
      </c>
      <c r="AA49" s="73">
        <f t="shared" si="20"/>
        <v>0</v>
      </c>
      <c r="AB49" s="648"/>
      <c r="AC49" s="266"/>
      <c r="AD49" s="376" t="e">
        <f t="shared" si="10"/>
        <v>#DIV/0!</v>
      </c>
      <c r="AE49"/>
      <c r="AF49"/>
    </row>
    <row r="50" spans="1:32" ht="13.5" customHeight="1">
      <c r="A50" s="766">
        <v>26</v>
      </c>
      <c r="B50" s="498" t="s">
        <v>29</v>
      </c>
      <c r="C50" s="17">
        <v>0</v>
      </c>
      <c r="D50" s="384" t="e">
        <f t="shared" si="11"/>
        <v>#DIV/0!</v>
      </c>
      <c r="E50" s="272">
        <v>0</v>
      </c>
      <c r="F50" s="6">
        <v>0</v>
      </c>
      <c r="G50" s="35">
        <v>0</v>
      </c>
      <c r="H50" s="392">
        <v>0</v>
      </c>
      <c r="I50" s="349">
        <v>0</v>
      </c>
      <c r="J50" s="6">
        <v>0</v>
      </c>
      <c r="K50" s="6">
        <v>0</v>
      </c>
      <c r="L50" s="6">
        <v>0</v>
      </c>
      <c r="M50" s="6">
        <v>0</v>
      </c>
      <c r="N50" s="6">
        <v>0</v>
      </c>
      <c r="O50" s="137">
        <v>0</v>
      </c>
      <c r="P50" s="6">
        <v>0</v>
      </c>
      <c r="Q50" s="6">
        <v>0</v>
      </c>
      <c r="R50" s="13">
        <v>0</v>
      </c>
      <c r="S50" s="452">
        <f t="shared" si="12"/>
        <v>0</v>
      </c>
      <c r="T50" s="655" t="e">
        <f t="shared" si="13"/>
        <v>#DIV/0!</v>
      </c>
      <c r="U50" s="385" t="e">
        <f t="shared" si="14"/>
        <v>#DIV/0!</v>
      </c>
      <c r="V50" s="369" t="e">
        <f t="shared" si="15"/>
        <v>#DIV/0!</v>
      </c>
      <c r="W50" s="369" t="e">
        <f t="shared" si="16"/>
        <v>#DIV/0!</v>
      </c>
      <c r="X50" s="369" t="e">
        <f t="shared" si="17"/>
        <v>#DIV/0!</v>
      </c>
      <c r="Y50" s="386" t="e">
        <f t="shared" si="18"/>
        <v>#DIV/0!</v>
      </c>
      <c r="Z50" s="369" t="e">
        <f t="shared" si="19"/>
        <v>#DIV/0!</v>
      </c>
      <c r="AA50" s="73">
        <f t="shared" si="20"/>
        <v>0</v>
      </c>
      <c r="AB50" s="648"/>
      <c r="AC50" s="266"/>
      <c r="AD50" s="376" t="e">
        <f t="shared" si="10"/>
        <v>#DIV/0!</v>
      </c>
    </row>
    <row r="51" spans="1:32" ht="13.5" customHeight="1">
      <c r="A51" s="766">
        <v>28</v>
      </c>
      <c r="B51" s="498" t="s">
        <v>1266</v>
      </c>
      <c r="C51" s="17">
        <v>0</v>
      </c>
      <c r="D51" s="384" t="e">
        <f t="shared" si="11"/>
        <v>#DIV/0!</v>
      </c>
      <c r="E51" s="272">
        <v>0</v>
      </c>
      <c r="F51" s="6">
        <v>0</v>
      </c>
      <c r="G51" s="35">
        <v>0</v>
      </c>
      <c r="H51" s="392">
        <v>0</v>
      </c>
      <c r="I51" s="349">
        <v>0</v>
      </c>
      <c r="J51" s="6">
        <v>0</v>
      </c>
      <c r="K51" s="6">
        <v>0</v>
      </c>
      <c r="L51" s="6">
        <v>0</v>
      </c>
      <c r="M51" s="6">
        <v>0</v>
      </c>
      <c r="N51" s="6">
        <v>0</v>
      </c>
      <c r="O51" s="137">
        <v>0</v>
      </c>
      <c r="P51" s="6">
        <v>0</v>
      </c>
      <c r="Q51" s="6">
        <v>0</v>
      </c>
      <c r="R51" s="13">
        <v>0</v>
      </c>
      <c r="S51" s="452">
        <f t="shared" si="12"/>
        <v>0</v>
      </c>
      <c r="T51" s="655" t="e">
        <f t="shared" si="13"/>
        <v>#DIV/0!</v>
      </c>
      <c r="U51" s="385" t="e">
        <f t="shared" si="14"/>
        <v>#DIV/0!</v>
      </c>
      <c r="V51" s="369" t="e">
        <f t="shared" si="15"/>
        <v>#DIV/0!</v>
      </c>
      <c r="W51" s="369" t="e">
        <f t="shared" si="16"/>
        <v>#DIV/0!</v>
      </c>
      <c r="X51" s="369" t="e">
        <f t="shared" si="17"/>
        <v>#DIV/0!</v>
      </c>
      <c r="Y51" s="386" t="e">
        <f t="shared" si="18"/>
        <v>#DIV/0!</v>
      </c>
      <c r="Z51" s="369" t="e">
        <f t="shared" si="19"/>
        <v>#DIV/0!</v>
      </c>
      <c r="AA51" s="73">
        <f t="shared" si="20"/>
        <v>0</v>
      </c>
      <c r="AB51" s="648"/>
      <c r="AC51" s="266"/>
      <c r="AD51" s="376" t="e">
        <f t="shared" si="10"/>
        <v>#DIV/0!</v>
      </c>
    </row>
    <row r="52" spans="1:32" ht="13.5" customHeight="1">
      <c r="A52" s="766">
        <v>29</v>
      </c>
      <c r="B52" s="498" t="s">
        <v>1739</v>
      </c>
      <c r="C52" s="17">
        <v>0</v>
      </c>
      <c r="D52" s="384" t="e">
        <f t="shared" si="11"/>
        <v>#DIV/0!</v>
      </c>
      <c r="E52" s="272">
        <v>0</v>
      </c>
      <c r="F52" s="6">
        <v>0</v>
      </c>
      <c r="G52" s="35">
        <v>0</v>
      </c>
      <c r="H52" s="392">
        <v>0</v>
      </c>
      <c r="I52" s="349">
        <v>0</v>
      </c>
      <c r="J52" s="6">
        <v>0</v>
      </c>
      <c r="K52" s="6">
        <v>0</v>
      </c>
      <c r="L52" s="6">
        <v>0</v>
      </c>
      <c r="M52" s="6">
        <v>0</v>
      </c>
      <c r="N52" s="6">
        <v>0</v>
      </c>
      <c r="O52" s="137">
        <v>0</v>
      </c>
      <c r="P52" s="6">
        <v>0</v>
      </c>
      <c r="Q52" s="6">
        <v>0</v>
      </c>
      <c r="R52" s="13">
        <v>0</v>
      </c>
      <c r="S52" s="452">
        <f t="shared" si="12"/>
        <v>0</v>
      </c>
      <c r="T52" s="655" t="e">
        <f t="shared" si="13"/>
        <v>#DIV/0!</v>
      </c>
      <c r="U52" s="385" t="e">
        <f t="shared" si="14"/>
        <v>#DIV/0!</v>
      </c>
      <c r="V52" s="369" t="e">
        <f t="shared" si="15"/>
        <v>#DIV/0!</v>
      </c>
      <c r="W52" s="369" t="e">
        <f t="shared" si="16"/>
        <v>#DIV/0!</v>
      </c>
      <c r="X52" s="369" t="e">
        <f t="shared" si="17"/>
        <v>#DIV/0!</v>
      </c>
      <c r="Y52" s="386" t="e">
        <f t="shared" si="18"/>
        <v>#DIV/0!</v>
      </c>
      <c r="Z52" s="369" t="e">
        <f t="shared" si="19"/>
        <v>#DIV/0!</v>
      </c>
      <c r="AA52" s="73">
        <f t="shared" si="20"/>
        <v>0</v>
      </c>
      <c r="AB52" s="648"/>
      <c r="AC52" s="266"/>
      <c r="AD52" s="376" t="e">
        <f t="shared" si="10"/>
        <v>#DIV/0!</v>
      </c>
    </row>
    <row r="53" spans="1:32" ht="13.5" customHeight="1">
      <c r="A53" s="766">
        <v>30</v>
      </c>
      <c r="B53" s="498" t="s">
        <v>1099</v>
      </c>
      <c r="C53" s="17">
        <v>0</v>
      </c>
      <c r="D53" s="384" t="e">
        <f t="shared" si="11"/>
        <v>#DIV/0!</v>
      </c>
      <c r="E53" s="272">
        <v>0</v>
      </c>
      <c r="F53" s="6">
        <v>0</v>
      </c>
      <c r="G53" s="35">
        <v>0</v>
      </c>
      <c r="H53" s="392">
        <v>0</v>
      </c>
      <c r="I53" s="349">
        <v>0</v>
      </c>
      <c r="J53" s="6">
        <v>0</v>
      </c>
      <c r="K53" s="6">
        <v>0</v>
      </c>
      <c r="L53" s="6">
        <v>0</v>
      </c>
      <c r="M53" s="6">
        <v>0</v>
      </c>
      <c r="N53" s="6">
        <v>0</v>
      </c>
      <c r="O53" s="137">
        <v>0</v>
      </c>
      <c r="P53" s="6">
        <v>0</v>
      </c>
      <c r="Q53" s="6">
        <v>0</v>
      </c>
      <c r="R53" s="13">
        <v>0</v>
      </c>
      <c r="S53" s="452">
        <f t="shared" si="12"/>
        <v>0</v>
      </c>
      <c r="T53" s="655" t="e">
        <f t="shared" si="13"/>
        <v>#DIV/0!</v>
      </c>
      <c r="U53" s="385" t="e">
        <f t="shared" si="14"/>
        <v>#DIV/0!</v>
      </c>
      <c r="V53" s="369" t="e">
        <f t="shared" si="15"/>
        <v>#DIV/0!</v>
      </c>
      <c r="W53" s="369" t="e">
        <f t="shared" si="16"/>
        <v>#DIV/0!</v>
      </c>
      <c r="X53" s="369" t="e">
        <f t="shared" si="17"/>
        <v>#DIV/0!</v>
      </c>
      <c r="Y53" s="386" t="e">
        <f t="shared" si="18"/>
        <v>#DIV/0!</v>
      </c>
      <c r="Z53" s="369" t="e">
        <f t="shared" si="19"/>
        <v>#DIV/0!</v>
      </c>
      <c r="AA53" s="73">
        <f t="shared" si="20"/>
        <v>0</v>
      </c>
      <c r="AB53" s="648"/>
      <c r="AC53" s="266"/>
      <c r="AD53" s="376" t="e">
        <f t="shared" si="10"/>
        <v>#DIV/0!</v>
      </c>
    </row>
    <row r="54" spans="1:32" ht="13.5" customHeight="1">
      <c r="A54" s="766">
        <v>34</v>
      </c>
      <c r="B54" s="498" t="s">
        <v>1267</v>
      </c>
      <c r="C54" s="17">
        <v>0</v>
      </c>
      <c r="D54" s="384" t="e">
        <f t="shared" si="11"/>
        <v>#DIV/0!</v>
      </c>
      <c r="E54" s="272">
        <v>0</v>
      </c>
      <c r="F54" s="6">
        <v>0</v>
      </c>
      <c r="G54" s="35">
        <v>0</v>
      </c>
      <c r="H54" s="392">
        <v>0</v>
      </c>
      <c r="I54" s="349">
        <v>0</v>
      </c>
      <c r="J54" s="6">
        <v>0</v>
      </c>
      <c r="K54" s="6">
        <v>0</v>
      </c>
      <c r="L54" s="6">
        <v>0</v>
      </c>
      <c r="M54" s="6">
        <v>0</v>
      </c>
      <c r="N54" s="6">
        <v>0</v>
      </c>
      <c r="O54" s="137">
        <v>0</v>
      </c>
      <c r="P54" s="6">
        <v>0</v>
      </c>
      <c r="Q54" s="6">
        <v>0</v>
      </c>
      <c r="R54" s="13">
        <v>0</v>
      </c>
      <c r="S54" s="452">
        <f t="shared" si="12"/>
        <v>0</v>
      </c>
      <c r="T54" s="655" t="e">
        <f t="shared" si="13"/>
        <v>#DIV/0!</v>
      </c>
      <c r="U54" s="385" t="e">
        <f t="shared" si="14"/>
        <v>#DIV/0!</v>
      </c>
      <c r="V54" s="369" t="e">
        <f t="shared" si="15"/>
        <v>#DIV/0!</v>
      </c>
      <c r="W54" s="369" t="e">
        <f t="shared" si="16"/>
        <v>#DIV/0!</v>
      </c>
      <c r="X54" s="369" t="e">
        <f t="shared" si="17"/>
        <v>#DIV/0!</v>
      </c>
      <c r="Y54" s="386" t="e">
        <f t="shared" si="18"/>
        <v>#DIV/0!</v>
      </c>
      <c r="Z54" s="369" t="e">
        <f t="shared" si="19"/>
        <v>#DIV/0!</v>
      </c>
      <c r="AA54" s="73">
        <f t="shared" si="20"/>
        <v>0</v>
      </c>
      <c r="AB54" s="648"/>
      <c r="AC54" s="266"/>
      <c r="AD54" s="376" t="e">
        <f t="shared" si="10"/>
        <v>#DIV/0!</v>
      </c>
      <c r="AE54"/>
      <c r="AF54"/>
    </row>
    <row r="55" spans="1:32" ht="13.5" customHeight="1">
      <c r="A55" s="766">
        <v>36</v>
      </c>
      <c r="B55" s="498" t="s">
        <v>1014</v>
      </c>
      <c r="C55" s="17">
        <v>0</v>
      </c>
      <c r="D55" s="384" t="e">
        <f t="shared" si="11"/>
        <v>#DIV/0!</v>
      </c>
      <c r="E55" s="272">
        <v>0</v>
      </c>
      <c r="F55" s="6">
        <v>0</v>
      </c>
      <c r="G55" s="35">
        <v>0</v>
      </c>
      <c r="H55" s="392">
        <v>0</v>
      </c>
      <c r="I55" s="349">
        <v>0</v>
      </c>
      <c r="J55" s="6">
        <v>0</v>
      </c>
      <c r="K55" s="6">
        <v>0</v>
      </c>
      <c r="L55" s="6">
        <v>0</v>
      </c>
      <c r="M55" s="6">
        <v>0</v>
      </c>
      <c r="N55" s="6">
        <v>0</v>
      </c>
      <c r="O55" s="137">
        <v>0</v>
      </c>
      <c r="P55" s="6">
        <v>0</v>
      </c>
      <c r="Q55" s="6">
        <v>0</v>
      </c>
      <c r="R55" s="13">
        <v>0</v>
      </c>
      <c r="S55" s="452">
        <f t="shared" si="12"/>
        <v>0</v>
      </c>
      <c r="T55" s="655" t="e">
        <f t="shared" si="13"/>
        <v>#DIV/0!</v>
      </c>
      <c r="U55" s="385" t="e">
        <f t="shared" si="14"/>
        <v>#DIV/0!</v>
      </c>
      <c r="V55" s="369" t="e">
        <f t="shared" si="15"/>
        <v>#DIV/0!</v>
      </c>
      <c r="W55" s="369" t="e">
        <f t="shared" si="16"/>
        <v>#DIV/0!</v>
      </c>
      <c r="X55" s="369" t="e">
        <f t="shared" si="17"/>
        <v>#DIV/0!</v>
      </c>
      <c r="Y55" s="386" t="e">
        <f t="shared" si="18"/>
        <v>#DIV/0!</v>
      </c>
      <c r="Z55" s="369" t="e">
        <f t="shared" si="19"/>
        <v>#DIV/0!</v>
      </c>
      <c r="AA55" s="73">
        <f t="shared" si="20"/>
        <v>0</v>
      </c>
      <c r="AB55" s="648"/>
      <c r="AC55" s="266"/>
      <c r="AD55" s="376" t="e">
        <f t="shared" si="10"/>
        <v>#DIV/0!</v>
      </c>
    </row>
    <row r="56" spans="1:32" ht="13.5" customHeight="1">
      <c r="A56" s="766">
        <v>39</v>
      </c>
      <c r="B56" s="498" t="s">
        <v>1624</v>
      </c>
      <c r="C56" s="17">
        <v>0</v>
      </c>
      <c r="D56" s="384" t="e">
        <f t="shared" si="11"/>
        <v>#DIV/0!</v>
      </c>
      <c r="E56" s="272">
        <v>0</v>
      </c>
      <c r="F56" s="6">
        <v>0</v>
      </c>
      <c r="G56" s="35">
        <v>0</v>
      </c>
      <c r="H56" s="392">
        <v>0</v>
      </c>
      <c r="I56" s="349">
        <v>0</v>
      </c>
      <c r="J56" s="6">
        <v>0</v>
      </c>
      <c r="K56" s="6">
        <v>0</v>
      </c>
      <c r="L56" s="6">
        <v>0</v>
      </c>
      <c r="M56" s="6">
        <v>0</v>
      </c>
      <c r="N56" s="6">
        <v>0</v>
      </c>
      <c r="O56" s="137">
        <v>0</v>
      </c>
      <c r="P56" s="6">
        <v>0</v>
      </c>
      <c r="Q56" s="6">
        <v>0</v>
      </c>
      <c r="R56" s="13">
        <v>0</v>
      </c>
      <c r="S56" s="452">
        <f t="shared" si="12"/>
        <v>0</v>
      </c>
      <c r="T56" s="655" t="e">
        <f t="shared" si="13"/>
        <v>#DIV/0!</v>
      </c>
      <c r="U56" s="385" t="e">
        <f t="shared" si="14"/>
        <v>#DIV/0!</v>
      </c>
      <c r="V56" s="369" t="e">
        <f t="shared" si="15"/>
        <v>#DIV/0!</v>
      </c>
      <c r="W56" s="369" t="e">
        <f t="shared" si="16"/>
        <v>#DIV/0!</v>
      </c>
      <c r="X56" s="369" t="e">
        <f t="shared" si="17"/>
        <v>#DIV/0!</v>
      </c>
      <c r="Y56" s="386" t="e">
        <f t="shared" si="18"/>
        <v>#DIV/0!</v>
      </c>
      <c r="Z56" s="369" t="e">
        <f t="shared" si="19"/>
        <v>#DIV/0!</v>
      </c>
      <c r="AA56" s="73">
        <f t="shared" si="20"/>
        <v>0</v>
      </c>
      <c r="AB56" s="648"/>
      <c r="AC56" s="266"/>
      <c r="AD56" s="376" t="e">
        <f t="shared" si="10"/>
        <v>#DIV/0!</v>
      </c>
    </row>
    <row r="57" spans="1:32" ht="13.5" customHeight="1">
      <c r="A57" s="766">
        <v>41</v>
      </c>
      <c r="B57" s="498" t="s">
        <v>1709</v>
      </c>
      <c r="C57" s="17">
        <v>0</v>
      </c>
      <c r="D57" s="384" t="e">
        <f t="shared" si="11"/>
        <v>#DIV/0!</v>
      </c>
      <c r="E57" s="272">
        <v>0</v>
      </c>
      <c r="F57" s="6">
        <v>0</v>
      </c>
      <c r="G57" s="35">
        <v>0</v>
      </c>
      <c r="H57" s="392">
        <v>0</v>
      </c>
      <c r="I57" s="349">
        <v>0</v>
      </c>
      <c r="J57" s="6">
        <v>0</v>
      </c>
      <c r="K57" s="6">
        <v>0</v>
      </c>
      <c r="L57" s="6">
        <v>0</v>
      </c>
      <c r="M57" s="6">
        <v>0</v>
      </c>
      <c r="N57" s="6">
        <v>0</v>
      </c>
      <c r="O57" s="137">
        <v>0</v>
      </c>
      <c r="P57" s="6">
        <v>0</v>
      </c>
      <c r="Q57" s="6">
        <v>0</v>
      </c>
      <c r="R57" s="13">
        <v>0</v>
      </c>
      <c r="S57" s="452">
        <f t="shared" si="12"/>
        <v>0</v>
      </c>
      <c r="T57" s="655" t="e">
        <f t="shared" si="13"/>
        <v>#DIV/0!</v>
      </c>
      <c r="U57" s="385" t="e">
        <f t="shared" si="14"/>
        <v>#DIV/0!</v>
      </c>
      <c r="V57" s="369" t="e">
        <f t="shared" si="15"/>
        <v>#DIV/0!</v>
      </c>
      <c r="W57" s="369" t="e">
        <f t="shared" si="16"/>
        <v>#DIV/0!</v>
      </c>
      <c r="X57" s="369" t="e">
        <f t="shared" si="17"/>
        <v>#DIV/0!</v>
      </c>
      <c r="Y57" s="386" t="e">
        <f t="shared" si="18"/>
        <v>#DIV/0!</v>
      </c>
      <c r="Z57" s="369" t="e">
        <f t="shared" si="19"/>
        <v>#DIV/0!</v>
      </c>
      <c r="AA57" s="73">
        <f t="shared" si="20"/>
        <v>0</v>
      </c>
      <c r="AB57" s="648"/>
      <c r="AC57" s="266"/>
      <c r="AD57" s="376" t="e">
        <f t="shared" si="10"/>
        <v>#DIV/0!</v>
      </c>
      <c r="AE57"/>
      <c r="AF57"/>
    </row>
    <row r="58" spans="1:32" ht="13.5" customHeight="1">
      <c r="A58" s="766">
        <v>42</v>
      </c>
      <c r="B58" s="498" t="s">
        <v>2198</v>
      </c>
      <c r="C58" s="17">
        <v>0</v>
      </c>
      <c r="D58" s="384" t="e">
        <f t="shared" si="11"/>
        <v>#DIV/0!</v>
      </c>
      <c r="E58" s="272">
        <v>0</v>
      </c>
      <c r="F58" s="6">
        <v>0</v>
      </c>
      <c r="G58" s="35">
        <v>0</v>
      </c>
      <c r="H58" s="392">
        <v>0</v>
      </c>
      <c r="I58" s="349">
        <v>0</v>
      </c>
      <c r="J58" s="6">
        <v>0</v>
      </c>
      <c r="K58" s="6">
        <v>0</v>
      </c>
      <c r="L58" s="6">
        <v>0</v>
      </c>
      <c r="M58" s="6">
        <v>0</v>
      </c>
      <c r="N58" s="6">
        <v>0</v>
      </c>
      <c r="O58" s="137">
        <v>0</v>
      </c>
      <c r="P58" s="6">
        <v>0</v>
      </c>
      <c r="Q58" s="6">
        <v>0</v>
      </c>
      <c r="R58" s="13">
        <v>0</v>
      </c>
      <c r="S58" s="452">
        <f t="shared" si="12"/>
        <v>0</v>
      </c>
      <c r="T58" s="655" t="e">
        <f t="shared" si="13"/>
        <v>#DIV/0!</v>
      </c>
      <c r="U58" s="385" t="e">
        <f t="shared" si="14"/>
        <v>#DIV/0!</v>
      </c>
      <c r="V58" s="369" t="e">
        <f t="shared" si="15"/>
        <v>#DIV/0!</v>
      </c>
      <c r="W58" s="369" t="e">
        <f t="shared" si="16"/>
        <v>#DIV/0!</v>
      </c>
      <c r="X58" s="369" t="e">
        <f t="shared" si="17"/>
        <v>#DIV/0!</v>
      </c>
      <c r="Y58" s="386" t="e">
        <f t="shared" si="18"/>
        <v>#DIV/0!</v>
      </c>
      <c r="Z58" s="369" t="e">
        <f t="shared" si="19"/>
        <v>#DIV/0!</v>
      </c>
      <c r="AA58" s="73">
        <f t="shared" si="20"/>
        <v>0</v>
      </c>
      <c r="AB58" s="648"/>
      <c r="AC58" s="266"/>
      <c r="AD58" s="376" t="e">
        <f t="shared" si="10"/>
        <v>#DIV/0!</v>
      </c>
    </row>
    <row r="59" spans="1:32" ht="13.5" customHeight="1">
      <c r="A59" s="769">
        <v>43</v>
      </c>
      <c r="B59" s="704" t="s">
        <v>1616</v>
      </c>
      <c r="C59" s="17">
        <v>0</v>
      </c>
      <c r="D59" s="384" t="e">
        <f t="shared" si="11"/>
        <v>#DIV/0!</v>
      </c>
      <c r="E59" s="272">
        <v>0</v>
      </c>
      <c r="F59" s="6">
        <v>0</v>
      </c>
      <c r="G59" s="35">
        <v>0</v>
      </c>
      <c r="H59" s="392">
        <v>0</v>
      </c>
      <c r="I59" s="349">
        <v>0</v>
      </c>
      <c r="J59" s="6">
        <v>0</v>
      </c>
      <c r="K59" s="6">
        <v>0</v>
      </c>
      <c r="L59" s="6">
        <v>0</v>
      </c>
      <c r="M59" s="6">
        <v>0</v>
      </c>
      <c r="N59" s="6">
        <v>0</v>
      </c>
      <c r="O59" s="137">
        <v>0</v>
      </c>
      <c r="P59" s="6">
        <v>0</v>
      </c>
      <c r="Q59" s="6">
        <v>0</v>
      </c>
      <c r="R59" s="13">
        <v>0</v>
      </c>
      <c r="S59" s="452">
        <f t="shared" si="12"/>
        <v>0</v>
      </c>
      <c r="T59" s="655" t="e">
        <f t="shared" si="13"/>
        <v>#DIV/0!</v>
      </c>
      <c r="U59" s="385" t="e">
        <f t="shared" si="14"/>
        <v>#DIV/0!</v>
      </c>
      <c r="V59" s="369" t="e">
        <f t="shared" si="15"/>
        <v>#DIV/0!</v>
      </c>
      <c r="W59" s="369" t="e">
        <f t="shared" si="16"/>
        <v>#DIV/0!</v>
      </c>
      <c r="X59" s="369" t="e">
        <f t="shared" si="17"/>
        <v>#DIV/0!</v>
      </c>
      <c r="Y59" s="386" t="e">
        <f t="shared" si="18"/>
        <v>#DIV/0!</v>
      </c>
      <c r="Z59" s="369" t="e">
        <f t="shared" si="19"/>
        <v>#DIV/0!</v>
      </c>
      <c r="AA59" s="73">
        <f t="shared" si="20"/>
        <v>0</v>
      </c>
      <c r="AB59" s="648"/>
      <c r="AC59" s="266"/>
      <c r="AD59" s="376" t="e">
        <f>+T59+Z59</f>
        <v>#DIV/0!</v>
      </c>
    </row>
    <row r="60" spans="1:32" ht="13.5" customHeight="1">
      <c r="A60" s="769">
        <v>45</v>
      </c>
      <c r="B60" s="704" t="s">
        <v>2084</v>
      </c>
      <c r="C60" s="17">
        <v>0</v>
      </c>
      <c r="D60" s="384" t="e">
        <f t="shared" si="11"/>
        <v>#DIV/0!</v>
      </c>
      <c r="E60" s="272">
        <v>0</v>
      </c>
      <c r="F60" s="6">
        <v>0</v>
      </c>
      <c r="G60" s="35">
        <v>0</v>
      </c>
      <c r="H60" s="392">
        <v>0</v>
      </c>
      <c r="I60" s="349">
        <v>0</v>
      </c>
      <c r="J60" s="6">
        <v>0</v>
      </c>
      <c r="K60" s="6">
        <v>0</v>
      </c>
      <c r="L60" s="6">
        <v>0</v>
      </c>
      <c r="M60" s="6">
        <v>0</v>
      </c>
      <c r="N60" s="6">
        <v>0</v>
      </c>
      <c r="O60" s="137">
        <v>0</v>
      </c>
      <c r="P60" s="6">
        <v>0</v>
      </c>
      <c r="Q60" s="6">
        <v>0</v>
      </c>
      <c r="R60" s="13">
        <v>0</v>
      </c>
      <c r="S60" s="452">
        <f t="shared" si="12"/>
        <v>0</v>
      </c>
      <c r="T60" s="655" t="e">
        <f t="shared" si="13"/>
        <v>#DIV/0!</v>
      </c>
      <c r="U60" s="385" t="e">
        <f t="shared" si="14"/>
        <v>#DIV/0!</v>
      </c>
      <c r="V60" s="369" t="e">
        <f t="shared" si="15"/>
        <v>#DIV/0!</v>
      </c>
      <c r="W60" s="369" t="e">
        <f t="shared" si="16"/>
        <v>#DIV/0!</v>
      </c>
      <c r="X60" s="369" t="e">
        <f t="shared" si="17"/>
        <v>#DIV/0!</v>
      </c>
      <c r="Y60" s="386" t="e">
        <f t="shared" si="18"/>
        <v>#DIV/0!</v>
      </c>
      <c r="Z60" s="369" t="e">
        <f t="shared" si="19"/>
        <v>#DIV/0!</v>
      </c>
      <c r="AA60" s="73">
        <f t="shared" si="20"/>
        <v>0</v>
      </c>
      <c r="AB60" s="648"/>
      <c r="AC60" s="266"/>
      <c r="AD60" s="376" t="e">
        <f>+T60+Z60</f>
        <v>#DIV/0!</v>
      </c>
    </row>
    <row r="61" spans="1:32" ht="13.5" customHeight="1">
      <c r="A61" s="766">
        <v>46</v>
      </c>
      <c r="B61" s="498" t="s">
        <v>1098</v>
      </c>
      <c r="C61" s="17">
        <v>0</v>
      </c>
      <c r="D61" s="384" t="e">
        <f t="shared" si="11"/>
        <v>#DIV/0!</v>
      </c>
      <c r="E61" s="272">
        <v>0</v>
      </c>
      <c r="F61" s="6">
        <v>0</v>
      </c>
      <c r="G61" s="35">
        <v>0</v>
      </c>
      <c r="H61" s="392">
        <v>0</v>
      </c>
      <c r="I61" s="349">
        <v>0</v>
      </c>
      <c r="J61" s="6">
        <v>0</v>
      </c>
      <c r="K61" s="6">
        <v>0</v>
      </c>
      <c r="L61" s="6">
        <v>0</v>
      </c>
      <c r="M61" s="6">
        <v>0</v>
      </c>
      <c r="N61" s="6">
        <v>0</v>
      </c>
      <c r="O61" s="137">
        <v>0</v>
      </c>
      <c r="P61" s="6">
        <v>0</v>
      </c>
      <c r="Q61" s="6">
        <v>0</v>
      </c>
      <c r="R61" s="13">
        <v>0</v>
      </c>
      <c r="S61" s="452">
        <f t="shared" si="12"/>
        <v>0</v>
      </c>
      <c r="T61" s="655" t="e">
        <f t="shared" si="13"/>
        <v>#DIV/0!</v>
      </c>
      <c r="U61" s="385" t="e">
        <f t="shared" si="14"/>
        <v>#DIV/0!</v>
      </c>
      <c r="V61" s="369" t="e">
        <f t="shared" si="15"/>
        <v>#DIV/0!</v>
      </c>
      <c r="W61" s="369" t="e">
        <f t="shared" si="16"/>
        <v>#DIV/0!</v>
      </c>
      <c r="X61" s="369" t="e">
        <f t="shared" si="17"/>
        <v>#DIV/0!</v>
      </c>
      <c r="Y61" s="386" t="e">
        <f t="shared" si="18"/>
        <v>#DIV/0!</v>
      </c>
      <c r="Z61" s="369" t="e">
        <f t="shared" si="19"/>
        <v>#DIV/0!</v>
      </c>
      <c r="AA61" s="73">
        <f t="shared" si="20"/>
        <v>0</v>
      </c>
      <c r="AB61" s="648"/>
      <c r="AC61" s="266"/>
      <c r="AD61" s="376" t="e">
        <f t="shared" si="10"/>
        <v>#DIV/0!</v>
      </c>
    </row>
    <row r="62" spans="1:32" ht="13.5" customHeight="1">
      <c r="A62" s="766">
        <v>47</v>
      </c>
      <c r="B62" s="498" t="s">
        <v>1479</v>
      </c>
      <c r="C62" s="17">
        <v>0</v>
      </c>
      <c r="D62" s="384" t="e">
        <f t="shared" si="11"/>
        <v>#DIV/0!</v>
      </c>
      <c r="E62" s="272">
        <v>0</v>
      </c>
      <c r="F62" s="6">
        <v>0</v>
      </c>
      <c r="G62" s="35">
        <v>0</v>
      </c>
      <c r="H62" s="392">
        <v>0</v>
      </c>
      <c r="I62" s="349">
        <v>0</v>
      </c>
      <c r="J62" s="6">
        <v>0</v>
      </c>
      <c r="K62" s="6">
        <v>0</v>
      </c>
      <c r="L62" s="6">
        <v>0</v>
      </c>
      <c r="M62" s="6">
        <v>0</v>
      </c>
      <c r="N62" s="6">
        <v>0</v>
      </c>
      <c r="O62" s="137">
        <v>0</v>
      </c>
      <c r="P62" s="6">
        <v>0</v>
      </c>
      <c r="Q62" s="6">
        <v>0</v>
      </c>
      <c r="R62" s="13">
        <v>0</v>
      </c>
      <c r="S62" s="452">
        <f t="shared" si="12"/>
        <v>0</v>
      </c>
      <c r="T62" s="655" t="e">
        <f t="shared" si="13"/>
        <v>#DIV/0!</v>
      </c>
      <c r="U62" s="385" t="e">
        <f t="shared" si="14"/>
        <v>#DIV/0!</v>
      </c>
      <c r="V62" s="369" t="e">
        <f t="shared" si="15"/>
        <v>#DIV/0!</v>
      </c>
      <c r="W62" s="369" t="e">
        <f t="shared" si="16"/>
        <v>#DIV/0!</v>
      </c>
      <c r="X62" s="369" t="e">
        <f t="shared" si="17"/>
        <v>#DIV/0!</v>
      </c>
      <c r="Y62" s="386" t="e">
        <f t="shared" si="18"/>
        <v>#DIV/0!</v>
      </c>
      <c r="Z62" s="369" t="e">
        <f t="shared" si="19"/>
        <v>#DIV/0!</v>
      </c>
      <c r="AA62" s="73">
        <f t="shared" si="20"/>
        <v>0</v>
      </c>
      <c r="AB62" s="648"/>
      <c r="AC62" s="266"/>
      <c r="AD62" s="376" t="e">
        <f t="shared" si="10"/>
        <v>#DIV/0!</v>
      </c>
      <c r="AE62"/>
      <c r="AF62"/>
    </row>
    <row r="63" spans="1:32" ht="13.5" customHeight="1">
      <c r="A63" s="766">
        <v>48</v>
      </c>
      <c r="B63" s="498" t="s">
        <v>1272</v>
      </c>
      <c r="C63" s="17">
        <v>0</v>
      </c>
      <c r="D63" s="384" t="e">
        <f t="shared" si="11"/>
        <v>#DIV/0!</v>
      </c>
      <c r="E63" s="272">
        <v>0</v>
      </c>
      <c r="F63" s="6">
        <v>0</v>
      </c>
      <c r="G63" s="35">
        <v>0</v>
      </c>
      <c r="H63" s="392">
        <v>0</v>
      </c>
      <c r="I63" s="349">
        <v>0</v>
      </c>
      <c r="J63" s="6">
        <v>0</v>
      </c>
      <c r="K63" s="6">
        <v>0</v>
      </c>
      <c r="L63" s="6">
        <v>0</v>
      </c>
      <c r="M63" s="6">
        <v>0</v>
      </c>
      <c r="N63" s="6">
        <v>0</v>
      </c>
      <c r="O63" s="137">
        <v>0</v>
      </c>
      <c r="P63" s="6">
        <v>0</v>
      </c>
      <c r="Q63" s="6">
        <v>0</v>
      </c>
      <c r="R63" s="13">
        <v>0</v>
      </c>
      <c r="S63" s="452">
        <f t="shared" si="12"/>
        <v>0</v>
      </c>
      <c r="T63" s="655" t="e">
        <f t="shared" si="13"/>
        <v>#DIV/0!</v>
      </c>
      <c r="U63" s="385" t="e">
        <f t="shared" si="14"/>
        <v>#DIV/0!</v>
      </c>
      <c r="V63" s="369" t="e">
        <f t="shared" si="15"/>
        <v>#DIV/0!</v>
      </c>
      <c r="W63" s="369" t="e">
        <f t="shared" si="16"/>
        <v>#DIV/0!</v>
      </c>
      <c r="X63" s="369" t="e">
        <f t="shared" si="17"/>
        <v>#DIV/0!</v>
      </c>
      <c r="Y63" s="386" t="e">
        <f t="shared" si="18"/>
        <v>#DIV/0!</v>
      </c>
      <c r="Z63" s="369" t="e">
        <f t="shared" si="19"/>
        <v>#DIV/0!</v>
      </c>
      <c r="AA63" s="73">
        <f t="shared" si="20"/>
        <v>0</v>
      </c>
      <c r="AB63" s="648"/>
      <c r="AC63" s="266"/>
      <c r="AD63" s="376" t="e">
        <f t="shared" si="10"/>
        <v>#DIV/0!</v>
      </c>
      <c r="AE63"/>
      <c r="AF63"/>
    </row>
    <row r="64" spans="1:32" ht="13.5" customHeight="1">
      <c r="A64" s="766">
        <v>53</v>
      </c>
      <c r="B64" s="498" t="s">
        <v>1971</v>
      </c>
      <c r="C64" s="17">
        <v>0</v>
      </c>
      <c r="D64" s="384" t="e">
        <f t="shared" si="11"/>
        <v>#DIV/0!</v>
      </c>
      <c r="E64" s="272">
        <v>0</v>
      </c>
      <c r="F64" s="6">
        <v>0</v>
      </c>
      <c r="G64" s="35">
        <v>0</v>
      </c>
      <c r="H64" s="392">
        <v>0</v>
      </c>
      <c r="I64" s="349">
        <v>0</v>
      </c>
      <c r="J64" s="6">
        <v>0</v>
      </c>
      <c r="K64" s="6">
        <v>0</v>
      </c>
      <c r="L64" s="6">
        <v>0</v>
      </c>
      <c r="M64" s="6">
        <v>0</v>
      </c>
      <c r="N64" s="6">
        <v>0</v>
      </c>
      <c r="O64" s="137">
        <v>0</v>
      </c>
      <c r="P64" s="6">
        <v>0</v>
      </c>
      <c r="Q64" s="6">
        <v>0</v>
      </c>
      <c r="R64" s="13">
        <v>0</v>
      </c>
      <c r="S64" s="452">
        <f t="shared" si="12"/>
        <v>0</v>
      </c>
      <c r="T64" s="655" t="e">
        <f t="shared" si="13"/>
        <v>#DIV/0!</v>
      </c>
      <c r="U64" s="385" t="e">
        <f t="shared" si="14"/>
        <v>#DIV/0!</v>
      </c>
      <c r="V64" s="369" t="e">
        <f t="shared" si="15"/>
        <v>#DIV/0!</v>
      </c>
      <c r="W64" s="369" t="e">
        <f t="shared" si="16"/>
        <v>#DIV/0!</v>
      </c>
      <c r="X64" s="369" t="e">
        <f t="shared" si="17"/>
        <v>#DIV/0!</v>
      </c>
      <c r="Y64" s="386" t="e">
        <f t="shared" si="18"/>
        <v>#DIV/0!</v>
      </c>
      <c r="Z64" s="369" t="e">
        <f t="shared" si="19"/>
        <v>#DIV/0!</v>
      </c>
      <c r="AA64" s="73">
        <f t="shared" si="20"/>
        <v>0</v>
      </c>
      <c r="AB64" s="648"/>
      <c r="AC64" s="266"/>
      <c r="AD64" s="376" t="e">
        <f t="shared" si="10"/>
        <v>#DIV/0!</v>
      </c>
      <c r="AE64"/>
      <c r="AF64"/>
    </row>
    <row r="65" spans="1:32" ht="13.5" customHeight="1">
      <c r="A65" s="766">
        <v>57</v>
      </c>
      <c r="B65" s="498" t="s">
        <v>1626</v>
      </c>
      <c r="C65" s="17">
        <v>0</v>
      </c>
      <c r="D65" s="384" t="e">
        <f t="shared" si="11"/>
        <v>#DIV/0!</v>
      </c>
      <c r="E65" s="272">
        <v>0</v>
      </c>
      <c r="F65" s="6">
        <v>0</v>
      </c>
      <c r="G65" s="35">
        <v>0</v>
      </c>
      <c r="H65" s="392">
        <v>0</v>
      </c>
      <c r="I65" s="349">
        <v>0</v>
      </c>
      <c r="J65" s="6">
        <v>0</v>
      </c>
      <c r="K65" s="6">
        <v>0</v>
      </c>
      <c r="L65" s="6">
        <v>0</v>
      </c>
      <c r="M65" s="6">
        <v>0</v>
      </c>
      <c r="N65" s="6">
        <v>0</v>
      </c>
      <c r="O65" s="137">
        <v>0</v>
      </c>
      <c r="P65" s="6">
        <v>0</v>
      </c>
      <c r="Q65" s="6">
        <v>0</v>
      </c>
      <c r="R65" s="13">
        <v>0</v>
      </c>
      <c r="S65" s="452">
        <f t="shared" si="12"/>
        <v>0</v>
      </c>
      <c r="T65" s="655" t="e">
        <f t="shared" si="13"/>
        <v>#DIV/0!</v>
      </c>
      <c r="U65" s="385" t="e">
        <f t="shared" si="14"/>
        <v>#DIV/0!</v>
      </c>
      <c r="V65" s="369" t="e">
        <f t="shared" si="15"/>
        <v>#DIV/0!</v>
      </c>
      <c r="W65" s="369" t="e">
        <f t="shared" si="16"/>
        <v>#DIV/0!</v>
      </c>
      <c r="X65" s="369" t="e">
        <f t="shared" si="17"/>
        <v>#DIV/0!</v>
      </c>
      <c r="Y65" s="386" t="e">
        <f t="shared" si="18"/>
        <v>#DIV/0!</v>
      </c>
      <c r="Z65" s="369" t="e">
        <f t="shared" si="19"/>
        <v>#DIV/0!</v>
      </c>
      <c r="AA65" s="73">
        <f t="shared" si="20"/>
        <v>0</v>
      </c>
      <c r="AB65" s="648"/>
      <c r="AC65" s="266"/>
      <c r="AD65" s="376" t="e">
        <f>+T65+Z65</f>
        <v>#DIV/0!</v>
      </c>
    </row>
    <row r="66" spans="1:32" ht="13.5" customHeight="1">
      <c r="A66" s="766">
        <v>58</v>
      </c>
      <c r="B66" s="498" t="s">
        <v>1481</v>
      </c>
      <c r="C66" s="17">
        <v>0</v>
      </c>
      <c r="D66" s="384" t="e">
        <f t="shared" si="11"/>
        <v>#DIV/0!</v>
      </c>
      <c r="E66" s="272">
        <v>0</v>
      </c>
      <c r="F66" s="6">
        <v>0</v>
      </c>
      <c r="G66" s="35">
        <v>0</v>
      </c>
      <c r="H66" s="392">
        <v>0</v>
      </c>
      <c r="I66" s="349">
        <v>0</v>
      </c>
      <c r="J66" s="6">
        <v>0</v>
      </c>
      <c r="K66" s="6">
        <v>0</v>
      </c>
      <c r="L66" s="6">
        <v>0</v>
      </c>
      <c r="M66" s="6">
        <v>0</v>
      </c>
      <c r="N66" s="6">
        <v>0</v>
      </c>
      <c r="O66" s="137">
        <v>0</v>
      </c>
      <c r="P66" s="6">
        <v>0</v>
      </c>
      <c r="Q66" s="6">
        <v>0</v>
      </c>
      <c r="R66" s="13">
        <v>0</v>
      </c>
      <c r="S66" s="452">
        <f t="shared" si="12"/>
        <v>0</v>
      </c>
      <c r="T66" s="655" t="e">
        <f t="shared" si="13"/>
        <v>#DIV/0!</v>
      </c>
      <c r="U66" s="385" t="e">
        <f t="shared" si="14"/>
        <v>#DIV/0!</v>
      </c>
      <c r="V66" s="369" t="e">
        <f t="shared" si="15"/>
        <v>#DIV/0!</v>
      </c>
      <c r="W66" s="369" t="e">
        <f t="shared" si="16"/>
        <v>#DIV/0!</v>
      </c>
      <c r="X66" s="369" t="e">
        <f t="shared" si="17"/>
        <v>#DIV/0!</v>
      </c>
      <c r="Y66" s="386" t="e">
        <f t="shared" si="18"/>
        <v>#DIV/0!</v>
      </c>
      <c r="Z66" s="369" t="e">
        <f t="shared" si="19"/>
        <v>#DIV/0!</v>
      </c>
      <c r="AA66" s="73">
        <f t="shared" si="20"/>
        <v>0</v>
      </c>
      <c r="AB66" s="648"/>
      <c r="AC66" s="266"/>
      <c r="AD66" s="376" t="e">
        <f>+T66+Z66</f>
        <v>#DIV/0!</v>
      </c>
    </row>
    <row r="67" spans="1:32" ht="13.5" customHeight="1">
      <c r="A67" s="766">
        <v>65</v>
      </c>
      <c r="B67" s="498" t="s">
        <v>1784</v>
      </c>
      <c r="C67" s="17">
        <v>0</v>
      </c>
      <c r="D67" s="384" t="e">
        <f t="shared" si="11"/>
        <v>#DIV/0!</v>
      </c>
      <c r="E67" s="272">
        <v>0</v>
      </c>
      <c r="F67" s="6">
        <v>0</v>
      </c>
      <c r="G67" s="35">
        <v>0</v>
      </c>
      <c r="H67" s="392">
        <v>0</v>
      </c>
      <c r="I67" s="349">
        <v>0</v>
      </c>
      <c r="J67" s="6">
        <v>0</v>
      </c>
      <c r="K67" s="6">
        <v>0</v>
      </c>
      <c r="L67" s="6">
        <v>0</v>
      </c>
      <c r="M67" s="6">
        <v>0</v>
      </c>
      <c r="N67" s="6">
        <v>0</v>
      </c>
      <c r="O67" s="137">
        <v>0</v>
      </c>
      <c r="P67" s="6">
        <v>0</v>
      </c>
      <c r="Q67" s="6">
        <v>0</v>
      </c>
      <c r="R67" s="13">
        <v>0</v>
      </c>
      <c r="S67" s="452">
        <f t="shared" si="12"/>
        <v>0</v>
      </c>
      <c r="T67" s="655" t="e">
        <f t="shared" si="13"/>
        <v>#DIV/0!</v>
      </c>
      <c r="U67" s="385" t="e">
        <f t="shared" si="14"/>
        <v>#DIV/0!</v>
      </c>
      <c r="V67" s="369" t="e">
        <f t="shared" si="15"/>
        <v>#DIV/0!</v>
      </c>
      <c r="W67" s="369" t="e">
        <f t="shared" si="16"/>
        <v>#DIV/0!</v>
      </c>
      <c r="X67" s="369" t="e">
        <f t="shared" si="17"/>
        <v>#DIV/0!</v>
      </c>
      <c r="Y67" s="386" t="e">
        <f t="shared" si="18"/>
        <v>#DIV/0!</v>
      </c>
      <c r="Z67" s="369" t="e">
        <f t="shared" si="19"/>
        <v>#DIV/0!</v>
      </c>
      <c r="AA67" s="73">
        <f t="shared" si="20"/>
        <v>0</v>
      </c>
      <c r="AB67" s="648"/>
      <c r="AC67" s="266"/>
      <c r="AD67" s="376" t="e">
        <f t="shared" ref="AD67:AD75" si="21">+T67+Z67</f>
        <v>#DIV/0!</v>
      </c>
      <c r="AE67"/>
      <c r="AF67"/>
    </row>
    <row r="68" spans="1:32" ht="13.5" customHeight="1">
      <c r="A68" s="766">
        <v>66</v>
      </c>
      <c r="B68" s="498" t="s">
        <v>1480</v>
      </c>
      <c r="C68" s="17">
        <v>0</v>
      </c>
      <c r="D68" s="384" t="e">
        <f t="shared" si="11"/>
        <v>#DIV/0!</v>
      </c>
      <c r="E68" s="272">
        <v>0</v>
      </c>
      <c r="F68" s="6">
        <v>0</v>
      </c>
      <c r="G68" s="35">
        <v>0</v>
      </c>
      <c r="H68" s="392">
        <v>0</v>
      </c>
      <c r="I68" s="349">
        <v>0</v>
      </c>
      <c r="J68" s="6">
        <v>0</v>
      </c>
      <c r="K68" s="6">
        <v>0</v>
      </c>
      <c r="L68" s="6">
        <v>0</v>
      </c>
      <c r="M68" s="6">
        <v>0</v>
      </c>
      <c r="N68" s="6">
        <v>0</v>
      </c>
      <c r="O68" s="137">
        <v>0</v>
      </c>
      <c r="P68" s="6">
        <v>0</v>
      </c>
      <c r="Q68" s="6">
        <v>0</v>
      </c>
      <c r="R68" s="13">
        <v>0</v>
      </c>
      <c r="S68" s="452">
        <f t="shared" si="12"/>
        <v>0</v>
      </c>
      <c r="T68" s="655" t="e">
        <f t="shared" si="13"/>
        <v>#DIV/0!</v>
      </c>
      <c r="U68" s="385" t="e">
        <f t="shared" si="14"/>
        <v>#DIV/0!</v>
      </c>
      <c r="V68" s="369" t="e">
        <f t="shared" si="15"/>
        <v>#DIV/0!</v>
      </c>
      <c r="W68" s="369" t="e">
        <f t="shared" si="16"/>
        <v>#DIV/0!</v>
      </c>
      <c r="X68" s="369" t="e">
        <f t="shared" si="17"/>
        <v>#DIV/0!</v>
      </c>
      <c r="Y68" s="386" t="e">
        <f t="shared" si="18"/>
        <v>#DIV/0!</v>
      </c>
      <c r="Z68" s="369" t="e">
        <f t="shared" si="19"/>
        <v>#DIV/0!</v>
      </c>
      <c r="AA68" s="73">
        <f t="shared" si="20"/>
        <v>0</v>
      </c>
      <c r="AB68" s="648"/>
      <c r="AC68" s="266"/>
      <c r="AD68" s="376" t="e">
        <f t="shared" si="21"/>
        <v>#DIV/0!</v>
      </c>
    </row>
    <row r="69" spans="1:32" ht="13.5" customHeight="1">
      <c r="A69" s="766">
        <v>67</v>
      </c>
      <c r="B69" s="498" t="s">
        <v>948</v>
      </c>
      <c r="C69" s="17">
        <v>0</v>
      </c>
      <c r="D69" s="384" t="e">
        <f t="shared" si="11"/>
        <v>#DIV/0!</v>
      </c>
      <c r="E69" s="272">
        <v>0</v>
      </c>
      <c r="F69" s="6">
        <v>0</v>
      </c>
      <c r="G69" s="35">
        <v>0</v>
      </c>
      <c r="H69" s="392">
        <v>0</v>
      </c>
      <c r="I69" s="349">
        <v>0</v>
      </c>
      <c r="J69" s="6">
        <v>0</v>
      </c>
      <c r="K69" s="6">
        <v>0</v>
      </c>
      <c r="L69" s="6">
        <v>0</v>
      </c>
      <c r="M69" s="6">
        <v>0</v>
      </c>
      <c r="N69" s="6">
        <v>0</v>
      </c>
      <c r="O69" s="137">
        <v>0</v>
      </c>
      <c r="P69" s="6">
        <v>0</v>
      </c>
      <c r="Q69" s="6">
        <v>0</v>
      </c>
      <c r="R69" s="13">
        <v>0</v>
      </c>
      <c r="S69" s="452">
        <f t="shared" si="12"/>
        <v>0</v>
      </c>
      <c r="T69" s="655" t="e">
        <f t="shared" si="13"/>
        <v>#DIV/0!</v>
      </c>
      <c r="U69" s="385" t="e">
        <f t="shared" si="14"/>
        <v>#DIV/0!</v>
      </c>
      <c r="V69" s="369" t="e">
        <f t="shared" si="15"/>
        <v>#DIV/0!</v>
      </c>
      <c r="W69" s="369" t="e">
        <f t="shared" si="16"/>
        <v>#DIV/0!</v>
      </c>
      <c r="X69" s="369" t="e">
        <f t="shared" si="17"/>
        <v>#DIV/0!</v>
      </c>
      <c r="Y69" s="386" t="e">
        <f t="shared" si="18"/>
        <v>#DIV/0!</v>
      </c>
      <c r="Z69" s="369" t="e">
        <f t="shared" si="19"/>
        <v>#DIV/0!</v>
      </c>
      <c r="AA69" s="73">
        <f t="shared" si="20"/>
        <v>0</v>
      </c>
      <c r="AB69" s="648"/>
      <c r="AC69" s="266"/>
      <c r="AD69" s="376" t="e">
        <f t="shared" si="21"/>
        <v>#DIV/0!</v>
      </c>
    </row>
    <row r="70" spans="1:32" ht="13.5" customHeight="1">
      <c r="A70" s="766">
        <v>68</v>
      </c>
      <c r="B70" s="498" t="s">
        <v>2199</v>
      </c>
      <c r="C70" s="17">
        <v>0</v>
      </c>
      <c r="D70" s="384" t="e">
        <f t="shared" si="11"/>
        <v>#DIV/0!</v>
      </c>
      <c r="E70" s="272">
        <v>0</v>
      </c>
      <c r="F70" s="6">
        <v>0</v>
      </c>
      <c r="G70" s="35">
        <v>0</v>
      </c>
      <c r="H70" s="392">
        <v>0</v>
      </c>
      <c r="I70" s="349">
        <v>0</v>
      </c>
      <c r="J70" s="6">
        <v>0</v>
      </c>
      <c r="K70" s="6">
        <v>0</v>
      </c>
      <c r="L70" s="6">
        <v>0</v>
      </c>
      <c r="M70" s="6">
        <v>0</v>
      </c>
      <c r="N70" s="6">
        <v>0</v>
      </c>
      <c r="O70" s="137">
        <v>0</v>
      </c>
      <c r="P70" s="6">
        <v>0</v>
      </c>
      <c r="Q70" s="6">
        <v>0</v>
      </c>
      <c r="R70" s="13">
        <v>0</v>
      </c>
      <c r="S70" s="452">
        <f t="shared" si="12"/>
        <v>0</v>
      </c>
      <c r="T70" s="655" t="e">
        <f t="shared" si="13"/>
        <v>#DIV/0!</v>
      </c>
      <c r="U70" s="385" t="e">
        <f t="shared" si="14"/>
        <v>#DIV/0!</v>
      </c>
      <c r="V70" s="369" t="e">
        <f t="shared" si="15"/>
        <v>#DIV/0!</v>
      </c>
      <c r="W70" s="369" t="e">
        <f t="shared" si="16"/>
        <v>#DIV/0!</v>
      </c>
      <c r="X70" s="369" t="e">
        <f t="shared" si="17"/>
        <v>#DIV/0!</v>
      </c>
      <c r="Y70" s="386" t="e">
        <f t="shared" si="18"/>
        <v>#DIV/0!</v>
      </c>
      <c r="Z70" s="369" t="e">
        <f t="shared" si="19"/>
        <v>#DIV/0!</v>
      </c>
      <c r="AA70" s="73">
        <f t="shared" si="20"/>
        <v>0</v>
      </c>
      <c r="AB70" s="648"/>
      <c r="AC70" s="266"/>
      <c r="AD70" s="376" t="e">
        <f>+T70+Z70</f>
        <v>#DIV/0!</v>
      </c>
      <c r="AE70"/>
      <c r="AF70"/>
    </row>
    <row r="71" spans="1:32" ht="13.5" customHeight="1">
      <c r="A71" s="766">
        <v>97</v>
      </c>
      <c r="B71" s="498" t="s">
        <v>1541</v>
      </c>
      <c r="C71" s="17">
        <v>0</v>
      </c>
      <c r="D71" s="384" t="e">
        <f t="shared" si="11"/>
        <v>#DIV/0!</v>
      </c>
      <c r="E71" s="272">
        <v>0</v>
      </c>
      <c r="F71" s="6">
        <v>0</v>
      </c>
      <c r="G71" s="35">
        <v>0</v>
      </c>
      <c r="H71" s="392">
        <v>0</v>
      </c>
      <c r="I71" s="349">
        <v>0</v>
      </c>
      <c r="J71" s="6">
        <v>0</v>
      </c>
      <c r="K71" s="6">
        <v>0</v>
      </c>
      <c r="L71" s="6">
        <v>0</v>
      </c>
      <c r="M71" s="6">
        <v>0</v>
      </c>
      <c r="N71" s="6">
        <v>0</v>
      </c>
      <c r="O71" s="137">
        <v>0</v>
      </c>
      <c r="P71" s="6">
        <v>0</v>
      </c>
      <c r="Q71" s="6">
        <v>0</v>
      </c>
      <c r="R71" s="13">
        <v>0</v>
      </c>
      <c r="S71" s="452">
        <f t="shared" si="12"/>
        <v>0</v>
      </c>
      <c r="T71" s="655" t="e">
        <f t="shared" si="13"/>
        <v>#DIV/0!</v>
      </c>
      <c r="U71" s="385" t="e">
        <f t="shared" si="14"/>
        <v>#DIV/0!</v>
      </c>
      <c r="V71" s="369" t="e">
        <f t="shared" si="15"/>
        <v>#DIV/0!</v>
      </c>
      <c r="W71" s="369" t="e">
        <f t="shared" si="16"/>
        <v>#DIV/0!</v>
      </c>
      <c r="X71" s="369" t="e">
        <f t="shared" si="17"/>
        <v>#DIV/0!</v>
      </c>
      <c r="Y71" s="386" t="e">
        <f t="shared" si="18"/>
        <v>#DIV/0!</v>
      </c>
      <c r="Z71" s="369" t="e">
        <f t="shared" si="19"/>
        <v>#DIV/0!</v>
      </c>
      <c r="AA71" s="73">
        <f t="shared" si="20"/>
        <v>0</v>
      </c>
      <c r="AB71" s="648"/>
      <c r="AC71" s="266"/>
      <c r="AD71" s="376" t="e">
        <f>+T71+Z71</f>
        <v>#DIV/0!</v>
      </c>
    </row>
    <row r="72" spans="1:32" ht="13.5" customHeight="1">
      <c r="A72" s="766">
        <v>98</v>
      </c>
      <c r="B72" s="498" t="s">
        <v>1991</v>
      </c>
      <c r="C72" s="17">
        <v>0</v>
      </c>
      <c r="D72" s="384" t="e">
        <f t="shared" si="11"/>
        <v>#DIV/0!</v>
      </c>
      <c r="E72" s="272">
        <v>0</v>
      </c>
      <c r="F72" s="6">
        <v>0</v>
      </c>
      <c r="G72" s="35">
        <v>0</v>
      </c>
      <c r="H72" s="392">
        <v>0</v>
      </c>
      <c r="I72" s="349">
        <v>0</v>
      </c>
      <c r="J72" s="6">
        <v>0</v>
      </c>
      <c r="K72" s="6">
        <v>0</v>
      </c>
      <c r="L72" s="6">
        <v>0</v>
      </c>
      <c r="M72" s="6">
        <v>0</v>
      </c>
      <c r="N72" s="6">
        <v>0</v>
      </c>
      <c r="O72" s="137">
        <v>0</v>
      </c>
      <c r="P72" s="6">
        <v>0</v>
      </c>
      <c r="Q72" s="6">
        <v>0</v>
      </c>
      <c r="R72" s="13">
        <v>0</v>
      </c>
      <c r="S72" s="452">
        <f t="shared" si="12"/>
        <v>0</v>
      </c>
      <c r="T72" s="655" t="e">
        <f t="shared" si="13"/>
        <v>#DIV/0!</v>
      </c>
      <c r="U72" s="385" t="e">
        <f t="shared" si="14"/>
        <v>#DIV/0!</v>
      </c>
      <c r="V72" s="369" t="e">
        <f t="shared" si="15"/>
        <v>#DIV/0!</v>
      </c>
      <c r="W72" s="369" t="e">
        <f t="shared" si="16"/>
        <v>#DIV/0!</v>
      </c>
      <c r="X72" s="369" t="e">
        <f t="shared" si="17"/>
        <v>#DIV/0!</v>
      </c>
      <c r="Y72" s="386" t="e">
        <f t="shared" si="18"/>
        <v>#DIV/0!</v>
      </c>
      <c r="Z72" s="369" t="e">
        <f t="shared" si="19"/>
        <v>#DIV/0!</v>
      </c>
      <c r="AA72" s="73">
        <f t="shared" si="20"/>
        <v>0</v>
      </c>
      <c r="AB72" s="648"/>
      <c r="AC72" s="266"/>
      <c r="AD72" s="376" t="e">
        <f>+T72+Z72</f>
        <v>#DIV/0!</v>
      </c>
      <c r="AE72"/>
      <c r="AF72"/>
    </row>
    <row r="73" spans="1:32" ht="13.5" customHeight="1">
      <c r="A73" s="766">
        <v>120</v>
      </c>
      <c r="B73" s="498" t="s">
        <v>2284</v>
      </c>
      <c r="C73" s="17">
        <v>0</v>
      </c>
      <c r="D73" s="384" t="e">
        <f t="shared" si="11"/>
        <v>#DIV/0!</v>
      </c>
      <c r="E73" s="272">
        <v>0</v>
      </c>
      <c r="F73" s="6">
        <v>0</v>
      </c>
      <c r="G73" s="35">
        <v>0</v>
      </c>
      <c r="H73" s="392">
        <v>0</v>
      </c>
      <c r="I73" s="349">
        <v>0</v>
      </c>
      <c r="J73" s="6">
        <v>0</v>
      </c>
      <c r="K73" s="6">
        <v>0</v>
      </c>
      <c r="L73" s="6">
        <v>0</v>
      </c>
      <c r="M73" s="6">
        <v>0</v>
      </c>
      <c r="N73" s="6">
        <v>0</v>
      </c>
      <c r="O73" s="137">
        <v>0</v>
      </c>
      <c r="P73" s="6">
        <v>0</v>
      </c>
      <c r="Q73" s="6">
        <v>0</v>
      </c>
      <c r="R73" s="13">
        <v>0</v>
      </c>
      <c r="S73" s="452">
        <f t="shared" si="12"/>
        <v>0</v>
      </c>
      <c r="T73" s="655" t="e">
        <f t="shared" si="13"/>
        <v>#DIV/0!</v>
      </c>
      <c r="U73" s="385" t="e">
        <f t="shared" si="14"/>
        <v>#DIV/0!</v>
      </c>
      <c r="V73" s="369" t="e">
        <f t="shared" si="15"/>
        <v>#DIV/0!</v>
      </c>
      <c r="W73" s="369" t="e">
        <f t="shared" si="16"/>
        <v>#DIV/0!</v>
      </c>
      <c r="X73" s="369" t="e">
        <f t="shared" si="17"/>
        <v>#DIV/0!</v>
      </c>
      <c r="Y73" s="386" t="e">
        <f t="shared" si="18"/>
        <v>#DIV/0!</v>
      </c>
      <c r="Z73" s="369" t="e">
        <f t="shared" si="19"/>
        <v>#DIV/0!</v>
      </c>
      <c r="AA73" s="73">
        <f t="shared" si="20"/>
        <v>0</v>
      </c>
      <c r="AB73" s="648"/>
      <c r="AC73" s="266"/>
      <c r="AD73" s="376" t="e">
        <f t="shared" si="21"/>
        <v>#DIV/0!</v>
      </c>
      <c r="AE73"/>
      <c r="AF73"/>
    </row>
    <row r="74" spans="1:32" ht="13.5" customHeight="1">
      <c r="A74" s="766">
        <v>122</v>
      </c>
      <c r="B74" s="498" t="s">
        <v>2090</v>
      </c>
      <c r="C74" s="17">
        <v>0</v>
      </c>
      <c r="D74" s="384" t="e">
        <f t="shared" si="11"/>
        <v>#DIV/0!</v>
      </c>
      <c r="E74" s="272">
        <v>0</v>
      </c>
      <c r="F74" s="6">
        <v>0</v>
      </c>
      <c r="G74" s="35">
        <v>0</v>
      </c>
      <c r="H74" s="392">
        <v>0</v>
      </c>
      <c r="I74" s="349">
        <v>0</v>
      </c>
      <c r="J74" s="6">
        <v>0</v>
      </c>
      <c r="K74" s="6">
        <v>0</v>
      </c>
      <c r="L74" s="6">
        <v>0</v>
      </c>
      <c r="M74" s="6">
        <v>0</v>
      </c>
      <c r="N74" s="6">
        <v>0</v>
      </c>
      <c r="O74" s="137">
        <v>0</v>
      </c>
      <c r="P74" s="6">
        <v>0</v>
      </c>
      <c r="Q74" s="6">
        <v>0</v>
      </c>
      <c r="R74" s="13">
        <v>0</v>
      </c>
      <c r="S74" s="452">
        <f t="shared" si="12"/>
        <v>0</v>
      </c>
      <c r="T74" s="655" t="e">
        <f t="shared" si="13"/>
        <v>#DIV/0!</v>
      </c>
      <c r="U74" s="385" t="e">
        <f t="shared" si="14"/>
        <v>#DIV/0!</v>
      </c>
      <c r="V74" s="369" t="e">
        <f t="shared" si="15"/>
        <v>#DIV/0!</v>
      </c>
      <c r="W74" s="369" t="e">
        <f t="shared" si="16"/>
        <v>#DIV/0!</v>
      </c>
      <c r="X74" s="369" t="e">
        <f t="shared" si="17"/>
        <v>#DIV/0!</v>
      </c>
      <c r="Y74" s="386" t="e">
        <f t="shared" si="18"/>
        <v>#DIV/0!</v>
      </c>
      <c r="Z74" s="369" t="e">
        <f t="shared" si="19"/>
        <v>#DIV/0!</v>
      </c>
      <c r="AA74" s="73">
        <f t="shared" si="20"/>
        <v>0</v>
      </c>
      <c r="AB74" s="648"/>
      <c r="AC74" s="266"/>
      <c r="AD74" s="376" t="e">
        <f t="shared" si="21"/>
        <v>#DIV/0!</v>
      </c>
      <c r="AE74"/>
      <c r="AF74"/>
    </row>
    <row r="75" spans="1:32" ht="13.5" customHeight="1">
      <c r="A75" s="766">
        <v>125</v>
      </c>
      <c r="B75" s="498" t="s">
        <v>690</v>
      </c>
      <c r="C75" s="17">
        <v>0</v>
      </c>
      <c r="D75" s="384" t="e">
        <f t="shared" si="11"/>
        <v>#DIV/0!</v>
      </c>
      <c r="E75" s="272">
        <v>0</v>
      </c>
      <c r="F75" s="6">
        <v>0</v>
      </c>
      <c r="G75" s="35">
        <v>0</v>
      </c>
      <c r="H75" s="392">
        <v>0</v>
      </c>
      <c r="I75" s="349">
        <v>0</v>
      </c>
      <c r="J75" s="6">
        <v>0</v>
      </c>
      <c r="K75" s="6">
        <v>0</v>
      </c>
      <c r="L75" s="6">
        <v>0</v>
      </c>
      <c r="M75" s="6">
        <v>0</v>
      </c>
      <c r="N75" s="6">
        <v>0</v>
      </c>
      <c r="O75" s="137">
        <v>0</v>
      </c>
      <c r="P75" s="6">
        <v>0</v>
      </c>
      <c r="Q75" s="6">
        <v>0</v>
      </c>
      <c r="R75" s="13">
        <v>0</v>
      </c>
      <c r="S75" s="452">
        <f t="shared" si="12"/>
        <v>0</v>
      </c>
      <c r="T75" s="655" t="e">
        <f t="shared" si="13"/>
        <v>#DIV/0!</v>
      </c>
      <c r="U75" s="385" t="e">
        <f t="shared" si="14"/>
        <v>#DIV/0!</v>
      </c>
      <c r="V75" s="369" t="e">
        <f t="shared" si="15"/>
        <v>#DIV/0!</v>
      </c>
      <c r="W75" s="369" t="e">
        <f t="shared" si="16"/>
        <v>#DIV/0!</v>
      </c>
      <c r="X75" s="369" t="e">
        <f t="shared" si="17"/>
        <v>#DIV/0!</v>
      </c>
      <c r="Y75" s="386" t="e">
        <f t="shared" si="18"/>
        <v>#DIV/0!</v>
      </c>
      <c r="Z75" s="369" t="e">
        <f t="shared" si="19"/>
        <v>#DIV/0!</v>
      </c>
      <c r="AA75" s="73">
        <f t="shared" si="20"/>
        <v>0</v>
      </c>
      <c r="AB75" s="648"/>
      <c r="AC75" s="266"/>
      <c r="AD75" s="376" t="e">
        <f t="shared" si="21"/>
        <v>#DIV/0!</v>
      </c>
      <c r="AE75"/>
      <c r="AF75"/>
    </row>
    <row r="76" spans="1:32" ht="13.5" customHeight="1">
      <c r="A76" s="1176">
        <v>126</v>
      </c>
      <c r="B76" s="1177" t="s">
        <v>2285</v>
      </c>
      <c r="C76" s="17">
        <v>0</v>
      </c>
      <c r="D76" s="384" t="e">
        <f t="shared" si="11"/>
        <v>#DIV/0!</v>
      </c>
      <c r="E76" s="272">
        <v>0</v>
      </c>
      <c r="F76" s="6">
        <v>0</v>
      </c>
      <c r="G76" s="35">
        <v>0</v>
      </c>
      <c r="H76" s="392">
        <v>0</v>
      </c>
      <c r="I76" s="349">
        <v>0</v>
      </c>
      <c r="J76" s="6">
        <v>0</v>
      </c>
      <c r="K76" s="6">
        <v>0</v>
      </c>
      <c r="L76" s="6">
        <v>0</v>
      </c>
      <c r="M76" s="6">
        <v>0</v>
      </c>
      <c r="N76" s="6">
        <v>0</v>
      </c>
      <c r="O76" s="137">
        <v>0</v>
      </c>
      <c r="P76" s="6">
        <v>0</v>
      </c>
      <c r="Q76" s="6">
        <v>0</v>
      </c>
      <c r="R76" s="13">
        <v>0</v>
      </c>
      <c r="S76" s="452">
        <f t="shared" si="12"/>
        <v>0</v>
      </c>
      <c r="T76" s="655" t="e">
        <f t="shared" si="13"/>
        <v>#DIV/0!</v>
      </c>
      <c r="U76" s="385" t="e">
        <f t="shared" si="14"/>
        <v>#DIV/0!</v>
      </c>
      <c r="V76" s="369" t="e">
        <f t="shared" si="15"/>
        <v>#DIV/0!</v>
      </c>
      <c r="W76" s="369" t="e">
        <f t="shared" si="16"/>
        <v>#DIV/0!</v>
      </c>
      <c r="X76" s="369" t="e">
        <f t="shared" si="17"/>
        <v>#DIV/0!</v>
      </c>
      <c r="Y76" s="386" t="e">
        <f t="shared" si="18"/>
        <v>#DIV/0!</v>
      </c>
      <c r="Z76" s="369" t="e">
        <f t="shared" si="19"/>
        <v>#DIV/0!</v>
      </c>
      <c r="AA76" s="73">
        <f t="shared" si="20"/>
        <v>0</v>
      </c>
      <c r="AB76" s="648"/>
      <c r="AC76" s="266"/>
      <c r="AD76" s="1178"/>
      <c r="AE76"/>
      <c r="AF76"/>
    </row>
    <row r="77" spans="1:32" ht="13.5" customHeight="1">
      <c r="A77" s="1176">
        <v>128</v>
      </c>
      <c r="B77" s="1177" t="s">
        <v>2286</v>
      </c>
      <c r="C77" s="17">
        <v>0</v>
      </c>
      <c r="D77" s="384" t="e">
        <f t="shared" si="11"/>
        <v>#DIV/0!</v>
      </c>
      <c r="E77" s="272">
        <v>0</v>
      </c>
      <c r="F77" s="6">
        <v>0</v>
      </c>
      <c r="G77" s="35">
        <v>0</v>
      </c>
      <c r="H77" s="392">
        <v>0</v>
      </c>
      <c r="I77" s="349">
        <v>0</v>
      </c>
      <c r="J77" s="6">
        <v>0</v>
      </c>
      <c r="K77" s="6">
        <v>0</v>
      </c>
      <c r="L77" s="6">
        <v>0</v>
      </c>
      <c r="M77" s="6">
        <v>0</v>
      </c>
      <c r="N77" s="6">
        <v>0</v>
      </c>
      <c r="O77" s="137">
        <v>0</v>
      </c>
      <c r="P77" s="6">
        <v>0</v>
      </c>
      <c r="Q77" s="6">
        <v>0</v>
      </c>
      <c r="R77" s="13">
        <v>0</v>
      </c>
      <c r="S77" s="452">
        <f t="shared" si="12"/>
        <v>0</v>
      </c>
      <c r="T77" s="655" t="e">
        <f t="shared" si="13"/>
        <v>#DIV/0!</v>
      </c>
      <c r="U77" s="385" t="e">
        <f t="shared" si="14"/>
        <v>#DIV/0!</v>
      </c>
      <c r="V77" s="369" t="e">
        <f t="shared" si="15"/>
        <v>#DIV/0!</v>
      </c>
      <c r="W77" s="369" t="e">
        <f t="shared" si="16"/>
        <v>#DIV/0!</v>
      </c>
      <c r="X77" s="369" t="e">
        <f t="shared" si="17"/>
        <v>#DIV/0!</v>
      </c>
      <c r="Y77" s="386" t="e">
        <f t="shared" si="18"/>
        <v>#DIV/0!</v>
      </c>
      <c r="Z77" s="369" t="e">
        <f t="shared" si="19"/>
        <v>#DIV/0!</v>
      </c>
      <c r="AA77" s="73">
        <f t="shared" si="20"/>
        <v>0</v>
      </c>
      <c r="AB77" s="648"/>
      <c r="AC77" s="266"/>
      <c r="AD77" s="1178"/>
      <c r="AE77"/>
      <c r="AF77"/>
    </row>
    <row r="78" spans="1:32" s="1" customFormat="1" ht="13.5" customHeight="1">
      <c r="A78" s="770"/>
      <c r="B78" s="771" t="s">
        <v>110</v>
      </c>
      <c r="C78" s="372">
        <f>+投手通算!C42</f>
        <v>0</v>
      </c>
      <c r="D78" s="387" t="e">
        <f>+G78/E78*1000</f>
        <v>#DIV/0!</v>
      </c>
      <c r="E78" s="373">
        <f t="shared" ref="E78:R78" si="22">SUM(E2:E74)</f>
        <v>0</v>
      </c>
      <c r="F78" s="373">
        <f t="shared" si="22"/>
        <v>0</v>
      </c>
      <c r="G78" s="373">
        <f t="shared" si="22"/>
        <v>0</v>
      </c>
      <c r="H78" s="373">
        <f t="shared" si="22"/>
        <v>0</v>
      </c>
      <c r="I78" s="373">
        <f t="shared" si="22"/>
        <v>0</v>
      </c>
      <c r="J78" s="373">
        <f t="shared" si="22"/>
        <v>0</v>
      </c>
      <c r="K78" s="373">
        <f t="shared" si="22"/>
        <v>0</v>
      </c>
      <c r="L78" s="373">
        <f t="shared" si="22"/>
        <v>0</v>
      </c>
      <c r="M78" s="373">
        <f t="shared" si="22"/>
        <v>0</v>
      </c>
      <c r="N78" s="373">
        <f t="shared" si="22"/>
        <v>0</v>
      </c>
      <c r="O78" s="373">
        <f t="shared" si="22"/>
        <v>0</v>
      </c>
      <c r="P78" s="373">
        <f t="shared" si="22"/>
        <v>0</v>
      </c>
      <c r="Q78" s="373">
        <f t="shared" si="22"/>
        <v>0</v>
      </c>
      <c r="R78" s="373">
        <f t="shared" si="22"/>
        <v>0</v>
      </c>
      <c r="S78" s="434">
        <f>SUM(S3:S74)</f>
        <v>0</v>
      </c>
      <c r="T78" s="657" t="e">
        <f>+(G78+J78)/(E78+J78)</f>
        <v>#DIV/0!</v>
      </c>
      <c r="U78" s="420" t="e">
        <f>+I78/AA78</f>
        <v>#DIV/0!</v>
      </c>
      <c r="V78" s="419" t="e">
        <f>+J78/AA78</f>
        <v>#DIV/0!</v>
      </c>
      <c r="W78" s="419" t="e">
        <f>+F78/AA78</f>
        <v>#DIV/0!</v>
      </c>
      <c r="X78" s="419" t="e">
        <f>+H78/AA78</f>
        <v>#DIV/0!</v>
      </c>
      <c r="Y78" s="421" t="e">
        <f>+O78/AA78</f>
        <v>#DIV/0!</v>
      </c>
      <c r="Z78" s="419" t="e">
        <f>+(O78+P78+Q78)/G78</f>
        <v>#DIV/0!</v>
      </c>
      <c r="AA78" s="433">
        <f>+E78+J78+L78+R78</f>
        <v>0</v>
      </c>
      <c r="AB78" s="96" t="str">
        <f>IF((投手通算!$C$42*3)&lt;=AA78,"○","")</f>
        <v>○</v>
      </c>
      <c r="AC78" s="374" t="s">
        <v>1538</v>
      </c>
      <c r="AD78" s="375" t="e">
        <f>+T78+Z78</f>
        <v>#DIV/0!</v>
      </c>
      <c r="AE78" s="539"/>
      <c r="AF78" s="539"/>
    </row>
    <row r="79" spans="1:32" ht="13.5" customHeight="1">
      <c r="H79"/>
      <c r="O79" s="32"/>
      <c r="AA79" s="226" t="e">
        <f>+成績!#REF!</f>
        <v>#REF!</v>
      </c>
      <c r="AB79" s="5"/>
      <c r="AD79" s="370"/>
      <c r="AE79"/>
      <c r="AF79"/>
    </row>
    <row r="80" spans="1:32" ht="13.5" customHeight="1">
      <c r="H80"/>
      <c r="O80" s="32"/>
      <c r="AA80" s="5" t="s">
        <v>773</v>
      </c>
      <c r="AB80" s="5"/>
      <c r="AE80"/>
      <c r="AF80"/>
    </row>
    <row r="83" spans="4:27" ht="13.5" customHeight="1">
      <c r="D83" s="431"/>
      <c r="E83" s="431"/>
      <c r="F83" s="431"/>
      <c r="G83" s="431"/>
      <c r="H83" s="431"/>
      <c r="I83" s="431"/>
      <c r="J83" s="431"/>
      <c r="K83" s="431"/>
      <c r="L83" s="431"/>
      <c r="M83" s="431"/>
      <c r="N83" s="431"/>
      <c r="O83" s="431"/>
      <c r="P83" s="431"/>
      <c r="Q83" s="431"/>
      <c r="S83" s="431"/>
      <c r="T83" s="431"/>
      <c r="U83" s="431"/>
      <c r="V83" s="431"/>
      <c r="W83" s="431"/>
      <c r="X83" s="431"/>
      <c r="Y83" s="431"/>
      <c r="Z83" s="431"/>
      <c r="AA83" s="431"/>
    </row>
  </sheetData>
  <autoFilter ref="A1:AC80" xr:uid="{00000000-0009-0000-0000-000006000000}"/>
  <phoneticPr fontId="2"/>
  <pageMargins left="0.51181102362204722" right="0.41" top="0.78740157480314965" bottom="0.6692913385826772" header="0.51181102362204722" footer="0.35433070866141736"/>
  <pageSetup paperSize="9" scale="90" orientation="landscape" horizontalDpi="4294967293" verticalDpi="0" r:id="rId1"/>
  <headerFooter alignWithMargins="0">
    <oddHeader>&amp;L2016年&amp;C打者通算&amp;R&amp;D</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B9"/>
  <sheetViews>
    <sheetView workbookViewId="0">
      <selection activeCell="A2" sqref="A2:XFD6"/>
    </sheetView>
    <sheetView workbookViewId="1"/>
  </sheetViews>
  <sheetFormatPr defaultRowHeight="14.25" customHeight="1"/>
  <cols>
    <col min="1" max="1" width="4.125" style="527" customWidth="1"/>
    <col min="2" max="2" width="12.125" style="527" customWidth="1"/>
    <col min="3" max="14" width="7" style="527" customWidth="1"/>
    <col min="15" max="15" width="8.125" style="527" customWidth="1"/>
    <col min="16" max="16" width="5.125" style="527" customWidth="1"/>
    <col min="17" max="17" width="8" style="527" customWidth="1"/>
    <col min="18" max="21" width="3.625" style="528" customWidth="1"/>
    <col min="22" max="22" width="3.625" style="527" customWidth="1"/>
    <col min="23" max="23" width="6.5" style="527" customWidth="1"/>
    <col min="24" max="25" width="3.625" style="527" customWidth="1"/>
    <col min="26" max="27" width="3.625" style="528" customWidth="1"/>
    <col min="28" max="36" width="3.625" style="527" customWidth="1"/>
    <col min="37" max="16384" width="9" style="527"/>
  </cols>
  <sheetData>
    <row r="1" spans="1:28" s="553" customFormat="1" ht="27.75" customHeight="1">
      <c r="A1" s="553" t="s">
        <v>0</v>
      </c>
      <c r="B1" s="554" t="s">
        <v>726</v>
      </c>
      <c r="C1" s="555" t="s">
        <v>1</v>
      </c>
      <c r="D1" s="555" t="s">
        <v>2</v>
      </c>
      <c r="E1" s="555" t="s">
        <v>1391</v>
      </c>
      <c r="F1" s="555" t="s">
        <v>1390</v>
      </c>
      <c r="G1" s="555" t="s">
        <v>5</v>
      </c>
      <c r="H1" s="555" t="s">
        <v>6</v>
      </c>
      <c r="I1" s="555" t="s">
        <v>7</v>
      </c>
      <c r="J1" s="555" t="s">
        <v>1671</v>
      </c>
      <c r="K1" s="555" t="s">
        <v>1670</v>
      </c>
      <c r="L1" s="555" t="s">
        <v>1844</v>
      </c>
      <c r="M1" s="555" t="s">
        <v>8</v>
      </c>
      <c r="N1" s="555" t="s">
        <v>9</v>
      </c>
      <c r="O1" s="553" t="s">
        <v>10</v>
      </c>
      <c r="P1" s="555" t="s">
        <v>11</v>
      </c>
      <c r="Q1" s="553" t="s">
        <v>12</v>
      </c>
      <c r="R1" s="828" t="s">
        <v>1677</v>
      </c>
      <c r="S1" s="828" t="s">
        <v>1678</v>
      </c>
      <c r="T1" s="932" t="s">
        <v>15</v>
      </c>
      <c r="U1" s="933" t="s">
        <v>1114</v>
      </c>
      <c r="V1" s="555" t="s">
        <v>682</v>
      </c>
      <c r="W1" s="553" t="s">
        <v>0</v>
      </c>
      <c r="X1" s="555" t="s">
        <v>16</v>
      </c>
      <c r="Y1" s="555" t="s">
        <v>17</v>
      </c>
      <c r="Z1" s="555" t="s">
        <v>18</v>
      </c>
      <c r="AA1" s="555" t="s">
        <v>19</v>
      </c>
      <c r="AB1" s="555" t="s">
        <v>683</v>
      </c>
    </row>
    <row r="2" spans="1:28" ht="13.5" customHeight="1">
      <c r="A2" s="678"/>
      <c r="B2" s="678" t="s">
        <v>1854</v>
      </c>
      <c r="C2" s="678" t="s">
        <v>1</v>
      </c>
      <c r="D2" s="678" t="s">
        <v>1855</v>
      </c>
      <c r="E2" s="678" t="s">
        <v>4</v>
      </c>
      <c r="F2" s="678" t="s">
        <v>11</v>
      </c>
      <c r="G2" s="678" t="s">
        <v>5</v>
      </c>
      <c r="H2" s="678" t="s">
        <v>6</v>
      </c>
      <c r="I2" s="678" t="s">
        <v>7</v>
      </c>
      <c r="J2" s="678" t="s">
        <v>1856</v>
      </c>
      <c r="K2" s="678" t="s">
        <v>1857</v>
      </c>
      <c r="L2" s="678" t="s">
        <v>1858</v>
      </c>
      <c r="M2" s="678" t="s">
        <v>1859</v>
      </c>
      <c r="N2" s="678" t="s">
        <v>1860</v>
      </c>
      <c r="O2" s="527" t="e">
        <f>ROUNDDOWN((D2),0)</f>
        <v>#VALUE!</v>
      </c>
      <c r="Q2" s="527" t="e">
        <f>+O2*3+P2</f>
        <v>#VALUE!</v>
      </c>
      <c r="R2" s="528" t="str">
        <f>IF(A2="○","1","")</f>
        <v/>
      </c>
      <c r="S2" s="528" t="str">
        <f>IF(A2="●","1","")</f>
        <v/>
      </c>
      <c r="T2" s="528" t="str">
        <f>IF(A2="S","1","")</f>
        <v/>
      </c>
      <c r="U2" s="528" t="str">
        <f>IF(A2="H","1","")</f>
        <v/>
      </c>
      <c r="Z2" s="527"/>
      <c r="AA2" s="527"/>
    </row>
    <row r="3" spans="1:28" ht="14.25" customHeight="1">
      <c r="A3" s="999"/>
      <c r="B3" s="1000" t="s">
        <v>2091</v>
      </c>
      <c r="C3" s="640">
        <v>9.82</v>
      </c>
      <c r="D3" s="640">
        <v>3.2</v>
      </c>
      <c r="E3" s="640">
        <v>84</v>
      </c>
      <c r="F3" s="640">
        <v>20</v>
      </c>
      <c r="G3" s="640">
        <v>6</v>
      </c>
      <c r="H3" s="640">
        <v>0</v>
      </c>
      <c r="I3" s="640">
        <v>6</v>
      </c>
      <c r="J3" s="640">
        <v>2</v>
      </c>
      <c r="K3" s="640">
        <v>0</v>
      </c>
      <c r="L3" s="640">
        <v>0</v>
      </c>
      <c r="M3" s="640">
        <v>6</v>
      </c>
      <c r="N3" s="640">
        <v>4</v>
      </c>
      <c r="O3" s="527">
        <f t="shared" ref="O3:O9" si="0">ROUNDDOWN((D3),0)</f>
        <v>3</v>
      </c>
      <c r="P3" s="527">
        <v>2</v>
      </c>
      <c r="Q3" s="527">
        <f t="shared" ref="Q3:Q9" si="1">+O3*3+P3</f>
        <v>11</v>
      </c>
      <c r="R3" s="528" t="str">
        <f t="shared" ref="R3:R9" si="2">IF(A3="○","1","")</f>
        <v/>
      </c>
      <c r="S3" s="528" t="str">
        <f t="shared" ref="S3:S9" si="3">IF(A3="●","1","")</f>
        <v/>
      </c>
      <c r="T3" s="528" t="str">
        <f t="shared" ref="T3:T8" si="4">IF(A3="S","1","")</f>
        <v/>
      </c>
      <c r="U3" s="528" t="str">
        <f t="shared" ref="U3:U9" si="5">IF(A3="H","1","")</f>
        <v/>
      </c>
      <c r="V3" s="527">
        <v>1</v>
      </c>
      <c r="W3" s="527" t="s">
        <v>609</v>
      </c>
      <c r="X3" s="527">
        <v>11</v>
      </c>
      <c r="Y3" s="527">
        <v>1</v>
      </c>
      <c r="Z3" s="528" t="s">
        <v>594</v>
      </c>
    </row>
    <row r="4" spans="1:28" ht="14.25" customHeight="1">
      <c r="A4" s="998" t="s">
        <v>2095</v>
      </c>
      <c r="B4" s="1000" t="s">
        <v>1839</v>
      </c>
      <c r="C4" s="640">
        <v>4.25</v>
      </c>
      <c r="D4" s="640">
        <v>0.1</v>
      </c>
      <c r="E4" s="640">
        <v>2</v>
      </c>
      <c r="F4" s="640">
        <v>1</v>
      </c>
      <c r="G4" s="640">
        <v>0</v>
      </c>
      <c r="H4" s="640">
        <v>0</v>
      </c>
      <c r="I4" s="640">
        <v>0</v>
      </c>
      <c r="J4" s="640">
        <v>0</v>
      </c>
      <c r="K4" s="640">
        <v>0</v>
      </c>
      <c r="L4" s="640">
        <v>0</v>
      </c>
      <c r="M4" s="640">
        <v>0</v>
      </c>
      <c r="N4" s="640">
        <v>0</v>
      </c>
      <c r="O4" s="527">
        <f t="shared" si="0"/>
        <v>0</v>
      </c>
      <c r="P4" s="527">
        <v>1</v>
      </c>
      <c r="Q4" s="527">
        <f t="shared" si="1"/>
        <v>1</v>
      </c>
      <c r="R4" s="528">
        <v>1</v>
      </c>
      <c r="S4" s="528" t="str">
        <f t="shared" si="3"/>
        <v/>
      </c>
      <c r="T4" s="528" t="str">
        <f t="shared" si="4"/>
        <v/>
      </c>
      <c r="U4" s="528" t="str">
        <f t="shared" si="5"/>
        <v/>
      </c>
      <c r="V4" s="527">
        <v>1</v>
      </c>
      <c r="W4" s="527" t="s">
        <v>609</v>
      </c>
      <c r="X4" s="527">
        <v>11</v>
      </c>
      <c r="Y4" s="527">
        <v>1</v>
      </c>
      <c r="Z4" s="528" t="s">
        <v>594</v>
      </c>
    </row>
    <row r="5" spans="1:28" ht="14.25" customHeight="1">
      <c r="A5" s="999" t="s">
        <v>1371</v>
      </c>
      <c r="B5" s="1000" t="s">
        <v>1738</v>
      </c>
      <c r="C5" s="640">
        <v>4.58</v>
      </c>
      <c r="D5" s="640">
        <v>1</v>
      </c>
      <c r="E5" s="640">
        <v>8</v>
      </c>
      <c r="F5" s="640">
        <v>3</v>
      </c>
      <c r="G5" s="640">
        <v>0</v>
      </c>
      <c r="H5" s="640">
        <v>0</v>
      </c>
      <c r="I5" s="640">
        <v>2</v>
      </c>
      <c r="J5" s="640">
        <v>0</v>
      </c>
      <c r="K5" s="640">
        <v>0</v>
      </c>
      <c r="L5" s="640">
        <v>0</v>
      </c>
      <c r="M5" s="640">
        <v>0</v>
      </c>
      <c r="N5" s="640">
        <v>0</v>
      </c>
      <c r="O5" s="527">
        <f t="shared" si="0"/>
        <v>1</v>
      </c>
      <c r="Q5" s="527">
        <f t="shared" si="1"/>
        <v>3</v>
      </c>
      <c r="R5" s="528" t="str">
        <f t="shared" si="2"/>
        <v/>
      </c>
      <c r="S5" s="528" t="str">
        <f t="shared" si="3"/>
        <v/>
      </c>
      <c r="T5" s="528" t="str">
        <f t="shared" si="4"/>
        <v/>
      </c>
      <c r="U5" s="528">
        <v>1</v>
      </c>
      <c r="V5" s="527">
        <v>1</v>
      </c>
      <c r="W5" s="527" t="s">
        <v>609</v>
      </c>
      <c r="X5" s="527">
        <v>11</v>
      </c>
      <c r="Y5" s="527">
        <v>1</v>
      </c>
      <c r="Z5" s="528" t="s">
        <v>594</v>
      </c>
    </row>
    <row r="6" spans="1:28" ht="14.25" customHeight="1">
      <c r="A6" s="999" t="s">
        <v>1371</v>
      </c>
      <c r="B6" s="1000" t="s">
        <v>1427</v>
      </c>
      <c r="C6" s="640">
        <v>3.19</v>
      </c>
      <c r="D6" s="640">
        <v>1</v>
      </c>
      <c r="E6" s="640">
        <v>16</v>
      </c>
      <c r="F6" s="640">
        <v>3</v>
      </c>
      <c r="G6" s="640">
        <v>0</v>
      </c>
      <c r="H6" s="640">
        <v>0</v>
      </c>
      <c r="I6" s="640">
        <v>2</v>
      </c>
      <c r="J6" s="640">
        <v>0</v>
      </c>
      <c r="K6" s="640">
        <v>0</v>
      </c>
      <c r="L6" s="640">
        <v>0</v>
      </c>
      <c r="M6" s="640">
        <v>0</v>
      </c>
      <c r="N6" s="640">
        <v>0</v>
      </c>
      <c r="O6" s="527">
        <f t="shared" si="0"/>
        <v>1</v>
      </c>
      <c r="Q6" s="527">
        <f t="shared" si="1"/>
        <v>3</v>
      </c>
      <c r="R6" s="528" t="str">
        <f t="shared" si="2"/>
        <v/>
      </c>
      <c r="S6" s="528" t="str">
        <f t="shared" si="3"/>
        <v/>
      </c>
      <c r="T6" s="528" t="str">
        <f t="shared" si="4"/>
        <v/>
      </c>
      <c r="U6" s="528">
        <v>1</v>
      </c>
      <c r="V6" s="527">
        <v>1</v>
      </c>
      <c r="W6" s="527" t="s">
        <v>609</v>
      </c>
      <c r="X6" s="527">
        <v>11</v>
      </c>
      <c r="Y6" s="527">
        <v>1</v>
      </c>
      <c r="Z6" s="528" t="s">
        <v>594</v>
      </c>
    </row>
    <row r="7" spans="1:28" ht="14.25" customHeight="1">
      <c r="A7" s="999" t="s">
        <v>1371</v>
      </c>
      <c r="B7" s="1000" t="s">
        <v>2017</v>
      </c>
      <c r="C7" s="640">
        <v>3.17</v>
      </c>
      <c r="D7" s="640">
        <v>1</v>
      </c>
      <c r="E7" s="640">
        <v>25</v>
      </c>
      <c r="F7" s="640">
        <v>6</v>
      </c>
      <c r="G7" s="640">
        <v>2</v>
      </c>
      <c r="H7" s="640">
        <v>0</v>
      </c>
      <c r="I7" s="640">
        <v>1</v>
      </c>
      <c r="J7" s="640">
        <v>1</v>
      </c>
      <c r="K7" s="640">
        <v>0</v>
      </c>
      <c r="L7" s="640">
        <v>0</v>
      </c>
      <c r="M7" s="640">
        <v>0</v>
      </c>
      <c r="N7" s="640">
        <v>0</v>
      </c>
      <c r="O7" s="527">
        <f t="shared" si="0"/>
        <v>1</v>
      </c>
      <c r="Q7" s="527">
        <f t="shared" si="1"/>
        <v>3</v>
      </c>
      <c r="R7" s="528" t="str">
        <f t="shared" si="2"/>
        <v/>
      </c>
      <c r="S7" s="528" t="str">
        <f t="shared" si="3"/>
        <v/>
      </c>
      <c r="T7" s="528" t="str">
        <f t="shared" si="4"/>
        <v/>
      </c>
      <c r="U7" s="528">
        <v>1</v>
      </c>
      <c r="V7" s="527">
        <v>1</v>
      </c>
      <c r="W7" s="527" t="s">
        <v>609</v>
      </c>
      <c r="X7" s="527">
        <v>11</v>
      </c>
      <c r="Y7" s="527">
        <v>1</v>
      </c>
      <c r="Z7" s="528" t="s">
        <v>594</v>
      </c>
    </row>
    <row r="8" spans="1:28" ht="14.25" customHeight="1">
      <c r="A8" s="999" t="s">
        <v>1371</v>
      </c>
      <c r="B8" s="1000" t="s">
        <v>1861</v>
      </c>
      <c r="C8" s="640">
        <v>3.12</v>
      </c>
      <c r="D8" s="640">
        <v>1</v>
      </c>
      <c r="E8" s="640">
        <v>17</v>
      </c>
      <c r="F8" s="640">
        <v>4</v>
      </c>
      <c r="G8" s="640">
        <v>1</v>
      </c>
      <c r="H8" s="640">
        <v>0</v>
      </c>
      <c r="I8" s="640">
        <v>1</v>
      </c>
      <c r="J8" s="640">
        <v>0</v>
      </c>
      <c r="K8" s="640">
        <v>0</v>
      </c>
      <c r="L8" s="640">
        <v>0</v>
      </c>
      <c r="M8" s="640">
        <v>0</v>
      </c>
      <c r="N8" s="640">
        <v>0</v>
      </c>
      <c r="O8" s="527">
        <f t="shared" si="0"/>
        <v>1</v>
      </c>
      <c r="Q8" s="527">
        <f t="shared" si="1"/>
        <v>3</v>
      </c>
      <c r="R8" s="528" t="str">
        <f t="shared" si="2"/>
        <v/>
      </c>
      <c r="S8" s="528" t="str">
        <f t="shared" si="3"/>
        <v/>
      </c>
      <c r="T8" s="528" t="str">
        <f t="shared" si="4"/>
        <v/>
      </c>
      <c r="U8" s="528">
        <v>1</v>
      </c>
      <c r="V8" s="527">
        <v>1</v>
      </c>
      <c r="W8" s="527" t="s">
        <v>609</v>
      </c>
      <c r="X8" s="527">
        <v>11</v>
      </c>
      <c r="Y8" s="527">
        <v>1</v>
      </c>
      <c r="Z8" s="528" t="s">
        <v>594</v>
      </c>
    </row>
    <row r="9" spans="1:28" ht="14.25" customHeight="1">
      <c r="A9" s="999" t="s">
        <v>23</v>
      </c>
      <c r="B9" s="1000" t="s">
        <v>2018</v>
      </c>
      <c r="C9" s="640">
        <v>0.86</v>
      </c>
      <c r="D9" s="640">
        <v>1</v>
      </c>
      <c r="E9" s="640">
        <v>24</v>
      </c>
      <c r="F9" s="640">
        <v>6</v>
      </c>
      <c r="G9" s="640">
        <v>2</v>
      </c>
      <c r="H9" s="640">
        <v>1</v>
      </c>
      <c r="I9" s="640">
        <v>3</v>
      </c>
      <c r="J9" s="640">
        <v>1</v>
      </c>
      <c r="K9" s="640">
        <v>0</v>
      </c>
      <c r="L9" s="640">
        <v>0</v>
      </c>
      <c r="M9" s="640">
        <v>1</v>
      </c>
      <c r="N9" s="640">
        <v>1</v>
      </c>
      <c r="O9" s="527">
        <f t="shared" si="0"/>
        <v>1</v>
      </c>
      <c r="Q9" s="527">
        <f t="shared" si="1"/>
        <v>3</v>
      </c>
      <c r="R9" s="528" t="str">
        <f t="shared" si="2"/>
        <v/>
      </c>
      <c r="S9" s="528" t="str">
        <f t="shared" si="3"/>
        <v/>
      </c>
      <c r="T9" s="528">
        <v>1</v>
      </c>
      <c r="U9" s="528" t="str">
        <f t="shared" si="5"/>
        <v/>
      </c>
      <c r="V9" s="527">
        <v>1</v>
      </c>
      <c r="W9" s="527" t="s">
        <v>609</v>
      </c>
      <c r="X9" s="527">
        <v>11</v>
      </c>
      <c r="Y9" s="527">
        <v>1</v>
      </c>
      <c r="Z9" s="528" t="s">
        <v>594</v>
      </c>
    </row>
  </sheetData>
  <autoFilter ref="A1:AJ2" xr:uid="{00000000-0009-0000-0000-000007000000}"/>
  <phoneticPr fontId="2"/>
  <hyperlinks>
    <hyperlink ref="B3" r:id="rId1" display="https://baseball.yahoo.co.jp/npb/player/2000063/top" xr:uid="{D59E6CE7-29B7-4454-8C7E-D4FD07B65B85}"/>
    <hyperlink ref="B4" r:id="rId2" display="https://baseball.yahoo.co.jp/npb/player/1400175/top" xr:uid="{1246505B-E110-42B7-A9E2-5BEEBE8376F8}"/>
    <hyperlink ref="B5" r:id="rId3" display="https://baseball.yahoo.co.jp/npb/player/1700070/top" xr:uid="{B2635D99-47AA-4C6D-9CDA-F8E45416432E}"/>
    <hyperlink ref="B6" r:id="rId4" display="https://baseball.yahoo.co.jp/npb/player/1600123/top" xr:uid="{87A9464F-7A17-4A94-B763-435E8CFEBB42}"/>
    <hyperlink ref="B7" r:id="rId5" display="https://baseball.yahoo.co.jp/npb/player/2000061/top" xr:uid="{9CDDAF5A-F1E2-41B6-8E82-926733E276F5}"/>
    <hyperlink ref="B8" r:id="rId6" display="https://baseball.yahoo.co.jp/npb/player/1800073/top" xr:uid="{A6FAD842-D86E-45BC-8C97-B434781861DD}"/>
    <hyperlink ref="B9" r:id="rId7" display="https://baseball.yahoo.co.jp/npb/player/2000060/top" xr:uid="{06392DAA-C56D-42AF-B699-EF56ED6657F9}"/>
  </hyperlinks>
  <pageMargins left="0.78700000000000003" right="0.78700000000000003" top="0.98399999999999999" bottom="0.98399999999999999" header="0.51200000000000001" footer="0.51200000000000001"/>
  <pageSetup paperSize="9" orientation="portrait" horizontalDpi="4294967293" verticalDpi="0" r:id="rId8"/>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J24"/>
  <sheetViews>
    <sheetView workbookViewId="0">
      <selection activeCell="A2" sqref="A2:XFD20"/>
    </sheetView>
    <sheetView workbookViewId="1"/>
  </sheetViews>
  <sheetFormatPr defaultRowHeight="14.25" customHeight="1"/>
  <cols>
    <col min="1" max="1" width="6.25" style="528" customWidth="1"/>
    <col min="2" max="2" width="12.75" style="527" customWidth="1"/>
    <col min="3" max="3" width="6.875" style="527" customWidth="1"/>
    <col min="4" max="12" width="5.25" style="527" customWidth="1"/>
    <col min="13" max="14" width="6.125" style="527" customWidth="1"/>
    <col min="15" max="23" width="6.875" style="527" customWidth="1"/>
    <col min="24" max="26" width="6.125" style="527" customWidth="1"/>
    <col min="27" max="27" width="2.875" style="527" customWidth="1"/>
    <col min="28" max="28" width="3.125" style="527" customWidth="1"/>
    <col min="29" max="29" width="2.375" style="527" customWidth="1"/>
    <col min="30" max="30" width="4" style="527" customWidth="1"/>
    <col min="31" max="31" width="6.125" style="527" customWidth="1"/>
    <col min="32" max="33" width="4" style="527" customWidth="1"/>
    <col min="34" max="35" width="3.25" style="528" customWidth="1"/>
    <col min="36" max="36" width="3.375" style="528" customWidth="1"/>
    <col min="37" max="37" width="5.25" style="527" customWidth="1"/>
    <col min="38" max="38" width="5.375" style="527" customWidth="1"/>
    <col min="39" max="39" width="5.25" style="527" customWidth="1"/>
    <col min="40" max="40" width="6.125" style="527" customWidth="1"/>
    <col min="41" max="41" width="4.125" style="527" customWidth="1"/>
    <col min="42" max="43" width="4.5" style="527" customWidth="1"/>
    <col min="44" max="45" width="3.75" style="527" customWidth="1"/>
    <col min="46" max="63" width="6.125" style="527" customWidth="1"/>
    <col min="64" max="74" width="4" style="527" customWidth="1"/>
    <col min="75" max="77" width="5" style="527" customWidth="1"/>
    <col min="78" max="16384" width="9" style="527"/>
  </cols>
  <sheetData>
    <row r="1" spans="1:36" s="551" customFormat="1" ht="32.25" customHeight="1">
      <c r="A1" s="650" t="s">
        <v>31</v>
      </c>
      <c r="B1" s="552">
        <f ca="1">TODAY()</f>
        <v>44632</v>
      </c>
      <c r="C1" s="551" t="s">
        <v>32</v>
      </c>
      <c r="D1" s="551" t="s">
        <v>33</v>
      </c>
      <c r="E1" s="551" t="s">
        <v>34</v>
      </c>
      <c r="F1" s="551" t="s">
        <v>35</v>
      </c>
      <c r="G1" s="551" t="s">
        <v>36</v>
      </c>
      <c r="H1" s="551" t="s">
        <v>37</v>
      </c>
      <c r="I1" s="551" t="s">
        <v>1841</v>
      </c>
      <c r="J1" s="551" t="s">
        <v>1841</v>
      </c>
      <c r="K1" s="551" t="s">
        <v>38</v>
      </c>
      <c r="L1" s="551" t="s">
        <v>39</v>
      </c>
      <c r="M1" s="551" t="s">
        <v>40</v>
      </c>
      <c r="N1" s="551" t="s">
        <v>41</v>
      </c>
      <c r="O1" s="551" t="s">
        <v>44</v>
      </c>
      <c r="P1" s="551" t="s">
        <v>45</v>
      </c>
      <c r="Q1" s="551" t="s">
        <v>46</v>
      </c>
      <c r="R1" s="551" t="s">
        <v>47</v>
      </c>
      <c r="S1" s="551" t="s">
        <v>48</v>
      </c>
      <c r="T1" s="551" t="s">
        <v>49</v>
      </c>
      <c r="U1" s="551" t="s">
        <v>50</v>
      </c>
      <c r="V1" s="551" t="s">
        <v>51</v>
      </c>
      <c r="W1" s="551" t="s">
        <v>52</v>
      </c>
      <c r="X1" s="551" t="s">
        <v>53</v>
      </c>
      <c r="Y1" s="551" t="s">
        <v>54</v>
      </c>
      <c r="Z1" s="551" t="s">
        <v>55</v>
      </c>
      <c r="AA1" s="818" t="s">
        <v>42</v>
      </c>
      <c r="AB1" s="818" t="s">
        <v>43</v>
      </c>
      <c r="AC1" s="551" t="s">
        <v>1703</v>
      </c>
      <c r="AE1" s="551" t="s">
        <v>56</v>
      </c>
      <c r="AF1" s="551" t="s">
        <v>16</v>
      </c>
      <c r="AG1" s="551" t="s">
        <v>17</v>
      </c>
      <c r="AH1" s="650" t="s">
        <v>666</v>
      </c>
      <c r="AI1" s="551" t="s">
        <v>19</v>
      </c>
      <c r="AJ1" s="650" t="s">
        <v>1714</v>
      </c>
    </row>
    <row r="2" spans="1:36" ht="14.25" customHeight="1">
      <c r="A2" s="999" t="s">
        <v>1891</v>
      </c>
      <c r="B2" s="1000" t="s">
        <v>1899</v>
      </c>
      <c r="C2" s="1001">
        <v>0.29099999999999998</v>
      </c>
      <c r="D2" s="1001">
        <v>5</v>
      </c>
      <c r="E2" s="1001">
        <v>1</v>
      </c>
      <c r="F2" s="1001">
        <v>2</v>
      </c>
      <c r="G2" s="1001">
        <v>0</v>
      </c>
      <c r="H2" s="1001">
        <v>1</v>
      </c>
      <c r="I2" s="1001">
        <v>0</v>
      </c>
      <c r="J2" s="1001">
        <v>1</v>
      </c>
      <c r="K2" s="1001">
        <v>0</v>
      </c>
      <c r="L2" s="1001">
        <v>0</v>
      </c>
      <c r="M2" s="1001">
        <v>0</v>
      </c>
      <c r="N2" s="1001">
        <v>0</v>
      </c>
      <c r="O2" s="679" t="s">
        <v>2050</v>
      </c>
      <c r="P2" s="1002" t="s">
        <v>2026</v>
      </c>
      <c r="Q2" s="1002"/>
      <c r="R2" s="1002" t="s">
        <v>60</v>
      </c>
      <c r="S2" s="1002"/>
      <c r="T2" s="1002" t="s">
        <v>1698</v>
      </c>
      <c r="U2" s="1002"/>
      <c r="V2" s="679" t="s">
        <v>1705</v>
      </c>
      <c r="W2" s="1002" t="s">
        <v>2009</v>
      </c>
      <c r="X2" s="496"/>
      <c r="Y2" s="496"/>
      <c r="Z2" s="496"/>
      <c r="AA2" s="527">
        <v>1</v>
      </c>
      <c r="AD2" s="527">
        <v>1</v>
      </c>
      <c r="AE2" s="527" t="s">
        <v>609</v>
      </c>
      <c r="AF2" s="527">
        <v>11</v>
      </c>
      <c r="AG2" s="527">
        <v>1</v>
      </c>
      <c r="AH2" s="528" t="s">
        <v>594</v>
      </c>
    </row>
    <row r="3" spans="1:36" ht="14.25" customHeight="1">
      <c r="A3" s="999" t="s">
        <v>68</v>
      </c>
      <c r="B3" s="1000" t="s">
        <v>1717</v>
      </c>
      <c r="C3" s="1001">
        <v>0</v>
      </c>
      <c r="D3" s="1001">
        <v>0</v>
      </c>
      <c r="E3" s="1001">
        <v>0</v>
      </c>
      <c r="F3" s="1001">
        <v>0</v>
      </c>
      <c r="G3" s="1001">
        <v>0</v>
      </c>
      <c r="H3" s="1001">
        <v>0</v>
      </c>
      <c r="I3" s="1001">
        <v>0</v>
      </c>
      <c r="J3" s="1001">
        <v>0</v>
      </c>
      <c r="K3" s="1001">
        <v>0</v>
      </c>
      <c r="L3" s="1001">
        <v>0</v>
      </c>
      <c r="M3" s="1001">
        <v>0</v>
      </c>
      <c r="N3" s="1001">
        <v>0</v>
      </c>
      <c r="O3" s="1002"/>
      <c r="P3" s="1002"/>
      <c r="Q3" s="1002"/>
      <c r="R3" s="1002"/>
      <c r="S3" s="1002"/>
      <c r="T3" s="1002"/>
      <c r="U3" s="1002"/>
      <c r="V3" s="1002"/>
      <c r="W3" s="1002"/>
      <c r="X3" s="496"/>
      <c r="Y3" s="496"/>
      <c r="Z3" s="496"/>
      <c r="AD3" s="527">
        <v>1</v>
      </c>
      <c r="AE3" s="527" t="s">
        <v>609</v>
      </c>
      <c r="AF3" s="527">
        <v>11</v>
      </c>
      <c r="AG3" s="527">
        <v>1</v>
      </c>
      <c r="AH3" s="528" t="s">
        <v>594</v>
      </c>
    </row>
    <row r="4" spans="1:36" ht="14.25" customHeight="1">
      <c r="A4" s="999" t="s">
        <v>57</v>
      </c>
      <c r="B4" s="1000" t="s">
        <v>1901</v>
      </c>
      <c r="C4" s="1001">
        <v>0.29799999999999999</v>
      </c>
      <c r="D4" s="1001">
        <v>4</v>
      </c>
      <c r="E4" s="1001">
        <v>3</v>
      </c>
      <c r="F4" s="1001">
        <v>3</v>
      </c>
      <c r="G4" s="1001">
        <v>1</v>
      </c>
      <c r="H4" s="1001">
        <v>1</v>
      </c>
      <c r="I4" s="1001">
        <v>0</v>
      </c>
      <c r="J4" s="1001">
        <v>0</v>
      </c>
      <c r="K4" s="1001">
        <v>0</v>
      </c>
      <c r="L4" s="1001">
        <v>0</v>
      </c>
      <c r="M4" s="1001">
        <v>0</v>
      </c>
      <c r="N4" s="1001">
        <v>0</v>
      </c>
      <c r="O4" s="679" t="s">
        <v>1699</v>
      </c>
      <c r="P4" s="871" t="s">
        <v>2059</v>
      </c>
      <c r="Q4" s="1002"/>
      <c r="R4" s="1002"/>
      <c r="S4" s="679" t="s">
        <v>1697</v>
      </c>
      <c r="T4" s="679" t="s">
        <v>2050</v>
      </c>
      <c r="U4" s="1002"/>
      <c r="V4" s="1002" t="s">
        <v>60</v>
      </c>
      <c r="W4" s="1002"/>
      <c r="X4" s="496"/>
      <c r="Y4" s="496"/>
      <c r="Z4" s="496"/>
      <c r="AA4" s="527">
        <v>1</v>
      </c>
      <c r="AC4" s="527">
        <v>1</v>
      </c>
      <c r="AD4" s="527">
        <v>1</v>
      </c>
      <c r="AE4" s="527" t="s">
        <v>609</v>
      </c>
      <c r="AF4" s="527">
        <v>11</v>
      </c>
      <c r="AG4" s="527">
        <v>1</v>
      </c>
      <c r="AH4" s="528" t="s">
        <v>594</v>
      </c>
    </row>
    <row r="5" spans="1:36" ht="14.25" customHeight="1">
      <c r="A5" s="999" t="s">
        <v>61</v>
      </c>
      <c r="B5" s="1000" t="s">
        <v>1416</v>
      </c>
      <c r="C5" s="1001">
        <v>0.315</v>
      </c>
      <c r="D5" s="1001">
        <v>3</v>
      </c>
      <c r="E5" s="1001">
        <v>1</v>
      </c>
      <c r="F5" s="1001">
        <v>2</v>
      </c>
      <c r="G5" s="1001">
        <v>2</v>
      </c>
      <c r="H5" s="1001">
        <v>0</v>
      </c>
      <c r="I5" s="1001">
        <v>1</v>
      </c>
      <c r="J5" s="1001">
        <v>0</v>
      </c>
      <c r="K5" s="1001">
        <v>0</v>
      </c>
      <c r="L5" s="1001">
        <v>0</v>
      </c>
      <c r="M5" s="1001">
        <v>1</v>
      </c>
      <c r="N5" s="1001">
        <v>0</v>
      </c>
      <c r="O5" s="680" t="s">
        <v>1697</v>
      </c>
      <c r="P5" s="1002"/>
      <c r="Q5" s="1002" t="s">
        <v>2015</v>
      </c>
      <c r="R5" s="1002"/>
      <c r="S5" s="1002" t="s">
        <v>733</v>
      </c>
      <c r="T5" s="680" t="s">
        <v>1837</v>
      </c>
      <c r="U5" s="1002"/>
      <c r="V5" s="1002"/>
      <c r="W5" s="1002"/>
      <c r="X5" s="496"/>
      <c r="Y5" s="496"/>
      <c r="Z5" s="496"/>
      <c r="AA5" s="527">
        <v>1</v>
      </c>
      <c r="AD5" s="527">
        <v>1</v>
      </c>
      <c r="AE5" s="527" t="s">
        <v>609</v>
      </c>
      <c r="AF5" s="527">
        <v>11</v>
      </c>
      <c r="AG5" s="527">
        <v>1</v>
      </c>
      <c r="AH5" s="528" t="s">
        <v>594</v>
      </c>
    </row>
    <row r="6" spans="1:36" ht="14.25" customHeight="1">
      <c r="A6" s="999" t="s">
        <v>2052</v>
      </c>
      <c r="B6" s="1000" t="s">
        <v>1399</v>
      </c>
      <c r="C6" s="1001">
        <v>0.252</v>
      </c>
      <c r="D6" s="1001">
        <v>0</v>
      </c>
      <c r="E6" s="1001">
        <v>0</v>
      </c>
      <c r="F6" s="1001">
        <v>0</v>
      </c>
      <c r="G6" s="1001">
        <v>0</v>
      </c>
      <c r="H6" s="1001">
        <v>0</v>
      </c>
      <c r="I6" s="1001">
        <v>1</v>
      </c>
      <c r="J6" s="1001">
        <v>0</v>
      </c>
      <c r="K6" s="1001">
        <v>0</v>
      </c>
      <c r="L6" s="1001">
        <v>0</v>
      </c>
      <c r="M6" s="1001">
        <v>0</v>
      </c>
      <c r="N6" s="1001">
        <v>0</v>
      </c>
      <c r="O6" s="1002"/>
      <c r="P6" s="1002"/>
      <c r="Q6" s="1002"/>
      <c r="R6" s="1002"/>
      <c r="S6" s="1002"/>
      <c r="T6" s="1002"/>
      <c r="U6" s="1002"/>
      <c r="V6" s="1002" t="s">
        <v>733</v>
      </c>
      <c r="W6" s="1002"/>
      <c r="AD6" s="527">
        <v>1</v>
      </c>
      <c r="AE6" s="527" t="s">
        <v>609</v>
      </c>
      <c r="AF6" s="527">
        <v>11</v>
      </c>
      <c r="AG6" s="527">
        <v>1</v>
      </c>
      <c r="AH6" s="528" t="s">
        <v>594</v>
      </c>
    </row>
    <row r="7" spans="1:36" ht="14.25" customHeight="1">
      <c r="A7" s="999" t="s">
        <v>62</v>
      </c>
      <c r="B7" s="1000" t="s">
        <v>1535</v>
      </c>
      <c r="C7" s="1001">
        <v>0.317</v>
      </c>
      <c r="D7" s="1001">
        <v>3</v>
      </c>
      <c r="E7" s="1001">
        <v>0</v>
      </c>
      <c r="F7" s="1001">
        <v>0</v>
      </c>
      <c r="G7" s="1001">
        <v>0</v>
      </c>
      <c r="H7" s="1001">
        <v>2</v>
      </c>
      <c r="I7" s="1001">
        <v>0</v>
      </c>
      <c r="J7" s="1001">
        <v>0</v>
      </c>
      <c r="K7" s="1001">
        <v>0</v>
      </c>
      <c r="L7" s="1001">
        <v>0</v>
      </c>
      <c r="M7" s="1001">
        <v>0</v>
      </c>
      <c r="N7" s="1001">
        <v>0</v>
      </c>
      <c r="O7" s="1002" t="s">
        <v>1372</v>
      </c>
      <c r="P7" s="1002"/>
      <c r="Q7" s="1002" t="s">
        <v>987</v>
      </c>
      <c r="R7" s="1002"/>
      <c r="S7" s="1002" t="s">
        <v>60</v>
      </c>
      <c r="T7" s="1002"/>
      <c r="U7" s="1002"/>
      <c r="V7" s="1002"/>
      <c r="W7" s="1002"/>
      <c r="AD7" s="527">
        <v>1</v>
      </c>
      <c r="AE7" s="527" t="s">
        <v>609</v>
      </c>
      <c r="AF7" s="527">
        <v>11</v>
      </c>
      <c r="AG7" s="527">
        <v>1</v>
      </c>
      <c r="AH7" s="528" t="s">
        <v>594</v>
      </c>
    </row>
    <row r="8" spans="1:36" ht="14.25" customHeight="1">
      <c r="A8" s="999" t="s">
        <v>2055</v>
      </c>
      <c r="B8" s="1000" t="s">
        <v>1398</v>
      </c>
      <c r="C8" s="1001">
        <v>0.27200000000000002</v>
      </c>
      <c r="D8" s="1001">
        <v>2</v>
      </c>
      <c r="E8" s="1001">
        <v>0</v>
      </c>
      <c r="F8" s="1001">
        <v>1</v>
      </c>
      <c r="G8" s="1001">
        <v>0</v>
      </c>
      <c r="H8" s="1001">
        <v>0</v>
      </c>
      <c r="I8" s="1001">
        <v>0</v>
      </c>
      <c r="J8" s="1001">
        <v>0</v>
      </c>
      <c r="K8" s="1001">
        <v>0</v>
      </c>
      <c r="L8" s="1001">
        <v>0</v>
      </c>
      <c r="M8" s="1001">
        <v>0</v>
      </c>
      <c r="N8" s="1001">
        <v>0</v>
      </c>
      <c r="O8" s="1002"/>
      <c r="P8" s="1002"/>
      <c r="Q8" s="1002"/>
      <c r="R8" s="1002"/>
      <c r="S8" s="1002"/>
      <c r="T8" s="1002" t="s">
        <v>2027</v>
      </c>
      <c r="U8" s="1002"/>
      <c r="V8" s="679" t="s">
        <v>2047</v>
      </c>
      <c r="W8" s="1002"/>
      <c r="AD8" s="527">
        <v>1</v>
      </c>
      <c r="AE8" s="527" t="s">
        <v>609</v>
      </c>
      <c r="AF8" s="527">
        <v>11</v>
      </c>
      <c r="AG8" s="527">
        <v>1</v>
      </c>
      <c r="AH8" s="528" t="s">
        <v>594</v>
      </c>
    </row>
    <row r="9" spans="1:36" ht="14.25" customHeight="1">
      <c r="A9" s="999" t="s">
        <v>988</v>
      </c>
      <c r="B9" s="1000" t="s">
        <v>1401</v>
      </c>
      <c r="C9" s="1001">
        <v>0.28599999999999998</v>
      </c>
      <c r="D9" s="1001">
        <v>5</v>
      </c>
      <c r="E9" s="1001">
        <v>2</v>
      </c>
      <c r="F9" s="1001">
        <v>2</v>
      </c>
      <c r="G9" s="1001">
        <v>3</v>
      </c>
      <c r="H9" s="1001">
        <v>0</v>
      </c>
      <c r="I9" s="1001">
        <v>0</v>
      </c>
      <c r="J9" s="1001">
        <v>0</v>
      </c>
      <c r="K9" s="1001">
        <v>0</v>
      </c>
      <c r="L9" s="1001">
        <v>1</v>
      </c>
      <c r="M9" s="1001">
        <v>0</v>
      </c>
      <c r="N9" s="1001">
        <v>1</v>
      </c>
      <c r="O9" s="1002" t="s">
        <v>59</v>
      </c>
      <c r="P9" s="1002"/>
      <c r="Q9" s="679" t="s">
        <v>1108</v>
      </c>
      <c r="R9" s="1002"/>
      <c r="S9" s="680" t="s">
        <v>1838</v>
      </c>
      <c r="T9" s="1002" t="s">
        <v>2048</v>
      </c>
      <c r="U9" s="1002"/>
      <c r="V9" s="1002" t="s">
        <v>658</v>
      </c>
      <c r="W9" s="1002"/>
      <c r="AD9" s="527">
        <v>1</v>
      </c>
      <c r="AE9" s="527" t="s">
        <v>609</v>
      </c>
      <c r="AF9" s="527">
        <v>11</v>
      </c>
      <c r="AG9" s="527">
        <v>1</v>
      </c>
      <c r="AH9" s="528" t="s">
        <v>594</v>
      </c>
    </row>
    <row r="10" spans="1:36" ht="14.25" customHeight="1">
      <c r="A10" s="999" t="s">
        <v>65</v>
      </c>
      <c r="B10" s="1000" t="s">
        <v>1861</v>
      </c>
      <c r="C10" s="1001" t="s">
        <v>91</v>
      </c>
      <c r="D10" s="1001">
        <v>0</v>
      </c>
      <c r="E10" s="1001">
        <v>0</v>
      </c>
      <c r="F10" s="1001">
        <v>0</v>
      </c>
      <c r="G10" s="1001">
        <v>0</v>
      </c>
      <c r="H10" s="1001">
        <v>0</v>
      </c>
      <c r="I10" s="1001">
        <v>0</v>
      </c>
      <c r="J10" s="1001">
        <v>0</v>
      </c>
      <c r="K10" s="1001">
        <v>0</v>
      </c>
      <c r="L10" s="1001">
        <v>0</v>
      </c>
      <c r="M10" s="1001">
        <v>0</v>
      </c>
      <c r="N10" s="1001">
        <v>0</v>
      </c>
      <c r="O10" s="1002"/>
      <c r="P10" s="1002"/>
      <c r="Q10" s="1002"/>
      <c r="R10" s="1002"/>
      <c r="S10" s="1002"/>
      <c r="T10" s="1002"/>
      <c r="U10" s="1002"/>
      <c r="V10" s="1002"/>
      <c r="W10" s="1002"/>
      <c r="AD10" s="527">
        <v>1</v>
      </c>
      <c r="AE10" s="527" t="s">
        <v>609</v>
      </c>
      <c r="AF10" s="527">
        <v>11</v>
      </c>
      <c r="AG10" s="527">
        <v>1</v>
      </c>
      <c r="AH10" s="528" t="s">
        <v>594</v>
      </c>
    </row>
    <row r="11" spans="1:36" ht="14.25" customHeight="1">
      <c r="A11" s="999" t="s">
        <v>65</v>
      </c>
      <c r="B11" s="1000" t="s">
        <v>2018</v>
      </c>
      <c r="C11" s="1001" t="s">
        <v>91</v>
      </c>
      <c r="D11" s="1001">
        <v>0</v>
      </c>
      <c r="E11" s="1001">
        <v>0</v>
      </c>
      <c r="F11" s="1001">
        <v>0</v>
      </c>
      <c r="G11" s="1001">
        <v>0</v>
      </c>
      <c r="H11" s="1001">
        <v>0</v>
      </c>
      <c r="I11" s="1001">
        <v>0</v>
      </c>
      <c r="J11" s="1001">
        <v>0</v>
      </c>
      <c r="K11" s="1001">
        <v>0</v>
      </c>
      <c r="L11" s="1001">
        <v>0</v>
      </c>
      <c r="M11" s="1001">
        <v>0</v>
      </c>
      <c r="N11" s="1001">
        <v>0</v>
      </c>
      <c r="O11" s="1002"/>
      <c r="P11" s="1002"/>
      <c r="Q11" s="1002"/>
      <c r="R11" s="1002"/>
      <c r="S11" s="1002"/>
      <c r="T11" s="1002"/>
      <c r="U11" s="1002"/>
      <c r="V11" s="1002"/>
      <c r="W11" s="1002"/>
      <c r="AD11" s="527">
        <v>1</v>
      </c>
      <c r="AE11" s="527" t="s">
        <v>609</v>
      </c>
      <c r="AF11" s="527">
        <v>11</v>
      </c>
      <c r="AG11" s="527">
        <v>1</v>
      </c>
      <c r="AH11" s="528" t="s">
        <v>594</v>
      </c>
    </row>
    <row r="12" spans="1:36" ht="14.25" customHeight="1">
      <c r="A12" s="999" t="s">
        <v>63</v>
      </c>
      <c r="B12" s="1000" t="s">
        <v>1781</v>
      </c>
      <c r="C12" s="1001">
        <v>0.23899999999999999</v>
      </c>
      <c r="D12" s="1001">
        <v>5</v>
      </c>
      <c r="E12" s="1001">
        <v>1</v>
      </c>
      <c r="F12" s="1001">
        <v>3</v>
      </c>
      <c r="G12" s="1001">
        <v>3</v>
      </c>
      <c r="H12" s="1001">
        <v>0</v>
      </c>
      <c r="I12" s="1001">
        <v>0</v>
      </c>
      <c r="J12" s="1001">
        <v>0</v>
      </c>
      <c r="K12" s="1001">
        <v>0</v>
      </c>
      <c r="L12" s="1001">
        <v>0</v>
      </c>
      <c r="M12" s="1001">
        <v>0</v>
      </c>
      <c r="N12" s="1001">
        <v>1</v>
      </c>
      <c r="O12" s="680" t="s">
        <v>2031</v>
      </c>
      <c r="P12" s="1002"/>
      <c r="Q12" s="1002" t="s">
        <v>59</v>
      </c>
      <c r="R12" s="1002"/>
      <c r="S12" s="679" t="s">
        <v>1699</v>
      </c>
      <c r="T12" s="1002"/>
      <c r="U12" s="1002" t="s">
        <v>658</v>
      </c>
      <c r="V12" s="1002"/>
      <c r="W12" s="679" t="s">
        <v>1697</v>
      </c>
      <c r="AD12" s="527">
        <v>1</v>
      </c>
      <c r="AE12" s="527" t="s">
        <v>609</v>
      </c>
      <c r="AF12" s="527">
        <v>11</v>
      </c>
      <c r="AG12" s="527">
        <v>1</v>
      </c>
      <c r="AH12" s="528" t="s">
        <v>594</v>
      </c>
    </row>
    <row r="13" spans="1:36" ht="14.25" customHeight="1">
      <c r="A13" s="999" t="s">
        <v>659</v>
      </c>
      <c r="B13" s="1000" t="s">
        <v>1895</v>
      </c>
      <c r="C13" s="1001">
        <v>0.26600000000000001</v>
      </c>
      <c r="D13" s="1001">
        <v>4</v>
      </c>
      <c r="E13" s="1001">
        <v>0</v>
      </c>
      <c r="F13" s="1001">
        <v>0</v>
      </c>
      <c r="G13" s="1001">
        <v>0</v>
      </c>
      <c r="H13" s="1001">
        <v>2</v>
      </c>
      <c r="I13" s="1001">
        <v>0</v>
      </c>
      <c r="J13" s="1001">
        <v>0</v>
      </c>
      <c r="K13" s="1001">
        <v>0</v>
      </c>
      <c r="L13" s="1001">
        <v>0</v>
      </c>
      <c r="M13" s="1001">
        <v>0</v>
      </c>
      <c r="N13" s="1001">
        <v>0</v>
      </c>
      <c r="O13" s="1002" t="s">
        <v>1704</v>
      </c>
      <c r="P13" s="1002"/>
      <c r="Q13" s="1002"/>
      <c r="R13" s="1002" t="s">
        <v>60</v>
      </c>
      <c r="S13" s="1002" t="s">
        <v>59</v>
      </c>
      <c r="T13" s="1002"/>
      <c r="U13" s="1002" t="s">
        <v>60</v>
      </c>
      <c r="V13" s="1002"/>
      <c r="W13" s="1002"/>
      <c r="AD13" s="527">
        <v>1</v>
      </c>
      <c r="AE13" s="527" t="s">
        <v>609</v>
      </c>
      <c r="AF13" s="527">
        <v>11</v>
      </c>
      <c r="AG13" s="527">
        <v>1</v>
      </c>
      <c r="AH13" s="528" t="s">
        <v>594</v>
      </c>
      <c r="AJ13" s="527"/>
    </row>
    <row r="14" spans="1:36" ht="14.25" customHeight="1">
      <c r="A14" s="999" t="s">
        <v>2075</v>
      </c>
      <c r="B14" s="1000" t="s">
        <v>1700</v>
      </c>
      <c r="C14" s="1001">
        <v>0</v>
      </c>
      <c r="D14" s="1001">
        <v>1</v>
      </c>
      <c r="E14" s="1001">
        <v>0</v>
      </c>
      <c r="F14" s="1001">
        <v>0</v>
      </c>
      <c r="G14" s="1001">
        <v>0</v>
      </c>
      <c r="H14" s="1001">
        <v>0</v>
      </c>
      <c r="I14" s="1001">
        <v>0</v>
      </c>
      <c r="J14" s="1001">
        <v>0</v>
      </c>
      <c r="K14" s="1001">
        <v>0</v>
      </c>
      <c r="L14" s="1001">
        <v>0</v>
      </c>
      <c r="M14" s="1001">
        <v>0</v>
      </c>
      <c r="N14" s="1001">
        <v>0</v>
      </c>
      <c r="O14" s="1002"/>
      <c r="P14" s="1002"/>
      <c r="Q14" s="1002"/>
      <c r="R14" s="1002"/>
      <c r="S14" s="1002"/>
      <c r="T14" s="1002"/>
      <c r="U14" s="1002"/>
      <c r="V14" s="1002"/>
      <c r="W14" s="1002" t="s">
        <v>658</v>
      </c>
      <c r="AD14" s="527">
        <v>1</v>
      </c>
      <c r="AE14" s="527" t="s">
        <v>609</v>
      </c>
      <c r="AF14" s="527">
        <v>11</v>
      </c>
      <c r="AG14" s="527">
        <v>1</v>
      </c>
      <c r="AH14" s="528" t="s">
        <v>594</v>
      </c>
      <c r="AJ14" s="527"/>
    </row>
    <row r="15" spans="1:36" ht="14.25" customHeight="1">
      <c r="A15" s="999" t="s">
        <v>58</v>
      </c>
      <c r="B15" s="1000" t="s">
        <v>1407</v>
      </c>
      <c r="C15" s="1001">
        <v>0.27300000000000002</v>
      </c>
      <c r="D15" s="1001">
        <v>2</v>
      </c>
      <c r="E15" s="1001">
        <v>1</v>
      </c>
      <c r="F15" s="1001">
        <v>1</v>
      </c>
      <c r="G15" s="1001">
        <v>0</v>
      </c>
      <c r="H15" s="1001">
        <v>0</v>
      </c>
      <c r="I15" s="1001">
        <v>2</v>
      </c>
      <c r="J15" s="1001">
        <v>1</v>
      </c>
      <c r="K15" s="1001">
        <v>0</v>
      </c>
      <c r="L15" s="1001">
        <v>0</v>
      </c>
      <c r="M15" s="1001">
        <v>0</v>
      </c>
      <c r="N15" s="1001">
        <v>0</v>
      </c>
      <c r="O15" s="1002"/>
      <c r="P15" s="1002" t="s">
        <v>2026</v>
      </c>
      <c r="Q15" s="1002"/>
      <c r="R15" s="1002" t="s">
        <v>733</v>
      </c>
      <c r="S15" s="1002" t="s">
        <v>733</v>
      </c>
      <c r="T15" s="1002"/>
      <c r="U15" s="1002" t="s">
        <v>1374</v>
      </c>
      <c r="V15" s="1002"/>
      <c r="W15" s="679" t="s">
        <v>1697</v>
      </c>
      <c r="AD15" s="527">
        <v>1</v>
      </c>
      <c r="AE15" s="527" t="s">
        <v>609</v>
      </c>
      <c r="AF15" s="527">
        <v>11</v>
      </c>
      <c r="AG15" s="527">
        <v>1</v>
      </c>
      <c r="AH15" s="528" t="s">
        <v>594</v>
      </c>
    </row>
    <row r="16" spans="1:36" ht="14.25" customHeight="1">
      <c r="A16" s="999" t="s">
        <v>64</v>
      </c>
      <c r="B16" s="1000" t="s">
        <v>2091</v>
      </c>
      <c r="C16" s="1001" t="s">
        <v>91</v>
      </c>
      <c r="D16" s="1001">
        <v>0</v>
      </c>
      <c r="E16" s="1001">
        <v>0</v>
      </c>
      <c r="F16" s="1001">
        <v>0</v>
      </c>
      <c r="G16" s="1001">
        <v>0</v>
      </c>
      <c r="H16" s="1001">
        <v>0</v>
      </c>
      <c r="I16" s="1001">
        <v>0</v>
      </c>
      <c r="J16" s="1001">
        <v>0</v>
      </c>
      <c r="K16" s="1001">
        <v>2</v>
      </c>
      <c r="L16" s="1001">
        <v>0</v>
      </c>
      <c r="M16" s="1001">
        <v>0</v>
      </c>
      <c r="N16" s="1001">
        <v>0</v>
      </c>
      <c r="O16" s="1002"/>
      <c r="P16" s="1002" t="s">
        <v>2057</v>
      </c>
      <c r="Q16" s="1002"/>
      <c r="R16" s="1002" t="s">
        <v>2028</v>
      </c>
      <c r="S16" s="1002"/>
      <c r="T16" s="1002"/>
      <c r="U16" s="1002"/>
      <c r="V16" s="1002"/>
      <c r="W16" s="1002"/>
      <c r="AD16" s="527">
        <v>1</v>
      </c>
      <c r="AE16" s="527" t="s">
        <v>609</v>
      </c>
      <c r="AF16" s="527">
        <v>11</v>
      </c>
      <c r="AG16" s="527">
        <v>1</v>
      </c>
      <c r="AH16" s="528" t="s">
        <v>594</v>
      </c>
    </row>
    <row r="17" spans="1:34" ht="14.25" customHeight="1">
      <c r="A17" s="999" t="s">
        <v>65</v>
      </c>
      <c r="B17" s="1000" t="s">
        <v>1839</v>
      </c>
      <c r="C17" s="1001" t="s">
        <v>91</v>
      </c>
      <c r="D17" s="1001">
        <v>0</v>
      </c>
      <c r="E17" s="1001">
        <v>0</v>
      </c>
      <c r="F17" s="1001">
        <v>0</v>
      </c>
      <c r="G17" s="1001">
        <v>0</v>
      </c>
      <c r="H17" s="1001">
        <v>0</v>
      </c>
      <c r="I17" s="1001">
        <v>0</v>
      </c>
      <c r="J17" s="1001">
        <v>0</v>
      </c>
      <c r="K17" s="1001">
        <v>0</v>
      </c>
      <c r="L17" s="1001">
        <v>0</v>
      </c>
      <c r="M17" s="1001">
        <v>0</v>
      </c>
      <c r="N17" s="1001">
        <v>0</v>
      </c>
      <c r="O17" s="1002"/>
      <c r="P17" s="1002"/>
      <c r="Q17" s="1002"/>
      <c r="R17" s="1002"/>
      <c r="S17" s="1002"/>
      <c r="T17" s="1002"/>
      <c r="U17" s="1002"/>
      <c r="V17" s="1002"/>
      <c r="W17" s="1002"/>
      <c r="AD17" s="527">
        <v>1</v>
      </c>
      <c r="AE17" s="527" t="s">
        <v>609</v>
      </c>
      <c r="AF17" s="527">
        <v>11</v>
      </c>
      <c r="AG17" s="527">
        <v>1</v>
      </c>
      <c r="AH17" s="528" t="s">
        <v>594</v>
      </c>
    </row>
    <row r="18" spans="1:34" ht="14.25" customHeight="1">
      <c r="A18" s="999" t="s">
        <v>67</v>
      </c>
      <c r="B18" s="1000" t="s">
        <v>1397</v>
      </c>
      <c r="C18" s="1001">
        <v>0.26300000000000001</v>
      </c>
      <c r="D18" s="1001">
        <v>1</v>
      </c>
      <c r="E18" s="1001">
        <v>0</v>
      </c>
      <c r="F18" s="1001">
        <v>0</v>
      </c>
      <c r="G18" s="1001">
        <v>0</v>
      </c>
      <c r="H18" s="1001">
        <v>0</v>
      </c>
      <c r="I18" s="1001">
        <v>0</v>
      </c>
      <c r="J18" s="1001">
        <v>0</v>
      </c>
      <c r="K18" s="1001">
        <v>0</v>
      </c>
      <c r="L18" s="1001">
        <v>0</v>
      </c>
      <c r="M18" s="1001">
        <v>0</v>
      </c>
      <c r="N18" s="1001">
        <v>0</v>
      </c>
      <c r="O18" s="1002"/>
      <c r="P18" s="1002"/>
      <c r="Q18" s="1002"/>
      <c r="R18" s="1002"/>
      <c r="S18" s="1002" t="s">
        <v>2016</v>
      </c>
      <c r="T18" s="1002"/>
      <c r="U18" s="1002"/>
      <c r="V18" s="1002"/>
      <c r="W18" s="1002"/>
      <c r="AD18" s="527">
        <v>1</v>
      </c>
      <c r="AE18" s="527" t="s">
        <v>609</v>
      </c>
      <c r="AF18" s="527">
        <v>11</v>
      </c>
      <c r="AG18" s="527">
        <v>1</v>
      </c>
      <c r="AH18" s="528" t="s">
        <v>594</v>
      </c>
    </row>
    <row r="19" spans="1:34" ht="14.25" customHeight="1">
      <c r="A19" s="999" t="s">
        <v>65</v>
      </c>
      <c r="B19" s="1000" t="s">
        <v>1738</v>
      </c>
      <c r="C19" s="1001" t="s">
        <v>91</v>
      </c>
      <c r="D19" s="1001">
        <v>0</v>
      </c>
      <c r="E19" s="1001">
        <v>0</v>
      </c>
      <c r="F19" s="1001">
        <v>0</v>
      </c>
      <c r="G19" s="1001">
        <v>0</v>
      </c>
      <c r="H19" s="1001">
        <v>0</v>
      </c>
      <c r="I19" s="1001">
        <v>0</v>
      </c>
      <c r="J19" s="1001">
        <v>0</v>
      </c>
      <c r="K19" s="1001">
        <v>0</v>
      </c>
      <c r="L19" s="1001">
        <v>0</v>
      </c>
      <c r="M19" s="1001">
        <v>0</v>
      </c>
      <c r="N19" s="1001">
        <v>0</v>
      </c>
      <c r="O19" s="1002"/>
      <c r="P19" s="1002"/>
      <c r="Q19" s="1002"/>
      <c r="R19" s="1002"/>
      <c r="S19" s="1002"/>
      <c r="T19" s="1002"/>
      <c r="U19" s="1002"/>
      <c r="V19" s="1002"/>
      <c r="W19" s="1002"/>
      <c r="AD19" s="527">
        <v>1</v>
      </c>
      <c r="AE19" s="527" t="s">
        <v>609</v>
      </c>
      <c r="AF19" s="527">
        <v>11</v>
      </c>
      <c r="AG19" s="527">
        <v>1</v>
      </c>
      <c r="AH19" s="528" t="s">
        <v>594</v>
      </c>
    </row>
    <row r="20" spans="1:34" ht="14.25" customHeight="1">
      <c r="A20" s="999" t="s">
        <v>65</v>
      </c>
      <c r="B20" s="1000" t="s">
        <v>1427</v>
      </c>
      <c r="C20" s="1001">
        <v>0.2</v>
      </c>
      <c r="D20" s="1001">
        <v>0</v>
      </c>
      <c r="E20" s="1001">
        <v>0</v>
      </c>
      <c r="F20" s="1001">
        <v>0</v>
      </c>
      <c r="G20" s="1001">
        <v>0</v>
      </c>
      <c r="H20" s="1001">
        <v>0</v>
      </c>
      <c r="I20" s="1001">
        <v>0</v>
      </c>
      <c r="J20" s="1001">
        <v>0</v>
      </c>
      <c r="K20" s="1001">
        <v>0</v>
      </c>
      <c r="L20" s="1001">
        <v>0</v>
      </c>
      <c r="M20" s="1001">
        <v>0</v>
      </c>
      <c r="N20" s="1001">
        <v>0</v>
      </c>
      <c r="O20" s="1002"/>
      <c r="P20" s="1002"/>
      <c r="Q20" s="1002"/>
      <c r="R20" s="1002"/>
      <c r="S20" s="1002"/>
      <c r="T20" s="1002"/>
      <c r="U20" s="1002"/>
      <c r="V20" s="1002"/>
      <c r="W20" s="1002"/>
      <c r="AD20" s="527">
        <v>1</v>
      </c>
      <c r="AE20" s="527" t="s">
        <v>609</v>
      </c>
      <c r="AF20" s="527">
        <v>11</v>
      </c>
      <c r="AG20" s="527">
        <v>1</v>
      </c>
      <c r="AH20" s="528" t="s">
        <v>594</v>
      </c>
    </row>
    <row r="21" spans="1:34" ht="14.25" customHeight="1">
      <c r="A21" s="999" t="s">
        <v>65</v>
      </c>
      <c r="B21" s="1000" t="s">
        <v>2017</v>
      </c>
      <c r="C21" s="1001" t="s">
        <v>91</v>
      </c>
      <c r="D21" s="1001">
        <v>0</v>
      </c>
      <c r="E21" s="1001">
        <v>0</v>
      </c>
      <c r="F21" s="1001">
        <v>0</v>
      </c>
      <c r="G21" s="1001">
        <v>0</v>
      </c>
      <c r="H21" s="1001">
        <v>0</v>
      </c>
      <c r="I21" s="1001">
        <v>0</v>
      </c>
      <c r="J21" s="1001">
        <v>0</v>
      </c>
      <c r="K21" s="1001">
        <v>0</v>
      </c>
      <c r="L21" s="1001">
        <v>0</v>
      </c>
      <c r="M21" s="1001">
        <v>0</v>
      </c>
      <c r="N21" s="1001">
        <v>0</v>
      </c>
      <c r="O21" s="1002"/>
      <c r="P21" s="1002"/>
      <c r="Q21" s="1002"/>
      <c r="R21" s="1002"/>
      <c r="S21" s="1002"/>
      <c r="T21" s="1002"/>
      <c r="U21" s="1002"/>
      <c r="V21" s="1002"/>
      <c r="W21" s="1002"/>
      <c r="AD21" s="527">
        <v>1</v>
      </c>
      <c r="AE21" s="527" t="s">
        <v>609</v>
      </c>
      <c r="AF21" s="527">
        <v>11</v>
      </c>
      <c r="AG21" s="527">
        <v>1</v>
      </c>
      <c r="AH21" s="528" t="s">
        <v>594</v>
      </c>
    </row>
    <row r="22" spans="1:34" ht="14.25" customHeight="1">
      <c r="A22" s="999" t="s">
        <v>67</v>
      </c>
      <c r="B22" s="1000" t="s">
        <v>1702</v>
      </c>
      <c r="C22" s="1001">
        <v>0.216</v>
      </c>
      <c r="D22" s="1001">
        <v>1</v>
      </c>
      <c r="E22" s="1001">
        <v>0</v>
      </c>
      <c r="F22" s="1001">
        <v>0</v>
      </c>
      <c r="G22" s="1001">
        <v>0</v>
      </c>
      <c r="H22" s="1001">
        <v>1</v>
      </c>
      <c r="I22" s="1001">
        <v>0</v>
      </c>
      <c r="J22" s="1001">
        <v>0</v>
      </c>
      <c r="K22" s="1001">
        <v>0</v>
      </c>
      <c r="L22" s="1001">
        <v>0</v>
      </c>
      <c r="M22" s="1001">
        <v>0</v>
      </c>
      <c r="N22" s="1001">
        <v>0</v>
      </c>
      <c r="O22" s="1002"/>
      <c r="P22" s="1002"/>
      <c r="Q22" s="1002"/>
      <c r="R22" s="1002"/>
      <c r="S22" s="1002"/>
      <c r="T22" s="1002"/>
      <c r="U22" s="1002"/>
      <c r="V22" s="1002" t="s">
        <v>60</v>
      </c>
      <c r="W22" s="1002"/>
      <c r="AD22" s="527">
        <v>1</v>
      </c>
      <c r="AE22" s="527" t="s">
        <v>609</v>
      </c>
      <c r="AF22" s="527">
        <v>11</v>
      </c>
      <c r="AG22" s="527">
        <v>1</v>
      </c>
      <c r="AH22" s="528" t="s">
        <v>594</v>
      </c>
    </row>
    <row r="23" spans="1:34" ht="14.25" customHeight="1">
      <c r="A23" s="999" t="s">
        <v>2011</v>
      </c>
      <c r="B23" s="1000" t="s">
        <v>1785</v>
      </c>
      <c r="C23" s="1001">
        <v>0.27</v>
      </c>
      <c r="D23" s="1001">
        <v>1</v>
      </c>
      <c r="E23" s="1001">
        <v>0</v>
      </c>
      <c r="F23" s="1001">
        <v>0</v>
      </c>
      <c r="G23" s="1001">
        <v>0</v>
      </c>
      <c r="H23" s="1001">
        <v>1</v>
      </c>
      <c r="I23" s="1001">
        <v>0</v>
      </c>
      <c r="J23" s="1001">
        <v>0</v>
      </c>
      <c r="K23" s="1001">
        <v>0</v>
      </c>
      <c r="L23" s="1001">
        <v>0</v>
      </c>
      <c r="M23" s="1001">
        <v>0</v>
      </c>
      <c r="N23" s="1001">
        <v>0</v>
      </c>
      <c r="O23" s="1002"/>
      <c r="P23" s="1002"/>
      <c r="Q23" s="1002"/>
      <c r="R23" s="1002"/>
      <c r="S23" s="1002"/>
      <c r="T23" s="1002"/>
      <c r="U23" s="1002"/>
      <c r="V23" s="1002"/>
      <c r="W23" s="1002" t="s">
        <v>60</v>
      </c>
      <c r="AD23" s="527">
        <v>1</v>
      </c>
      <c r="AE23" s="527" t="s">
        <v>609</v>
      </c>
      <c r="AF23" s="527">
        <v>11</v>
      </c>
      <c r="AG23" s="527">
        <v>1</v>
      </c>
      <c r="AH23" s="528" t="s">
        <v>594</v>
      </c>
    </row>
    <row r="24" spans="1:34" ht="14.25" customHeight="1">
      <c r="A24" s="1832" t="s">
        <v>66</v>
      </c>
      <c r="B24" s="1832"/>
      <c r="C24" s="681"/>
      <c r="D24" s="681">
        <v>37</v>
      </c>
      <c r="E24" s="681">
        <v>9</v>
      </c>
      <c r="F24" s="681">
        <v>14</v>
      </c>
      <c r="G24" s="681">
        <v>9</v>
      </c>
      <c r="H24" s="681">
        <v>8</v>
      </c>
      <c r="I24" s="681">
        <v>4</v>
      </c>
      <c r="J24" s="681">
        <v>2</v>
      </c>
      <c r="K24" s="681">
        <v>2</v>
      </c>
      <c r="L24" s="681">
        <v>1</v>
      </c>
      <c r="M24" s="681">
        <v>1</v>
      </c>
      <c r="N24" s="681">
        <v>2</v>
      </c>
      <c r="O24" s="496"/>
      <c r="P24" s="496"/>
      <c r="Q24" s="496"/>
      <c r="R24" s="496"/>
      <c r="S24" s="496"/>
      <c r="T24" s="496"/>
      <c r="U24" s="496"/>
      <c r="V24" s="496"/>
      <c r="W24" s="496"/>
      <c r="AD24" s="527">
        <v>1</v>
      </c>
      <c r="AE24" s="527" t="s">
        <v>609</v>
      </c>
      <c r="AF24" s="527">
        <v>11</v>
      </c>
      <c r="AG24" s="527">
        <v>1</v>
      </c>
      <c r="AH24" s="528" t="s">
        <v>594</v>
      </c>
    </row>
  </sheetData>
  <autoFilter ref="A1:AH1" xr:uid="{00000000-0009-0000-0000-000008000000}"/>
  <mergeCells count="1">
    <mergeCell ref="A24:B24"/>
  </mergeCells>
  <phoneticPr fontId="2"/>
  <hyperlinks>
    <hyperlink ref="B2" r:id="rId1" display="https://baseball.yahoo.co.jp/npb/player/1900053/top" xr:uid="{B949C09F-5E29-4F0D-91A5-53FF11ECCB3E}"/>
    <hyperlink ref="B3" r:id="rId2" display="https://baseball.yahoo.co.jp/npb/player/1100129/top" xr:uid="{90FE2443-8152-45FD-9191-412EEF3BC069}"/>
    <hyperlink ref="B4" r:id="rId3" display="https://baseball.yahoo.co.jp/npb/player/1800072/top" xr:uid="{00A9FEC0-159D-4DBC-B912-90BB97D999D1}"/>
    <hyperlink ref="B5" r:id="rId4" display="https://baseball.yahoo.co.jp/npb/player/1600124/top" xr:uid="{96EABBF8-569E-4A4E-9070-BEE1E825D0D5}"/>
    <hyperlink ref="B6" r:id="rId5" display="https://baseball.yahoo.co.jp/npb/player/800042/top" xr:uid="{DF391506-6DBC-44C7-B988-646279A4FBBA}"/>
    <hyperlink ref="B7" r:id="rId6" display="https://baseball.yahoo.co.jp/npb/player/1200069/top" xr:uid="{C898234F-CCE3-4020-8F45-12C445BD410E}"/>
    <hyperlink ref="B8" r:id="rId7" display="https://baseball.yahoo.co.jp/npb/player/1400173/top" xr:uid="{D236FD70-B5BA-4FB1-B9CC-A3A30379014B}"/>
    <hyperlink ref="B9" r:id="rId8" display="https://baseball.yahoo.co.jp/npb/player/1500096/top" xr:uid="{5B9D198B-9A11-4778-87D3-CEE138D60520}"/>
    <hyperlink ref="B10" r:id="rId9" display="https://baseball.yahoo.co.jp/npb/player/1800073/top" xr:uid="{7449F15F-30CB-49F0-A2F7-5ACCDE3D912A}"/>
    <hyperlink ref="B11" r:id="rId10" display="https://baseball.yahoo.co.jp/npb/player/2000060/top" xr:uid="{481F5C28-F0B3-42C9-A28F-4D81FE0F00D6}"/>
    <hyperlink ref="B12" r:id="rId11" display="https://baseball.yahoo.co.jp/npb/player/1900056/top" xr:uid="{C6FCC19B-FF8A-4E49-9133-163E35C30F1D}"/>
    <hyperlink ref="B13" r:id="rId12" display="https://baseball.yahoo.co.jp/npb/player/1800074/top" xr:uid="{05034890-C5C1-4517-AC43-8D2F46F29985}"/>
    <hyperlink ref="B14" r:id="rId13" display="https://baseball.yahoo.co.jp/npb/player/1300082/top" xr:uid="{C21F72D7-CF61-436E-90E6-63975B68EE41}"/>
    <hyperlink ref="B15" r:id="rId14" display="https://baseball.yahoo.co.jp/npb/player/1200070/top" xr:uid="{D6F22B4D-1008-4E29-8745-C083DB33081A}"/>
    <hyperlink ref="B16" r:id="rId15" display="https://baseball.yahoo.co.jp/npb/player/2000063/top" xr:uid="{37B71B2F-924E-4FB6-BDAF-D5DD849E6640}"/>
    <hyperlink ref="B17" r:id="rId16" display="https://baseball.yahoo.co.jp/npb/player/1400175/top" xr:uid="{53AE695D-50D7-4374-B997-3F9781710B26}"/>
    <hyperlink ref="B18" r:id="rId17" display="https://baseball.yahoo.co.jp/npb/player/800041/top" xr:uid="{32132707-A504-4BD2-A5C0-8DF9075CF584}"/>
    <hyperlink ref="B19" r:id="rId18" display="https://baseball.yahoo.co.jp/npb/player/1700070/top" xr:uid="{F4BE0E58-9C04-443A-A5AC-864E12CC26C5}"/>
    <hyperlink ref="B20" r:id="rId19" display="https://baseball.yahoo.co.jp/npb/player/1600123/top" xr:uid="{7E8E9DC3-EF64-489F-9FD8-A77F0CF75005}"/>
    <hyperlink ref="B21" r:id="rId20" display="https://baseball.yahoo.co.jp/npb/player/2000061/top" xr:uid="{A52D4102-6D4C-49A0-862E-6261756FAA67}"/>
    <hyperlink ref="B22" r:id="rId21" display="https://baseball.yahoo.co.jp/npb/player/900397/top" xr:uid="{7C589162-6A36-496E-822F-F23A0E68D1FD}"/>
    <hyperlink ref="B23" r:id="rId22" display="https://baseball.yahoo.co.jp/npb/player/1800079/top" xr:uid="{50E33922-9CB9-4F97-9B54-8BD5304A7090}"/>
  </hyperlinks>
  <pageMargins left="0.78700000000000003" right="0.78700000000000003" top="0.98399999999999999" bottom="0.98399999999999999" header="0.51200000000000001" footer="0.51200000000000001"/>
  <pageSetup paperSize="9" orientation="portrait" horizontalDpi="4294967293" verticalDpi="0" r:id="rId23"/>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5DD7E-8F55-4AD7-AC5F-A8ADDC5C0E20}">
  <sheetPr>
    <tabColor rgb="FFFFFF00"/>
  </sheetPr>
  <dimension ref="A1:AL47"/>
  <sheetViews>
    <sheetView tabSelected="1" workbookViewId="0">
      <selection activeCell="T5" sqref="T5"/>
    </sheetView>
    <sheetView workbookViewId="1"/>
  </sheetViews>
  <sheetFormatPr defaultColWidth="7.125" defaultRowHeight="17.25" customHeight="1"/>
  <cols>
    <col min="1" max="1" width="5.5" style="826" customWidth="1"/>
    <col min="2" max="2" width="11.125" style="826" customWidth="1"/>
    <col min="3" max="6" width="5" style="826" customWidth="1"/>
    <col min="7" max="7" width="7.125" style="826" customWidth="1"/>
    <col min="8" max="13" width="5" style="826" customWidth="1"/>
    <col min="14" max="16" width="7.125" style="826"/>
    <col min="17" max="17" width="10.625" style="826" bestFit="1" customWidth="1"/>
    <col min="18" max="21" width="7.125" style="826"/>
    <col min="22" max="22" width="8.5" style="826" customWidth="1"/>
    <col min="23" max="32" width="7.125" style="826"/>
    <col min="33" max="35" width="7.125" style="827"/>
    <col min="36" max="16384" width="7.125" style="826"/>
  </cols>
  <sheetData>
    <row r="1" spans="1:38" s="824" customFormat="1" ht="17.25" customHeight="1">
      <c r="A1" s="832" t="s">
        <v>1893</v>
      </c>
      <c r="B1" s="496"/>
      <c r="C1" s="496"/>
      <c r="D1" s="934"/>
      <c r="E1" s="934"/>
      <c r="F1" s="934"/>
      <c r="G1" s="934"/>
      <c r="H1" s="934"/>
      <c r="I1" s="934"/>
      <c r="J1" s="934"/>
      <c r="K1" s="934"/>
      <c r="L1" s="934"/>
      <c r="M1" s="934"/>
      <c r="N1" s="934"/>
      <c r="O1" s="934"/>
      <c r="AG1" s="825"/>
    </row>
    <row r="2" spans="1:38" ht="17.25" customHeight="1">
      <c r="A2" s="1005"/>
      <c r="B2" s="1005"/>
      <c r="C2" s="1005" t="s">
        <v>73</v>
      </c>
      <c r="D2" s="1005" t="s">
        <v>105</v>
      </c>
      <c r="E2" s="1005" t="s">
        <v>128</v>
      </c>
      <c r="F2" s="1005" t="s">
        <v>76</v>
      </c>
      <c r="G2" s="1005" t="s">
        <v>78</v>
      </c>
      <c r="H2" s="1005" t="s">
        <v>79</v>
      </c>
      <c r="I2" s="1005" t="s">
        <v>77</v>
      </c>
      <c r="J2" s="1005" t="s">
        <v>34</v>
      </c>
      <c r="K2" s="1005" t="s">
        <v>21</v>
      </c>
      <c r="L2" s="1005" t="s">
        <v>104</v>
      </c>
      <c r="M2" s="1005" t="s">
        <v>39</v>
      </c>
      <c r="N2" s="1005" t="s">
        <v>32</v>
      </c>
      <c r="O2" s="1005" t="s">
        <v>1</v>
      </c>
    </row>
    <row r="3" spans="1:38" ht="17.25" customHeight="1">
      <c r="A3" s="828">
        <v>1</v>
      </c>
      <c r="B3" s="829" t="s">
        <v>1692</v>
      </c>
      <c r="C3" s="830">
        <v>143</v>
      </c>
      <c r="D3" s="830">
        <v>73</v>
      </c>
      <c r="E3" s="830">
        <v>52</v>
      </c>
      <c r="F3" s="830">
        <v>18</v>
      </c>
      <c r="G3" s="830">
        <v>0.58399999999999996</v>
      </c>
      <c r="H3" s="830" t="s">
        <v>1117</v>
      </c>
      <c r="I3" s="830">
        <v>0</v>
      </c>
      <c r="J3" s="830">
        <v>625</v>
      </c>
      <c r="K3" s="830">
        <v>531</v>
      </c>
      <c r="L3" s="830">
        <v>142</v>
      </c>
      <c r="M3" s="830">
        <v>70</v>
      </c>
      <c r="N3" s="830">
        <v>0.254</v>
      </c>
      <c r="O3" s="830">
        <v>3.48</v>
      </c>
      <c r="P3" s="838"/>
      <c r="Q3" s="838"/>
      <c r="R3" s="496"/>
      <c r="AG3" s="826"/>
      <c r="AH3" s="826"/>
      <c r="AI3" s="826"/>
      <c r="AJ3" s="827"/>
      <c r="AK3" s="827"/>
      <c r="AL3" s="827"/>
    </row>
    <row r="4" spans="1:38" ht="17.25" customHeight="1">
      <c r="A4" s="828">
        <v>2</v>
      </c>
      <c r="B4" s="829" t="s">
        <v>25</v>
      </c>
      <c r="C4" s="830">
        <v>143</v>
      </c>
      <c r="D4" s="830">
        <v>77</v>
      </c>
      <c r="E4" s="830">
        <v>56</v>
      </c>
      <c r="F4" s="830">
        <v>10</v>
      </c>
      <c r="G4" s="830">
        <v>0.57899999999999996</v>
      </c>
      <c r="H4" s="830">
        <v>0</v>
      </c>
      <c r="I4" s="830">
        <v>0</v>
      </c>
      <c r="J4" s="830">
        <v>541</v>
      </c>
      <c r="K4" s="830">
        <v>508</v>
      </c>
      <c r="L4" s="830">
        <v>121</v>
      </c>
      <c r="M4" s="830">
        <v>114</v>
      </c>
      <c r="N4" s="830">
        <v>0.247</v>
      </c>
      <c r="O4" s="830">
        <v>3.3</v>
      </c>
      <c r="R4" s="985"/>
      <c r="S4" s="830"/>
      <c r="T4" s="830"/>
      <c r="U4" s="830"/>
      <c r="V4" s="982"/>
      <c r="X4" s="986"/>
      <c r="AB4" s="982"/>
    </row>
    <row r="5" spans="1:38" ht="17.25" customHeight="1">
      <c r="A5" s="828">
        <v>3</v>
      </c>
      <c r="B5" s="829" t="s">
        <v>24</v>
      </c>
      <c r="C5" s="830">
        <v>143</v>
      </c>
      <c r="D5" s="830">
        <v>61</v>
      </c>
      <c r="E5" s="830">
        <v>62</v>
      </c>
      <c r="F5" s="830">
        <v>20</v>
      </c>
      <c r="G5" s="830">
        <v>0.496</v>
      </c>
      <c r="H5" s="830">
        <v>11</v>
      </c>
      <c r="I5" s="830">
        <v>0</v>
      </c>
      <c r="J5" s="830">
        <v>552</v>
      </c>
      <c r="K5" s="830">
        <v>541</v>
      </c>
      <c r="L5" s="830">
        <v>169</v>
      </c>
      <c r="M5" s="830">
        <v>65</v>
      </c>
      <c r="N5" s="830">
        <v>0.24199999999999999</v>
      </c>
      <c r="O5" s="830">
        <v>3.63</v>
      </c>
      <c r="R5" s="986"/>
      <c r="V5" s="982"/>
      <c r="X5" s="984"/>
      <c r="AB5" s="982"/>
    </row>
    <row r="6" spans="1:38" ht="17.25" customHeight="1">
      <c r="A6" s="828">
        <v>4</v>
      </c>
      <c r="B6" s="829" t="s">
        <v>82</v>
      </c>
      <c r="C6" s="830">
        <v>143</v>
      </c>
      <c r="D6" s="830">
        <v>63</v>
      </c>
      <c r="E6" s="830">
        <v>68</v>
      </c>
      <c r="F6" s="830">
        <v>12</v>
      </c>
      <c r="G6" s="830">
        <v>0.48099999999999998</v>
      </c>
      <c r="H6" s="830">
        <v>2</v>
      </c>
      <c r="I6" s="830">
        <v>0</v>
      </c>
      <c r="J6" s="830">
        <v>557</v>
      </c>
      <c r="K6" s="830">
        <v>589</v>
      </c>
      <c r="L6" s="830">
        <v>123</v>
      </c>
      <c r="M6" s="830">
        <v>68</v>
      </c>
      <c r="N6" s="830">
        <v>0.26400000000000001</v>
      </c>
      <c r="O6" s="830">
        <v>3.81</v>
      </c>
      <c r="R6" s="987"/>
      <c r="V6" s="982"/>
      <c r="X6" s="553"/>
      <c r="Y6" s="830"/>
      <c r="Z6" s="830"/>
      <c r="AA6" s="830"/>
      <c r="AB6" s="983"/>
    </row>
    <row r="7" spans="1:38" ht="17.25" customHeight="1">
      <c r="A7" s="828">
        <v>5</v>
      </c>
      <c r="B7" s="829" t="s">
        <v>27</v>
      </c>
      <c r="C7" s="830">
        <v>143</v>
      </c>
      <c r="D7" s="830">
        <v>55</v>
      </c>
      <c r="E7" s="830">
        <v>71</v>
      </c>
      <c r="F7" s="830">
        <v>17</v>
      </c>
      <c r="G7" s="830">
        <v>0.437</v>
      </c>
      <c r="H7" s="830">
        <v>5.5</v>
      </c>
      <c r="I7" s="830">
        <v>0</v>
      </c>
      <c r="J7" s="830">
        <v>405</v>
      </c>
      <c r="K7" s="830">
        <v>478</v>
      </c>
      <c r="L7" s="830">
        <v>69</v>
      </c>
      <c r="M7" s="830">
        <v>60</v>
      </c>
      <c r="N7" s="830">
        <v>0.23699999999999999</v>
      </c>
      <c r="O7" s="830">
        <v>3.22</v>
      </c>
      <c r="R7" s="984"/>
      <c r="V7" s="982"/>
    </row>
    <row r="8" spans="1:38" ht="17.25" customHeight="1">
      <c r="A8" s="828">
        <v>6</v>
      </c>
      <c r="B8" s="829" t="s">
        <v>785</v>
      </c>
      <c r="C8" s="830">
        <v>143</v>
      </c>
      <c r="D8" s="830">
        <v>54</v>
      </c>
      <c r="E8" s="830">
        <v>73</v>
      </c>
      <c r="F8" s="830">
        <v>16</v>
      </c>
      <c r="G8" s="830">
        <v>0.42499999999999999</v>
      </c>
      <c r="H8" s="830">
        <v>1.5</v>
      </c>
      <c r="I8" s="830">
        <v>0</v>
      </c>
      <c r="J8" s="830">
        <v>559</v>
      </c>
      <c r="K8" s="830">
        <v>624</v>
      </c>
      <c r="L8" s="830">
        <v>136</v>
      </c>
      <c r="M8" s="830">
        <v>31</v>
      </c>
      <c r="N8" s="830">
        <v>0.25800000000000001</v>
      </c>
      <c r="O8" s="830">
        <v>4.1500000000000004</v>
      </c>
      <c r="AB8" s="983"/>
    </row>
    <row r="9" spans="1:38" ht="17.25" customHeight="1">
      <c r="A9" s="831" t="s">
        <v>2096</v>
      </c>
      <c r="B9" s="496"/>
      <c r="C9" s="496"/>
      <c r="D9" s="496"/>
      <c r="E9" s="496"/>
      <c r="F9" s="496"/>
      <c r="G9" s="496"/>
      <c r="H9" s="496"/>
      <c r="I9" s="496"/>
      <c r="J9" s="496"/>
      <c r="K9" s="496"/>
      <c r="L9" s="496"/>
      <c r="M9" s="496"/>
      <c r="N9" s="496"/>
      <c r="O9" s="496"/>
      <c r="V9" s="827"/>
      <c r="W9" s="827"/>
      <c r="X9" s="827"/>
      <c r="AG9" s="826"/>
      <c r="AH9" s="826"/>
      <c r="AI9" s="826"/>
    </row>
    <row r="10" spans="1:38" ht="17.25" customHeight="1">
      <c r="A10" s="832" t="s">
        <v>1862</v>
      </c>
      <c r="B10" s="496"/>
      <c r="C10" s="496"/>
      <c r="D10" s="496"/>
      <c r="E10" s="496"/>
      <c r="F10" s="496"/>
      <c r="G10" s="496"/>
      <c r="H10" s="496"/>
      <c r="I10" s="496"/>
      <c r="J10" s="496"/>
      <c r="K10" s="496"/>
      <c r="L10" s="496"/>
      <c r="M10" s="496"/>
      <c r="N10" s="496"/>
      <c r="O10" s="496"/>
      <c r="V10" s="827"/>
      <c r="W10" s="827"/>
      <c r="X10" s="827"/>
      <c r="AG10" s="826"/>
      <c r="AH10" s="826"/>
      <c r="AI10" s="826"/>
    </row>
    <row r="11" spans="1:38" ht="17.25" customHeight="1">
      <c r="A11" s="1005"/>
      <c r="B11" s="1005"/>
      <c r="C11" s="1005" t="s">
        <v>73</v>
      </c>
      <c r="D11" s="1005" t="s">
        <v>105</v>
      </c>
      <c r="E11" s="1005" t="s">
        <v>128</v>
      </c>
      <c r="F11" s="1005" t="s">
        <v>76</v>
      </c>
      <c r="G11" s="1005" t="s">
        <v>78</v>
      </c>
      <c r="H11" s="1005" t="s">
        <v>79</v>
      </c>
      <c r="I11" s="1005" t="s">
        <v>77</v>
      </c>
      <c r="J11" s="1005" t="s">
        <v>34</v>
      </c>
      <c r="K11" s="1005" t="s">
        <v>21</v>
      </c>
      <c r="L11" s="1005" t="s">
        <v>104</v>
      </c>
      <c r="M11" s="1005" t="s">
        <v>39</v>
      </c>
      <c r="N11" s="1005" t="s">
        <v>32</v>
      </c>
      <c r="O11" s="1005" t="s">
        <v>1</v>
      </c>
      <c r="V11" s="827"/>
      <c r="W11" s="827"/>
      <c r="X11" s="827"/>
      <c r="AG11" s="826"/>
      <c r="AH11" s="826"/>
      <c r="AI11" s="826"/>
    </row>
    <row r="12" spans="1:38" ht="17.25" customHeight="1">
      <c r="A12" s="828">
        <v>1</v>
      </c>
      <c r="B12" s="829" t="s">
        <v>129</v>
      </c>
      <c r="C12" s="830">
        <v>143</v>
      </c>
      <c r="D12" s="830">
        <v>70</v>
      </c>
      <c r="E12" s="830">
        <v>55</v>
      </c>
      <c r="F12" s="830">
        <v>18</v>
      </c>
      <c r="G12" s="830">
        <v>0.56000000000000005</v>
      </c>
      <c r="H12" s="830" t="s">
        <v>1117</v>
      </c>
      <c r="I12" s="830">
        <v>0</v>
      </c>
      <c r="J12" s="830">
        <v>551</v>
      </c>
      <c r="K12" s="830">
        <v>500</v>
      </c>
      <c r="L12" s="830">
        <v>133</v>
      </c>
      <c r="M12" s="830">
        <v>50</v>
      </c>
      <c r="N12" s="830">
        <v>0.247</v>
      </c>
      <c r="O12" s="830">
        <v>3.31</v>
      </c>
      <c r="V12" s="827"/>
      <c r="W12" s="827"/>
      <c r="X12" s="827"/>
      <c r="AG12" s="826"/>
      <c r="AH12" s="826"/>
      <c r="AI12" s="826"/>
    </row>
    <row r="13" spans="1:38" ht="17.25" customHeight="1">
      <c r="A13" s="828">
        <v>2</v>
      </c>
      <c r="B13" s="829" t="s">
        <v>1694</v>
      </c>
      <c r="C13" s="830">
        <v>143</v>
      </c>
      <c r="D13" s="830">
        <v>67</v>
      </c>
      <c r="E13" s="830">
        <v>57</v>
      </c>
      <c r="F13" s="830">
        <v>19</v>
      </c>
      <c r="G13" s="830">
        <v>0.54</v>
      </c>
      <c r="H13" s="830">
        <v>2.5</v>
      </c>
      <c r="I13" s="830">
        <v>0</v>
      </c>
      <c r="J13" s="830">
        <v>584</v>
      </c>
      <c r="K13" s="830">
        <v>570</v>
      </c>
      <c r="L13" s="830">
        <v>126</v>
      </c>
      <c r="M13" s="830">
        <v>107</v>
      </c>
      <c r="N13" s="830">
        <v>0.23899999999999999</v>
      </c>
      <c r="O13" s="830">
        <v>3.67</v>
      </c>
    </row>
    <row r="14" spans="1:38" ht="17.25" customHeight="1">
      <c r="A14" s="828">
        <v>3</v>
      </c>
      <c r="B14" s="829" t="s">
        <v>1695</v>
      </c>
      <c r="C14" s="830">
        <v>143</v>
      </c>
      <c r="D14" s="830">
        <v>66</v>
      </c>
      <c r="E14" s="830">
        <v>62</v>
      </c>
      <c r="F14" s="830">
        <v>15</v>
      </c>
      <c r="G14" s="830">
        <v>0.51600000000000001</v>
      </c>
      <c r="H14" s="830">
        <v>3</v>
      </c>
      <c r="I14" s="830">
        <v>0</v>
      </c>
      <c r="J14" s="830">
        <v>532</v>
      </c>
      <c r="K14" s="830">
        <v>507</v>
      </c>
      <c r="L14" s="830">
        <v>108</v>
      </c>
      <c r="M14" s="830">
        <v>45</v>
      </c>
      <c r="N14" s="830">
        <v>0.24299999999999999</v>
      </c>
      <c r="O14" s="830">
        <v>3.4</v>
      </c>
    </row>
    <row r="15" spans="1:38" ht="17.25" customHeight="1">
      <c r="A15" s="828">
        <v>4</v>
      </c>
      <c r="B15" s="829" t="s">
        <v>605</v>
      </c>
      <c r="C15" s="830">
        <v>143</v>
      </c>
      <c r="D15" s="830">
        <v>60</v>
      </c>
      <c r="E15" s="830">
        <v>62</v>
      </c>
      <c r="F15" s="830">
        <v>21</v>
      </c>
      <c r="G15" s="830">
        <v>0.49199999999999999</v>
      </c>
      <c r="H15" s="830">
        <v>3</v>
      </c>
      <c r="I15" s="830">
        <v>0</v>
      </c>
      <c r="J15" s="830">
        <v>564</v>
      </c>
      <c r="K15" s="830">
        <v>493</v>
      </c>
      <c r="L15" s="830">
        <v>132</v>
      </c>
      <c r="M15" s="830">
        <v>92</v>
      </c>
      <c r="N15" s="830">
        <v>0.247</v>
      </c>
      <c r="O15" s="830">
        <v>3.25</v>
      </c>
    </row>
    <row r="16" spans="1:38" ht="17.25" customHeight="1">
      <c r="A16" s="828">
        <v>5</v>
      </c>
      <c r="B16" s="829" t="s">
        <v>1693</v>
      </c>
      <c r="C16" s="830">
        <v>143</v>
      </c>
      <c r="D16" s="830">
        <v>55</v>
      </c>
      <c r="E16" s="830">
        <v>68</v>
      </c>
      <c r="F16" s="830">
        <v>20</v>
      </c>
      <c r="G16" s="830">
        <v>0.44700000000000001</v>
      </c>
      <c r="H16" s="830">
        <v>5.5</v>
      </c>
      <c r="I16" s="830">
        <v>0</v>
      </c>
      <c r="J16" s="830">
        <v>454</v>
      </c>
      <c r="K16" s="830">
        <v>515</v>
      </c>
      <c r="L16" s="830">
        <v>78</v>
      </c>
      <c r="M16" s="830">
        <v>77</v>
      </c>
      <c r="N16" s="830">
        <v>0.23100000000000001</v>
      </c>
      <c r="O16" s="830">
        <v>3.32</v>
      </c>
    </row>
    <row r="17" spans="1:15" ht="17.25" customHeight="1">
      <c r="A17" s="828">
        <v>6</v>
      </c>
      <c r="B17" s="829" t="s">
        <v>22</v>
      </c>
      <c r="C17" s="830">
        <v>143</v>
      </c>
      <c r="D17" s="830">
        <v>55</v>
      </c>
      <c r="E17" s="830">
        <v>70</v>
      </c>
      <c r="F17" s="830">
        <v>18</v>
      </c>
      <c r="G17" s="830">
        <v>0.44</v>
      </c>
      <c r="H17" s="830">
        <v>1</v>
      </c>
      <c r="I17" s="830">
        <v>0</v>
      </c>
      <c r="J17" s="830">
        <v>521</v>
      </c>
      <c r="K17" s="830">
        <v>589</v>
      </c>
      <c r="L17" s="830">
        <v>112</v>
      </c>
      <c r="M17" s="830">
        <v>84</v>
      </c>
      <c r="N17" s="830">
        <v>0.23899999999999999</v>
      </c>
      <c r="O17" s="830">
        <v>3.94</v>
      </c>
    </row>
    <row r="18" spans="1:15" ht="17.25" customHeight="1">
      <c r="A18" s="831" t="s">
        <v>2073</v>
      </c>
      <c r="B18" s="496"/>
      <c r="C18" s="496"/>
      <c r="D18" s="496"/>
      <c r="E18" s="496"/>
      <c r="F18" s="496"/>
      <c r="G18" s="496"/>
      <c r="H18" s="496"/>
      <c r="I18" s="496"/>
      <c r="J18" s="496"/>
      <c r="K18" s="496"/>
      <c r="L18" s="496"/>
      <c r="M18" s="496"/>
      <c r="N18" s="496"/>
      <c r="O18" s="496"/>
    </row>
    <row r="19" spans="1:15" ht="17.25" customHeight="1">
      <c r="A19" s="832" t="s">
        <v>2020</v>
      </c>
      <c r="B19" s="496"/>
      <c r="C19" s="496"/>
      <c r="D19" s="496"/>
      <c r="E19" s="496"/>
      <c r="F19" s="496"/>
      <c r="G19" s="496"/>
      <c r="H19" s="496"/>
      <c r="I19" s="496"/>
      <c r="J19" s="496"/>
      <c r="K19" s="496"/>
      <c r="L19" s="496"/>
      <c r="M19" s="496"/>
      <c r="N19" s="496"/>
      <c r="O19" s="496"/>
    </row>
    <row r="20" spans="1:15" ht="17.25" customHeight="1">
      <c r="A20" s="927"/>
      <c r="B20" s="927"/>
      <c r="C20" s="927" t="s">
        <v>73</v>
      </c>
      <c r="D20" s="927" t="s">
        <v>105</v>
      </c>
      <c r="E20" s="927" t="s">
        <v>128</v>
      </c>
      <c r="F20" s="927" t="s">
        <v>76</v>
      </c>
      <c r="G20" s="927" t="s">
        <v>78</v>
      </c>
      <c r="H20" s="927" t="s">
        <v>79</v>
      </c>
      <c r="I20" s="927" t="s">
        <v>77</v>
      </c>
      <c r="J20" s="927" t="s">
        <v>34</v>
      </c>
      <c r="K20" s="927" t="s">
        <v>21</v>
      </c>
      <c r="L20" s="927" t="s">
        <v>104</v>
      </c>
      <c r="M20" s="927" t="s">
        <v>39</v>
      </c>
      <c r="N20" s="927" t="s">
        <v>32</v>
      </c>
      <c r="O20" s="927" t="s">
        <v>1</v>
      </c>
    </row>
    <row r="21" spans="1:15" ht="17.25" customHeight="1">
      <c r="A21" s="828">
        <v>1</v>
      </c>
      <c r="B21" s="829" t="s">
        <v>129</v>
      </c>
      <c r="C21" s="830">
        <v>18</v>
      </c>
      <c r="D21" s="830">
        <v>12</v>
      </c>
      <c r="E21" s="830">
        <v>5</v>
      </c>
      <c r="F21" s="830">
        <v>1</v>
      </c>
      <c r="G21" s="830">
        <v>0.70599999999999996</v>
      </c>
      <c r="H21" s="830" t="s">
        <v>91</v>
      </c>
      <c r="I21" s="830">
        <v>0</v>
      </c>
      <c r="J21" s="830">
        <v>96</v>
      </c>
      <c r="K21" s="830">
        <v>70</v>
      </c>
      <c r="L21" s="830">
        <v>13</v>
      </c>
      <c r="M21" s="830">
        <v>5</v>
      </c>
      <c r="N21" s="830">
        <v>0.28699999999999998</v>
      </c>
      <c r="O21" s="830">
        <v>3.76</v>
      </c>
    </row>
    <row r="22" spans="1:15" ht="17.25" customHeight="1">
      <c r="A22" s="828">
        <v>2</v>
      </c>
      <c r="B22" s="829" t="s">
        <v>25</v>
      </c>
      <c r="C22" s="830">
        <v>18</v>
      </c>
      <c r="D22" s="830">
        <v>11</v>
      </c>
      <c r="E22" s="830">
        <v>7</v>
      </c>
      <c r="F22" s="830">
        <v>0</v>
      </c>
      <c r="G22" s="830">
        <v>0.61099999999999999</v>
      </c>
      <c r="H22" s="830">
        <v>1.5</v>
      </c>
      <c r="I22" s="830">
        <v>0</v>
      </c>
      <c r="J22" s="830">
        <v>82</v>
      </c>
      <c r="K22" s="830">
        <v>76</v>
      </c>
      <c r="L22" s="830">
        <v>20</v>
      </c>
      <c r="M22" s="830">
        <v>25</v>
      </c>
      <c r="N22" s="830">
        <v>0.24399999999999999</v>
      </c>
      <c r="O22" s="830">
        <v>3.52</v>
      </c>
    </row>
    <row r="23" spans="1:15" ht="17.25" customHeight="1">
      <c r="A23" s="828">
        <v>3</v>
      </c>
      <c r="B23" s="829" t="s">
        <v>785</v>
      </c>
      <c r="C23" s="830">
        <v>18</v>
      </c>
      <c r="D23" s="830">
        <v>9</v>
      </c>
      <c r="E23" s="830">
        <v>6</v>
      </c>
      <c r="F23" s="830">
        <v>3</v>
      </c>
      <c r="G23" s="830">
        <v>0.6</v>
      </c>
      <c r="H23" s="830">
        <v>0.5</v>
      </c>
      <c r="I23" s="830">
        <v>0</v>
      </c>
      <c r="J23" s="830">
        <v>91</v>
      </c>
      <c r="K23" s="830">
        <v>93</v>
      </c>
      <c r="L23" s="830">
        <v>24</v>
      </c>
      <c r="M23" s="830">
        <v>5</v>
      </c>
      <c r="N23" s="830">
        <v>0.29699999999999999</v>
      </c>
      <c r="O23" s="830">
        <v>4.9000000000000004</v>
      </c>
    </row>
    <row r="24" spans="1:15" ht="17.25" customHeight="1">
      <c r="A24" s="828">
        <v>4</v>
      </c>
      <c r="B24" s="829" t="s">
        <v>27</v>
      </c>
      <c r="C24" s="830">
        <v>18</v>
      </c>
      <c r="D24" s="830">
        <v>9</v>
      </c>
      <c r="E24" s="830">
        <v>7</v>
      </c>
      <c r="F24" s="830">
        <v>2</v>
      </c>
      <c r="G24" s="830">
        <v>0.56299999999999994</v>
      </c>
      <c r="H24" s="830">
        <v>0.5</v>
      </c>
      <c r="I24" s="830">
        <v>0</v>
      </c>
      <c r="J24" s="830">
        <v>58</v>
      </c>
      <c r="K24" s="830">
        <v>65</v>
      </c>
      <c r="L24" s="830">
        <v>15</v>
      </c>
      <c r="M24" s="830">
        <v>8</v>
      </c>
      <c r="N24" s="830">
        <v>0.25</v>
      </c>
      <c r="O24" s="830">
        <v>3.55</v>
      </c>
    </row>
    <row r="25" spans="1:15" ht="17.25" customHeight="1">
      <c r="A25" s="828">
        <v>5</v>
      </c>
      <c r="B25" s="829" t="s">
        <v>1692</v>
      </c>
      <c r="C25" s="830">
        <v>18</v>
      </c>
      <c r="D25" s="830">
        <v>10</v>
      </c>
      <c r="E25" s="830">
        <v>8</v>
      </c>
      <c r="F25" s="830">
        <v>0</v>
      </c>
      <c r="G25" s="830">
        <v>0.55600000000000005</v>
      </c>
      <c r="H25" s="830">
        <v>0</v>
      </c>
      <c r="I25" s="830">
        <v>0</v>
      </c>
      <c r="J25" s="830">
        <v>80</v>
      </c>
      <c r="K25" s="830">
        <v>72</v>
      </c>
      <c r="L25" s="830">
        <v>23</v>
      </c>
      <c r="M25" s="830">
        <v>14</v>
      </c>
      <c r="N25" s="830">
        <v>0.26200000000000001</v>
      </c>
      <c r="O25" s="830">
        <v>4.03</v>
      </c>
    </row>
    <row r="26" spans="1:15" ht="17.25" customHeight="1">
      <c r="A26" s="828">
        <v>6</v>
      </c>
      <c r="B26" s="829" t="s">
        <v>1695</v>
      </c>
      <c r="C26" s="830">
        <v>18</v>
      </c>
      <c r="D26" s="830">
        <v>9</v>
      </c>
      <c r="E26" s="830">
        <v>8</v>
      </c>
      <c r="F26" s="830">
        <v>1</v>
      </c>
      <c r="G26" s="830">
        <v>0.52900000000000003</v>
      </c>
      <c r="H26" s="830">
        <v>0.5</v>
      </c>
      <c r="I26" s="830">
        <v>0</v>
      </c>
      <c r="J26" s="830">
        <v>78</v>
      </c>
      <c r="K26" s="830">
        <v>74</v>
      </c>
      <c r="L26" s="830">
        <v>16</v>
      </c>
      <c r="M26" s="830">
        <v>7</v>
      </c>
      <c r="N26" s="830">
        <v>0.26600000000000001</v>
      </c>
      <c r="O26" s="830">
        <v>3.96</v>
      </c>
    </row>
    <row r="27" spans="1:15" ht="17.25" customHeight="1">
      <c r="A27" s="828">
        <v>7</v>
      </c>
      <c r="B27" s="829" t="s">
        <v>22</v>
      </c>
      <c r="C27" s="830">
        <v>18</v>
      </c>
      <c r="D27" s="830">
        <v>7</v>
      </c>
      <c r="E27" s="830">
        <v>7</v>
      </c>
      <c r="F27" s="830">
        <v>4</v>
      </c>
      <c r="G27" s="830">
        <v>0.5</v>
      </c>
      <c r="H27" s="830">
        <v>0.5</v>
      </c>
      <c r="I27" s="830">
        <v>0</v>
      </c>
      <c r="J27" s="830">
        <v>87</v>
      </c>
      <c r="K27" s="830">
        <v>90</v>
      </c>
      <c r="L27" s="830">
        <v>26</v>
      </c>
      <c r="M27" s="830">
        <v>4</v>
      </c>
      <c r="N27" s="830">
        <v>0.27400000000000002</v>
      </c>
      <c r="O27" s="830">
        <v>4.7300000000000004</v>
      </c>
    </row>
    <row r="28" spans="1:15" ht="17.25" customHeight="1">
      <c r="A28" s="828">
        <v>8</v>
      </c>
      <c r="B28" s="829" t="s">
        <v>1694</v>
      </c>
      <c r="C28" s="830">
        <v>18</v>
      </c>
      <c r="D28" s="830">
        <v>8</v>
      </c>
      <c r="E28" s="830">
        <v>9</v>
      </c>
      <c r="F28" s="830">
        <v>1</v>
      </c>
      <c r="G28" s="830">
        <v>0.47099999999999997</v>
      </c>
      <c r="H28" s="830">
        <v>0.5</v>
      </c>
      <c r="I28" s="830">
        <v>0</v>
      </c>
      <c r="J28" s="830">
        <v>85</v>
      </c>
      <c r="K28" s="830">
        <v>83</v>
      </c>
      <c r="L28" s="830">
        <v>18</v>
      </c>
      <c r="M28" s="830">
        <v>18</v>
      </c>
      <c r="N28" s="830">
        <v>0.26200000000000001</v>
      </c>
      <c r="O28" s="830">
        <v>4.45</v>
      </c>
    </row>
    <row r="29" spans="1:15" ht="17.25" customHeight="1">
      <c r="A29" s="828">
        <v>9</v>
      </c>
      <c r="B29" s="829" t="s">
        <v>24</v>
      </c>
      <c r="C29" s="830">
        <v>18</v>
      </c>
      <c r="D29" s="830">
        <v>7</v>
      </c>
      <c r="E29" s="830">
        <v>8</v>
      </c>
      <c r="F29" s="830">
        <v>3</v>
      </c>
      <c r="G29" s="830">
        <v>0.46700000000000003</v>
      </c>
      <c r="H29" s="830">
        <v>0</v>
      </c>
      <c r="I29" s="830">
        <v>0</v>
      </c>
      <c r="J29" s="830">
        <v>72</v>
      </c>
      <c r="K29" s="830">
        <v>71</v>
      </c>
      <c r="L29" s="830">
        <v>23</v>
      </c>
      <c r="M29" s="830">
        <v>9</v>
      </c>
      <c r="N29" s="830">
        <v>0.251</v>
      </c>
      <c r="O29" s="830">
        <v>3.84</v>
      </c>
    </row>
    <row r="30" spans="1:15" ht="17.25" customHeight="1">
      <c r="A30" s="828">
        <v>10</v>
      </c>
      <c r="B30" s="829" t="s">
        <v>1693</v>
      </c>
      <c r="C30" s="830">
        <v>18</v>
      </c>
      <c r="D30" s="830">
        <v>7</v>
      </c>
      <c r="E30" s="830">
        <v>11</v>
      </c>
      <c r="F30" s="830">
        <v>0</v>
      </c>
      <c r="G30" s="830">
        <v>0.38900000000000001</v>
      </c>
      <c r="H30" s="830">
        <v>1.5</v>
      </c>
      <c r="I30" s="830">
        <v>0</v>
      </c>
      <c r="J30" s="830">
        <v>61</v>
      </c>
      <c r="K30" s="830">
        <v>70</v>
      </c>
      <c r="L30" s="830">
        <v>7</v>
      </c>
      <c r="M30" s="830">
        <v>10</v>
      </c>
      <c r="N30" s="830">
        <v>0.23599999999999999</v>
      </c>
      <c r="O30" s="830">
        <v>3.42</v>
      </c>
    </row>
    <row r="31" spans="1:15" ht="17.25" customHeight="1">
      <c r="A31" s="828">
        <v>11</v>
      </c>
      <c r="B31" s="829" t="s">
        <v>605</v>
      </c>
      <c r="C31" s="830">
        <v>18</v>
      </c>
      <c r="D31" s="830">
        <v>5</v>
      </c>
      <c r="E31" s="830">
        <v>9</v>
      </c>
      <c r="F31" s="830">
        <v>4</v>
      </c>
      <c r="G31" s="830">
        <v>0.35699999999999998</v>
      </c>
      <c r="H31" s="830">
        <v>0</v>
      </c>
      <c r="I31" s="830">
        <v>0</v>
      </c>
      <c r="J31" s="830">
        <v>68</v>
      </c>
      <c r="K31" s="830">
        <v>56</v>
      </c>
      <c r="L31" s="830">
        <v>21</v>
      </c>
      <c r="M31" s="830">
        <v>11</v>
      </c>
      <c r="N31" s="830">
        <v>0.23300000000000001</v>
      </c>
      <c r="O31" s="830">
        <v>3.04</v>
      </c>
    </row>
    <row r="32" spans="1:15" ht="17.25" customHeight="1">
      <c r="A32" s="828">
        <v>12</v>
      </c>
      <c r="B32" s="829" t="s">
        <v>82</v>
      </c>
      <c r="C32" s="830">
        <v>18</v>
      </c>
      <c r="D32" s="830">
        <v>3</v>
      </c>
      <c r="E32" s="830">
        <v>12</v>
      </c>
      <c r="F32" s="830">
        <v>3</v>
      </c>
      <c r="G32" s="830">
        <v>0.2</v>
      </c>
      <c r="H32" s="830">
        <v>2.5</v>
      </c>
      <c r="I32" s="830">
        <v>0</v>
      </c>
      <c r="J32" s="830">
        <v>60</v>
      </c>
      <c r="K32" s="830">
        <v>98</v>
      </c>
      <c r="L32" s="830">
        <v>12</v>
      </c>
      <c r="M32" s="830">
        <v>13</v>
      </c>
      <c r="N32" s="830">
        <v>0.245</v>
      </c>
      <c r="O32" s="830">
        <v>5</v>
      </c>
    </row>
    <row r="33" spans="1:15" ht="17.25" customHeight="1">
      <c r="A33" s="831" t="s">
        <v>2070</v>
      </c>
      <c r="B33" s="496"/>
      <c r="C33" s="496"/>
      <c r="D33" s="496"/>
      <c r="E33" s="496"/>
      <c r="F33" s="496"/>
      <c r="G33" s="496"/>
      <c r="H33" s="496"/>
      <c r="I33" s="496"/>
      <c r="J33" s="496"/>
      <c r="K33" s="496"/>
      <c r="L33" s="496"/>
      <c r="M33" s="496"/>
      <c r="N33" s="496"/>
      <c r="O33" s="496"/>
    </row>
    <row r="34" spans="1:15" ht="17.25" customHeight="1">
      <c r="A34" s="832" t="s">
        <v>2021</v>
      </c>
      <c r="B34" s="496"/>
      <c r="C34" s="496"/>
      <c r="D34" s="496"/>
      <c r="E34" s="496"/>
      <c r="F34" s="496"/>
      <c r="G34" s="496"/>
      <c r="H34" s="496"/>
      <c r="I34" s="496"/>
      <c r="J34" s="496"/>
      <c r="K34" s="496"/>
      <c r="L34" s="496"/>
      <c r="M34" s="496"/>
      <c r="N34" s="496"/>
      <c r="O34" s="496"/>
    </row>
    <row r="35" spans="1:15" ht="17.25" customHeight="1">
      <c r="A35" s="1833"/>
      <c r="B35" s="1833"/>
      <c r="C35" s="915" t="s">
        <v>73</v>
      </c>
      <c r="D35" s="915" t="s">
        <v>105</v>
      </c>
      <c r="E35" s="915" t="s">
        <v>128</v>
      </c>
      <c r="F35" s="915" t="s">
        <v>76</v>
      </c>
      <c r="G35" s="915" t="s">
        <v>78</v>
      </c>
      <c r="H35" s="915" t="s">
        <v>79</v>
      </c>
      <c r="I35" s="915" t="s">
        <v>34</v>
      </c>
      <c r="J35" s="915" t="s">
        <v>21</v>
      </c>
      <c r="K35" s="915" t="s">
        <v>104</v>
      </c>
      <c r="L35" s="915" t="s">
        <v>39</v>
      </c>
      <c r="M35" s="915" t="s">
        <v>32</v>
      </c>
      <c r="N35" s="915" t="s">
        <v>1</v>
      </c>
      <c r="O35" s="496"/>
    </row>
    <row r="36" spans="1:15" ht="17.25" customHeight="1">
      <c r="A36" s="828">
        <v>1</v>
      </c>
      <c r="B36" s="829" t="s">
        <v>25</v>
      </c>
      <c r="C36" s="830">
        <v>13</v>
      </c>
      <c r="D36" s="830">
        <v>9</v>
      </c>
      <c r="E36" s="830">
        <v>2</v>
      </c>
      <c r="F36" s="830">
        <v>2</v>
      </c>
      <c r="G36" s="830">
        <v>0.81799999999999995</v>
      </c>
      <c r="H36" s="830" t="s">
        <v>91</v>
      </c>
      <c r="I36" s="830">
        <v>51</v>
      </c>
      <c r="J36" s="830">
        <v>33</v>
      </c>
      <c r="K36" s="830">
        <v>17</v>
      </c>
      <c r="L36" s="830">
        <v>7</v>
      </c>
      <c r="M36" s="830">
        <v>0.26700000000000002</v>
      </c>
      <c r="N36" s="830">
        <v>2.29</v>
      </c>
      <c r="O36" s="496"/>
    </row>
    <row r="37" spans="1:15" ht="17.25" customHeight="1">
      <c r="A37" s="828">
        <v>2</v>
      </c>
      <c r="B37" s="829" t="s">
        <v>605</v>
      </c>
      <c r="C37" s="830">
        <v>14</v>
      </c>
      <c r="D37" s="830">
        <v>9</v>
      </c>
      <c r="E37" s="830">
        <v>3</v>
      </c>
      <c r="F37" s="830">
        <v>2</v>
      </c>
      <c r="G37" s="830">
        <v>0.75</v>
      </c>
      <c r="H37" s="830">
        <v>0.5</v>
      </c>
      <c r="I37" s="830">
        <v>47</v>
      </c>
      <c r="J37" s="830">
        <v>30</v>
      </c>
      <c r="K37" s="830">
        <v>11</v>
      </c>
      <c r="L37" s="830">
        <v>3</v>
      </c>
      <c r="M37" s="830">
        <v>0.219</v>
      </c>
      <c r="N37" s="830">
        <v>2.09</v>
      </c>
      <c r="O37" s="496"/>
    </row>
    <row r="38" spans="1:15" ht="17.25" customHeight="1">
      <c r="A38" s="828">
        <v>3</v>
      </c>
      <c r="B38" s="829" t="s">
        <v>22</v>
      </c>
      <c r="C38" s="830">
        <v>14</v>
      </c>
      <c r="D38" s="830">
        <v>8</v>
      </c>
      <c r="E38" s="830">
        <v>5</v>
      </c>
      <c r="F38" s="830">
        <v>1</v>
      </c>
      <c r="G38" s="830">
        <v>0.61499999999999999</v>
      </c>
      <c r="H38" s="830">
        <v>1.5</v>
      </c>
      <c r="I38" s="830">
        <v>55</v>
      </c>
      <c r="J38" s="830">
        <v>45</v>
      </c>
      <c r="K38" s="830">
        <v>8</v>
      </c>
      <c r="L38" s="830">
        <v>8</v>
      </c>
      <c r="M38" s="830">
        <v>0.26300000000000001</v>
      </c>
      <c r="N38" s="830">
        <v>2.93</v>
      </c>
      <c r="O38" s="496"/>
    </row>
    <row r="39" spans="1:15" ht="17.25" customHeight="1">
      <c r="A39" s="828">
        <v>4</v>
      </c>
      <c r="B39" s="829" t="s">
        <v>1694</v>
      </c>
      <c r="C39" s="830">
        <v>13</v>
      </c>
      <c r="D39" s="830">
        <v>7</v>
      </c>
      <c r="E39" s="830">
        <v>5</v>
      </c>
      <c r="F39" s="830">
        <v>1</v>
      </c>
      <c r="G39" s="830">
        <v>0.58299999999999996</v>
      </c>
      <c r="H39" s="830">
        <v>0.5</v>
      </c>
      <c r="I39" s="830">
        <v>44</v>
      </c>
      <c r="J39" s="830">
        <v>38</v>
      </c>
      <c r="K39" s="830">
        <v>6</v>
      </c>
      <c r="L39" s="830">
        <v>13</v>
      </c>
      <c r="M39" s="830">
        <v>0.23799999999999999</v>
      </c>
      <c r="N39" s="830">
        <v>2.76</v>
      </c>
      <c r="O39" s="496"/>
    </row>
    <row r="40" spans="1:15" ht="17.25" customHeight="1">
      <c r="A40" s="828">
        <v>5</v>
      </c>
      <c r="B40" s="829" t="s">
        <v>1695</v>
      </c>
      <c r="C40" s="830">
        <v>12</v>
      </c>
      <c r="D40" s="830">
        <v>6</v>
      </c>
      <c r="E40" s="830">
        <v>6</v>
      </c>
      <c r="F40" s="830">
        <v>0</v>
      </c>
      <c r="G40" s="830">
        <v>0.5</v>
      </c>
      <c r="H40" s="830">
        <v>1</v>
      </c>
      <c r="I40" s="830">
        <v>58</v>
      </c>
      <c r="J40" s="830">
        <v>48</v>
      </c>
      <c r="K40" s="830">
        <v>6</v>
      </c>
      <c r="L40" s="830">
        <v>6</v>
      </c>
      <c r="M40" s="830">
        <v>0.26600000000000001</v>
      </c>
      <c r="N40" s="830">
        <v>3.98</v>
      </c>
      <c r="O40" s="496"/>
    </row>
    <row r="41" spans="1:15" ht="17.25" customHeight="1">
      <c r="A41" s="828">
        <v>5</v>
      </c>
      <c r="B41" s="829" t="s">
        <v>129</v>
      </c>
      <c r="C41" s="830">
        <v>16</v>
      </c>
      <c r="D41" s="830">
        <v>7</v>
      </c>
      <c r="E41" s="830">
        <v>7</v>
      </c>
      <c r="F41" s="830">
        <v>2</v>
      </c>
      <c r="G41" s="830">
        <v>0.5</v>
      </c>
      <c r="H41" s="830">
        <v>0</v>
      </c>
      <c r="I41" s="830">
        <v>49</v>
      </c>
      <c r="J41" s="830">
        <v>53</v>
      </c>
      <c r="K41" s="830">
        <v>9</v>
      </c>
      <c r="L41" s="830">
        <v>8</v>
      </c>
      <c r="M41" s="830">
        <v>0.255</v>
      </c>
      <c r="N41" s="830">
        <v>2.64</v>
      </c>
      <c r="O41" s="496"/>
    </row>
    <row r="42" spans="1:15" ht="17.25" customHeight="1">
      <c r="A42" s="828">
        <v>7</v>
      </c>
      <c r="B42" s="829" t="s">
        <v>24</v>
      </c>
      <c r="C42" s="830">
        <v>14</v>
      </c>
      <c r="D42" s="830">
        <v>6</v>
      </c>
      <c r="E42" s="830">
        <v>7</v>
      </c>
      <c r="F42" s="830">
        <v>1</v>
      </c>
      <c r="G42" s="830">
        <v>0.46200000000000002</v>
      </c>
      <c r="H42" s="830">
        <v>0.5</v>
      </c>
      <c r="I42" s="830">
        <v>46</v>
      </c>
      <c r="J42" s="830">
        <v>46</v>
      </c>
      <c r="K42" s="830">
        <v>9</v>
      </c>
      <c r="L42" s="830">
        <v>7</v>
      </c>
      <c r="M42" s="830">
        <v>0.23599999999999999</v>
      </c>
      <c r="N42" s="830">
        <v>3.02</v>
      </c>
      <c r="O42" s="496"/>
    </row>
    <row r="43" spans="1:15" ht="17.25" customHeight="1">
      <c r="A43" s="828">
        <v>8</v>
      </c>
      <c r="B43" s="829" t="s">
        <v>82</v>
      </c>
      <c r="C43" s="830">
        <v>11</v>
      </c>
      <c r="D43" s="830">
        <v>5</v>
      </c>
      <c r="E43" s="830">
        <v>6</v>
      </c>
      <c r="F43" s="830">
        <v>0</v>
      </c>
      <c r="G43" s="830">
        <v>0.45500000000000002</v>
      </c>
      <c r="H43" s="830">
        <v>0</v>
      </c>
      <c r="I43" s="830">
        <v>28</v>
      </c>
      <c r="J43" s="830">
        <v>24</v>
      </c>
      <c r="K43" s="830">
        <v>3</v>
      </c>
      <c r="L43" s="830">
        <v>9</v>
      </c>
      <c r="M43" s="830">
        <v>0.19700000000000001</v>
      </c>
      <c r="N43" s="830">
        <v>2.11</v>
      </c>
      <c r="O43" s="496"/>
    </row>
    <row r="44" spans="1:15" ht="17.25" customHeight="1">
      <c r="A44" s="828">
        <v>9</v>
      </c>
      <c r="B44" s="829" t="s">
        <v>1693</v>
      </c>
      <c r="C44" s="830">
        <v>13</v>
      </c>
      <c r="D44" s="830">
        <v>5</v>
      </c>
      <c r="E44" s="830">
        <v>8</v>
      </c>
      <c r="F44" s="830">
        <v>0</v>
      </c>
      <c r="G44" s="830">
        <v>0.38500000000000001</v>
      </c>
      <c r="H44" s="830">
        <v>1</v>
      </c>
      <c r="I44" s="830">
        <v>47</v>
      </c>
      <c r="J44" s="830">
        <v>49</v>
      </c>
      <c r="K44" s="830">
        <v>8</v>
      </c>
      <c r="L44" s="830">
        <v>7</v>
      </c>
      <c r="M44" s="830">
        <v>0.23200000000000001</v>
      </c>
      <c r="N44" s="830">
        <v>2.87</v>
      </c>
      <c r="O44" s="496"/>
    </row>
    <row r="45" spans="1:15" ht="17.25" customHeight="1">
      <c r="A45" s="828">
        <v>9</v>
      </c>
      <c r="B45" s="829" t="s">
        <v>27</v>
      </c>
      <c r="C45" s="830">
        <v>13</v>
      </c>
      <c r="D45" s="830">
        <v>5</v>
      </c>
      <c r="E45" s="830">
        <v>8</v>
      </c>
      <c r="F45" s="830">
        <v>0</v>
      </c>
      <c r="G45" s="830">
        <v>0.38500000000000001</v>
      </c>
      <c r="H45" s="830">
        <v>0</v>
      </c>
      <c r="I45" s="830">
        <v>39</v>
      </c>
      <c r="J45" s="830">
        <v>74</v>
      </c>
      <c r="K45" s="830">
        <v>7</v>
      </c>
      <c r="L45" s="830">
        <v>13</v>
      </c>
      <c r="M45" s="830">
        <v>0.23200000000000001</v>
      </c>
      <c r="N45" s="830">
        <v>5.5</v>
      </c>
      <c r="O45" s="496"/>
    </row>
    <row r="46" spans="1:15" ht="17.25" customHeight="1">
      <c r="A46" s="828">
        <v>11</v>
      </c>
      <c r="B46" s="829" t="s">
        <v>785</v>
      </c>
      <c r="C46" s="830">
        <v>10</v>
      </c>
      <c r="D46" s="830">
        <v>3</v>
      </c>
      <c r="E46" s="830">
        <v>7</v>
      </c>
      <c r="F46" s="830">
        <v>0</v>
      </c>
      <c r="G46" s="830">
        <v>0.3</v>
      </c>
      <c r="H46" s="830">
        <v>0.5</v>
      </c>
      <c r="I46" s="830">
        <v>25</v>
      </c>
      <c r="J46" s="830">
        <v>34</v>
      </c>
      <c r="K46" s="830">
        <v>4</v>
      </c>
      <c r="L46" s="830">
        <v>2</v>
      </c>
      <c r="M46" s="830">
        <v>0.21</v>
      </c>
      <c r="N46" s="830">
        <v>3.39</v>
      </c>
      <c r="O46" s="496"/>
    </row>
    <row r="47" spans="1:15" ht="17.25" customHeight="1">
      <c r="A47" s="828">
        <v>12</v>
      </c>
      <c r="B47" s="829" t="s">
        <v>1692</v>
      </c>
      <c r="C47" s="830">
        <v>13</v>
      </c>
      <c r="D47" s="830">
        <v>3</v>
      </c>
      <c r="E47" s="830">
        <v>9</v>
      </c>
      <c r="F47" s="830">
        <v>1</v>
      </c>
      <c r="G47" s="830">
        <v>0.25</v>
      </c>
      <c r="H47" s="830">
        <v>1</v>
      </c>
      <c r="I47" s="830">
        <v>49</v>
      </c>
      <c r="J47" s="830">
        <v>64</v>
      </c>
      <c r="K47" s="830">
        <v>15</v>
      </c>
      <c r="L47" s="830">
        <v>7</v>
      </c>
      <c r="M47" s="830">
        <v>0.23200000000000001</v>
      </c>
      <c r="N47" s="830">
        <v>4.99</v>
      </c>
      <c r="O47" s="496"/>
    </row>
  </sheetData>
  <mergeCells count="1">
    <mergeCell ref="A35:B35"/>
  </mergeCells>
  <phoneticPr fontId="2"/>
  <hyperlinks>
    <hyperlink ref="A33" r:id="rId1" display="https://baseball.yahoo.co.jp/npb/standings/detail/26" xr:uid="{20C4891A-A1DB-4FB6-810E-78319D943B63}"/>
    <hyperlink ref="B36" r:id="rId2" display="https://baseball.yahoo.co.jp/npb/teams/5/top" xr:uid="{DFD0079F-634D-44C2-A02F-0B87CF769996}"/>
    <hyperlink ref="B37" r:id="rId3" display="https://baseball.yahoo.co.jp/npb/teams/12/top" xr:uid="{D4C02263-9E10-44B4-9353-BEC63D114888}"/>
    <hyperlink ref="B38" r:id="rId4" display="https://baseball.yahoo.co.jp/npb/teams/7/top" xr:uid="{EDC45C8D-2A1F-440E-860B-706E15B280BD}"/>
    <hyperlink ref="B39" r:id="rId5" display="https://baseball.yahoo.co.jp/npb/teams/9/top" xr:uid="{05C03B73-919E-4B28-8775-754AEDB183F4}"/>
    <hyperlink ref="B40" r:id="rId6" display="https://baseball.yahoo.co.jp/npb/teams/376/top" xr:uid="{C90BC154-52E4-4F86-A572-AD31A7FC53F8}"/>
    <hyperlink ref="B41" r:id="rId7" display="https://baseball.yahoo.co.jp/npb/teams/11/top" xr:uid="{B90206D3-6FBB-476F-897C-658B878630E5}"/>
    <hyperlink ref="B42" r:id="rId8" display="https://baseball.yahoo.co.jp/npb/teams/1/top" xr:uid="{BA6F9F66-F922-4EAA-B19E-866B2A01AD11}"/>
    <hyperlink ref="B43" r:id="rId9" display="https://baseball.yahoo.co.jp/npb/teams/6/top" xr:uid="{34281F8D-3DB7-40B1-9CCF-37959360B56D}"/>
    <hyperlink ref="B44" r:id="rId10" display="https://baseball.yahoo.co.jp/npb/teams/8/top" xr:uid="{B189F369-FAA9-45EA-B198-FF2273427806}"/>
    <hyperlink ref="B45" r:id="rId11" display="https://baseball.yahoo.co.jp/npb/teams/4/top" xr:uid="{1AB7C986-016B-44EF-B3A6-765B6B1A92F3}"/>
    <hyperlink ref="B46" r:id="rId12" display="https://baseball.yahoo.co.jp/npb/teams/3/top" xr:uid="{F7E1AC10-D3CD-42B6-BE22-8B88F8534DF4}"/>
    <hyperlink ref="B47" r:id="rId13" display="https://baseball.yahoo.co.jp/npb/teams/2/top" xr:uid="{B41DF867-93ED-4E9C-B0BE-474EFF310123}"/>
  </hyperlinks>
  <pageMargins left="0.78700000000000003" right="0.78700000000000003" top="0.98399999999999999" bottom="0.98399999999999999" header="0.51200000000000001" footer="0.51200000000000001"/>
  <pageSetup paperSize="9" orientation="portrait" horizontalDpi="4294967293" verticalDpi="0" r:id="rId14"/>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V429"/>
  <sheetViews>
    <sheetView workbookViewId="0"/>
    <sheetView workbookViewId="1"/>
  </sheetViews>
  <sheetFormatPr defaultRowHeight="13.5" customHeight="1"/>
  <cols>
    <col min="1" max="1" width="7.875" customWidth="1"/>
    <col min="2" max="2" width="8.125" style="5" customWidth="1"/>
    <col min="3" max="3" width="5.625" customWidth="1"/>
    <col min="4" max="6" width="5.375" customWidth="1"/>
    <col min="7" max="7" width="5.5" customWidth="1"/>
    <col min="8" max="9" width="5.375" customWidth="1"/>
    <col min="10" max="10" width="8" customWidth="1"/>
    <col min="11" max="11" width="7.625" customWidth="1"/>
    <col min="12" max="13" width="6" customWidth="1"/>
    <col min="14" max="14" width="12.875" style="341" customWidth="1"/>
    <col min="15" max="17" width="6.875" style="25" customWidth="1"/>
    <col min="18" max="18" width="6.5" style="5" customWidth="1"/>
    <col min="19" max="19" width="5" style="5" customWidth="1"/>
    <col min="20" max="20" width="5.125" style="115" customWidth="1"/>
    <col min="21" max="21" width="5.625" customWidth="1"/>
    <col min="23" max="31" width="4" customWidth="1"/>
    <col min="32" max="35" width="5.125" customWidth="1"/>
    <col min="36" max="44" width="2.875" customWidth="1"/>
    <col min="45" max="46" width="5.125" customWidth="1"/>
    <col min="47" max="48" width="2" customWidth="1"/>
  </cols>
  <sheetData>
    <row r="1" spans="1:22" s="56" customFormat="1" ht="24" customHeight="1">
      <c r="A1" s="1333">
        <f ca="1">TODAY()</f>
        <v>44632</v>
      </c>
      <c r="B1" s="348"/>
      <c r="C1" s="348"/>
      <c r="D1" s="348"/>
      <c r="E1" s="348"/>
      <c r="F1" s="348"/>
      <c r="G1" s="348"/>
      <c r="H1" s="350"/>
      <c r="I1" s="348"/>
      <c r="J1" s="348"/>
      <c r="K1" s="348"/>
      <c r="L1" s="348"/>
      <c r="M1" s="348"/>
      <c r="N1" s="1322"/>
      <c r="O1" s="361" t="s">
        <v>1300</v>
      </c>
      <c r="P1" s="361" t="s">
        <v>1302</v>
      </c>
      <c r="Q1" s="361" t="s">
        <v>1814</v>
      </c>
      <c r="R1" s="443" t="s">
        <v>1301</v>
      </c>
      <c r="S1" s="390" t="s">
        <v>1512</v>
      </c>
      <c r="T1" s="406">
        <f>+成績!AE1</f>
        <v>0</v>
      </c>
    </row>
    <row r="2" spans="1:22" s="5" customFormat="1" ht="13.5" customHeight="1">
      <c r="A2" s="684">
        <v>11</v>
      </c>
      <c r="B2" s="1321">
        <v>33482</v>
      </c>
      <c r="C2" s="1319">
        <f ca="1">DATEDIF(B2,$A$1,"Ｙ")</f>
        <v>30</v>
      </c>
      <c r="D2" s="14">
        <v>187</v>
      </c>
      <c r="E2" s="14">
        <v>95</v>
      </c>
      <c r="F2" s="14" t="s">
        <v>617</v>
      </c>
      <c r="G2" s="14" t="s">
        <v>960</v>
      </c>
      <c r="H2" s="17" t="s">
        <v>962</v>
      </c>
      <c r="I2" s="14"/>
      <c r="J2" s="14"/>
      <c r="K2" s="14"/>
      <c r="L2" s="14"/>
      <c r="M2" s="14" t="s">
        <v>1448</v>
      </c>
      <c r="N2" s="1323" t="s">
        <v>2320</v>
      </c>
      <c r="O2" s="357"/>
      <c r="P2" s="402"/>
      <c r="Q2" s="357"/>
      <c r="T2" s="115"/>
    </row>
    <row r="3" spans="1:22" ht="13.5" customHeight="1">
      <c r="A3" s="39" t="s">
        <v>959</v>
      </c>
      <c r="B3" s="181"/>
      <c r="C3" s="170" t="s">
        <v>73</v>
      </c>
      <c r="D3" s="170" t="s">
        <v>108</v>
      </c>
      <c r="E3" s="170" t="s">
        <v>109</v>
      </c>
      <c r="F3" s="170" t="s">
        <v>105</v>
      </c>
      <c r="G3" s="170" t="s">
        <v>128</v>
      </c>
      <c r="H3" s="170" t="s">
        <v>1114</v>
      </c>
      <c r="I3" s="170" t="s">
        <v>106</v>
      </c>
      <c r="J3" s="170" t="s">
        <v>78</v>
      </c>
      <c r="K3" s="170" t="s">
        <v>2</v>
      </c>
      <c r="L3" s="170" t="s">
        <v>37</v>
      </c>
      <c r="M3" s="170" t="s">
        <v>99</v>
      </c>
      <c r="N3" s="344" t="s">
        <v>1</v>
      </c>
    </row>
    <row r="4" spans="1:22" ht="13.5" customHeight="1">
      <c r="A4" s="6">
        <v>2014</v>
      </c>
      <c r="B4" s="19">
        <v>1</v>
      </c>
      <c r="C4" s="6">
        <v>20</v>
      </c>
      <c r="D4" s="6">
        <v>0</v>
      </c>
      <c r="E4" s="6">
        <v>0</v>
      </c>
      <c r="F4" s="6">
        <v>2</v>
      </c>
      <c r="G4" s="6">
        <v>5</v>
      </c>
      <c r="H4" s="6">
        <v>0</v>
      </c>
      <c r="I4" s="6">
        <v>0</v>
      </c>
      <c r="J4" s="68">
        <v>0.2857142857142857</v>
      </c>
      <c r="K4" s="6">
        <v>250</v>
      </c>
      <c r="L4" s="6">
        <v>50</v>
      </c>
      <c r="M4" s="6">
        <v>37</v>
      </c>
      <c r="N4" s="563">
        <f>+M4/(K4/27)</f>
        <v>3.996</v>
      </c>
      <c r="O4" s="25">
        <f t="shared" ref="O4:O12" si="0">+C4/143</f>
        <v>0.13986013986013987</v>
      </c>
      <c r="P4" s="25">
        <f>+K4/(143*27)</f>
        <v>6.4750064750064756E-2</v>
      </c>
      <c r="Q4" s="44">
        <f>+L4/(K4*3)</f>
        <v>6.6666666666666666E-2</v>
      </c>
      <c r="R4" s="5">
        <v>16</v>
      </c>
      <c r="S4" s="5">
        <f>+C4-R4</f>
        <v>4</v>
      </c>
    </row>
    <row r="5" spans="1:22" ht="13.5" customHeight="1">
      <c r="A5" s="6">
        <v>2015</v>
      </c>
      <c r="B5" s="19">
        <v>2</v>
      </c>
      <c r="C5" s="6">
        <v>7</v>
      </c>
      <c r="D5" s="6">
        <v>0</v>
      </c>
      <c r="E5" s="6">
        <v>0</v>
      </c>
      <c r="F5" s="6">
        <v>0</v>
      </c>
      <c r="G5" s="6">
        <v>1</v>
      </c>
      <c r="H5" s="6">
        <v>1</v>
      </c>
      <c r="I5" s="6">
        <v>0</v>
      </c>
      <c r="J5" s="68">
        <v>0</v>
      </c>
      <c r="K5" s="6">
        <v>48</v>
      </c>
      <c r="L5" s="6">
        <v>10</v>
      </c>
      <c r="M5" s="6">
        <v>8</v>
      </c>
      <c r="N5" s="563">
        <f>+M5/(K5/27)</f>
        <v>4.5</v>
      </c>
      <c r="O5" s="25">
        <f t="shared" si="0"/>
        <v>4.8951048951048952E-2</v>
      </c>
      <c r="P5" s="25">
        <f>+K5/(143*27)</f>
        <v>1.2432012432012432E-2</v>
      </c>
      <c r="Q5" s="44">
        <f t="shared" ref="Q5:Q13" si="1">+L5/(K5*3)</f>
        <v>6.9444444444444448E-2</v>
      </c>
      <c r="R5" s="5" t="s">
        <v>1517</v>
      </c>
      <c r="S5" s="5">
        <f t="shared" ref="S5:S13" si="2">+C5-R5</f>
        <v>6</v>
      </c>
    </row>
    <row r="6" spans="1:22" ht="13.5" customHeight="1">
      <c r="A6" s="6">
        <v>2016</v>
      </c>
      <c r="B6" s="19">
        <v>3</v>
      </c>
      <c r="C6" s="6">
        <v>27</v>
      </c>
      <c r="D6" s="6">
        <v>0</v>
      </c>
      <c r="E6" s="6">
        <v>0</v>
      </c>
      <c r="F6" s="6">
        <v>2</v>
      </c>
      <c r="G6" s="6">
        <v>2</v>
      </c>
      <c r="H6" s="6">
        <v>0</v>
      </c>
      <c r="I6" s="6">
        <v>0</v>
      </c>
      <c r="J6" s="61">
        <v>0.5</v>
      </c>
      <c r="K6" s="6">
        <v>239</v>
      </c>
      <c r="L6" s="6">
        <v>52</v>
      </c>
      <c r="M6" s="6">
        <v>39</v>
      </c>
      <c r="N6" s="563">
        <v>4.5</v>
      </c>
      <c r="O6" s="25">
        <f t="shared" si="0"/>
        <v>0.1888111888111888</v>
      </c>
      <c r="P6" s="25">
        <f>+K6/(143*27)</f>
        <v>6.1901061901061899E-2</v>
      </c>
      <c r="Q6" s="44">
        <f t="shared" si="1"/>
        <v>7.252440725244072E-2</v>
      </c>
      <c r="R6" s="5">
        <v>10</v>
      </c>
      <c r="S6" s="5">
        <f t="shared" si="2"/>
        <v>17</v>
      </c>
    </row>
    <row r="7" spans="1:22" ht="13.5" customHeight="1">
      <c r="A7" s="6">
        <v>2017</v>
      </c>
      <c r="B7" s="19">
        <v>4</v>
      </c>
      <c r="C7" s="6">
        <v>35</v>
      </c>
      <c r="D7" s="6">
        <v>0</v>
      </c>
      <c r="E7" s="6">
        <v>0</v>
      </c>
      <c r="F7" s="6">
        <v>9</v>
      </c>
      <c r="G7" s="6">
        <v>5</v>
      </c>
      <c r="H7" s="6">
        <v>2</v>
      </c>
      <c r="I7" s="6">
        <v>0</v>
      </c>
      <c r="J7" s="68">
        <v>0.6428571428571429</v>
      </c>
      <c r="K7" s="6">
        <v>349</v>
      </c>
      <c r="L7" s="6">
        <v>97</v>
      </c>
      <c r="M7" s="6">
        <v>47</v>
      </c>
      <c r="N7" s="563">
        <v>3.6361031518624598</v>
      </c>
      <c r="O7" s="25">
        <f t="shared" si="0"/>
        <v>0.24475524475524477</v>
      </c>
      <c r="P7" s="25">
        <f>+K7/(143*27)</f>
        <v>9.039109039109039E-2</v>
      </c>
      <c r="Q7" s="44">
        <f t="shared" si="1"/>
        <v>9.2645654250238782E-2</v>
      </c>
      <c r="R7" s="5">
        <v>13</v>
      </c>
      <c r="S7" s="5">
        <f t="shared" si="2"/>
        <v>22</v>
      </c>
    </row>
    <row r="8" spans="1:22" ht="13.5" customHeight="1">
      <c r="A8" s="6">
        <v>2018</v>
      </c>
      <c r="B8" s="19">
        <v>5</v>
      </c>
      <c r="C8" s="6">
        <v>24</v>
      </c>
      <c r="D8" s="6">
        <v>1</v>
      </c>
      <c r="E8" s="6">
        <v>0</v>
      </c>
      <c r="F8" s="6">
        <v>8</v>
      </c>
      <c r="G8" s="6">
        <v>4</v>
      </c>
      <c r="H8" s="6">
        <v>0</v>
      </c>
      <c r="I8" s="6">
        <v>0</v>
      </c>
      <c r="J8" s="68">
        <v>0.66666666666666663</v>
      </c>
      <c r="K8" s="6">
        <v>361</v>
      </c>
      <c r="L8" s="6">
        <v>86</v>
      </c>
      <c r="M8" s="6">
        <v>57</v>
      </c>
      <c r="N8" s="563">
        <v>4.2631578947368425</v>
      </c>
      <c r="O8" s="25">
        <f t="shared" si="0"/>
        <v>0.16783216783216784</v>
      </c>
      <c r="P8" s="25">
        <f>+K8/(143*27)</f>
        <v>9.3499093499093494E-2</v>
      </c>
      <c r="Q8" s="44">
        <f t="shared" si="1"/>
        <v>7.9409048938134816E-2</v>
      </c>
      <c r="R8" s="5">
        <v>18</v>
      </c>
      <c r="S8" s="5">
        <f t="shared" si="2"/>
        <v>6</v>
      </c>
      <c r="U8" s="115"/>
      <c r="V8" s="115"/>
    </row>
    <row r="9" spans="1:22" s="539" customFormat="1" ht="13.5" customHeight="1">
      <c r="A9" s="6">
        <v>2019</v>
      </c>
      <c r="B9" s="582">
        <v>6</v>
      </c>
      <c r="C9" s="545">
        <v>27</v>
      </c>
      <c r="D9" s="545">
        <v>1</v>
      </c>
      <c r="E9" s="545">
        <v>1</v>
      </c>
      <c r="F9" s="545">
        <v>8</v>
      </c>
      <c r="G9" s="545">
        <v>8</v>
      </c>
      <c r="H9" s="545">
        <v>3</v>
      </c>
      <c r="I9" s="545">
        <v>0</v>
      </c>
      <c r="J9" s="583">
        <v>0.5</v>
      </c>
      <c r="K9" s="545">
        <v>354</v>
      </c>
      <c r="L9" s="545">
        <v>96</v>
      </c>
      <c r="M9" s="545">
        <v>46</v>
      </c>
      <c r="N9" s="584">
        <v>3.5084745762711802</v>
      </c>
      <c r="O9" s="585">
        <f t="shared" si="0"/>
        <v>0.1888111888111888</v>
      </c>
      <c r="P9" s="25">
        <f t="shared" ref="P9:P11" si="3">+K9/(143*27)</f>
        <v>9.1686091686091681E-2</v>
      </c>
      <c r="Q9" s="44">
        <f t="shared" si="1"/>
        <v>9.03954802259887E-2</v>
      </c>
      <c r="R9" s="586">
        <v>18</v>
      </c>
      <c r="S9" s="586">
        <f t="shared" si="2"/>
        <v>9</v>
      </c>
      <c r="T9" s="587"/>
    </row>
    <row r="10" spans="1:22" s="539" customFormat="1" ht="13.5" customHeight="1">
      <c r="A10" s="6">
        <v>2020</v>
      </c>
      <c r="B10" s="582">
        <v>7</v>
      </c>
      <c r="C10" s="545">
        <v>18</v>
      </c>
      <c r="D10" s="545">
        <v>2</v>
      </c>
      <c r="E10" s="545">
        <v>1</v>
      </c>
      <c r="F10" s="545">
        <v>8</v>
      </c>
      <c r="G10" s="545">
        <v>6</v>
      </c>
      <c r="H10" s="545">
        <v>0</v>
      </c>
      <c r="I10" s="545">
        <v>0</v>
      </c>
      <c r="J10" s="583">
        <v>0.5714285714285714</v>
      </c>
      <c r="K10" s="545">
        <v>392</v>
      </c>
      <c r="L10" s="545">
        <v>106</v>
      </c>
      <c r="M10" s="545">
        <v>43</v>
      </c>
      <c r="N10" s="584">
        <v>2.9616346938775502</v>
      </c>
      <c r="O10" s="585">
        <f t="shared" si="0"/>
        <v>0.12587412587412589</v>
      </c>
      <c r="P10" s="25">
        <f t="shared" si="3"/>
        <v>0.10152810152810153</v>
      </c>
      <c r="Q10" s="750">
        <v>9.0136054421668693E-2</v>
      </c>
      <c r="R10" s="587">
        <v>18</v>
      </c>
      <c r="S10" s="586">
        <v>0</v>
      </c>
      <c r="T10" s="587"/>
    </row>
    <row r="11" spans="1:22" s="1" customFormat="1" ht="13.5" customHeight="1">
      <c r="A11" s="6">
        <v>2021</v>
      </c>
      <c r="B11" s="582">
        <v>8</v>
      </c>
      <c r="C11" s="545">
        <v>25</v>
      </c>
      <c r="D11" s="545">
        <v>1</v>
      </c>
      <c r="E11" s="545">
        <v>0</v>
      </c>
      <c r="F11" s="545">
        <v>13</v>
      </c>
      <c r="G11" s="545">
        <v>9</v>
      </c>
      <c r="H11" s="545">
        <v>0</v>
      </c>
      <c r="I11" s="545">
        <v>0</v>
      </c>
      <c r="J11" s="583">
        <f>+F11/(F11+G11)</f>
        <v>0.59090909090909094</v>
      </c>
      <c r="K11" s="545">
        <v>447</v>
      </c>
      <c r="L11" s="545">
        <v>102</v>
      </c>
      <c r="M11" s="545">
        <v>63</v>
      </c>
      <c r="N11" s="584">
        <f>+M11/(K11/27)</f>
        <v>3.8053691275167782</v>
      </c>
      <c r="O11" s="585">
        <f t="shared" si="0"/>
        <v>0.17482517482517482</v>
      </c>
      <c r="P11" s="25">
        <f t="shared" si="3"/>
        <v>0.11577311577311578</v>
      </c>
      <c r="Q11" s="44">
        <f>+L11/(K11*3)</f>
        <v>7.6062639821029079E-2</v>
      </c>
      <c r="R11" s="677" t="s">
        <v>2458</v>
      </c>
      <c r="S11" s="618">
        <f>+C11-R11</f>
        <v>0</v>
      </c>
      <c r="T11" s="362"/>
    </row>
    <row r="12" spans="1:22" s="1" customFormat="1" ht="13.5" customHeight="1">
      <c r="A12" s="351">
        <v>2022</v>
      </c>
      <c r="B12" s="440">
        <v>9</v>
      </c>
      <c r="C12" s="351">
        <f>+投手通算!C2</f>
        <v>0</v>
      </c>
      <c r="D12" s="351">
        <f>+投手通算!AC2</f>
        <v>0</v>
      </c>
      <c r="E12" s="351">
        <f>+投手通算!AD2</f>
        <v>0</v>
      </c>
      <c r="F12" s="351">
        <f>+投手通算!D2</f>
        <v>0</v>
      </c>
      <c r="G12" s="351">
        <f>+投手通算!E2</f>
        <v>0</v>
      </c>
      <c r="H12" s="351">
        <f>+投手通算!G2</f>
        <v>0</v>
      </c>
      <c r="I12" s="351">
        <f>+投手通算!F2</f>
        <v>0</v>
      </c>
      <c r="J12" s="441" t="e">
        <f>+F12/(F12+G12)</f>
        <v>#DIV/0!</v>
      </c>
      <c r="K12" s="351">
        <f>+投手通算!I2</f>
        <v>0</v>
      </c>
      <c r="L12" s="351">
        <f>+投手通算!N2</f>
        <v>0</v>
      </c>
      <c r="M12" s="351">
        <f>+投手通算!S2</f>
        <v>0</v>
      </c>
      <c r="N12" s="564" t="e">
        <f>+M12/(K12/27)</f>
        <v>#DIV/0!</v>
      </c>
      <c r="O12" s="585">
        <f t="shared" si="0"/>
        <v>0</v>
      </c>
      <c r="P12" s="25">
        <f>+K12/(143*27)</f>
        <v>0</v>
      </c>
      <c r="Q12" s="44" t="e">
        <f>+L12/(K12*3)</f>
        <v>#DIV/0!</v>
      </c>
      <c r="R12" s="362">
        <f>+投手通算!AB4</f>
        <v>0</v>
      </c>
      <c r="S12" s="618">
        <f>+C12-R12</f>
        <v>0</v>
      </c>
      <c r="T12" s="362"/>
    </row>
    <row r="13" spans="1:22" s="1" customFormat="1" ht="13.5" customHeight="1">
      <c r="A13" s="69" t="s">
        <v>96</v>
      </c>
      <c r="B13" s="70"/>
      <c r="C13" s="69">
        <f>SUM(C4:C12)</f>
        <v>183</v>
      </c>
      <c r="D13" s="69">
        <f t="shared" ref="D13:I13" si="4">SUM(D4:D12)</f>
        <v>5</v>
      </c>
      <c r="E13" s="69">
        <f t="shared" si="4"/>
        <v>2</v>
      </c>
      <c r="F13" s="69">
        <f t="shared" si="4"/>
        <v>50</v>
      </c>
      <c r="G13" s="69">
        <f t="shared" si="4"/>
        <v>40</v>
      </c>
      <c r="H13" s="69">
        <f t="shared" si="4"/>
        <v>6</v>
      </c>
      <c r="I13" s="69">
        <f t="shared" si="4"/>
        <v>0</v>
      </c>
      <c r="J13" s="72">
        <f>+F13/(F13+G13)</f>
        <v>0.55555555555555558</v>
      </c>
      <c r="K13" s="69">
        <f>SUM(K4:K11)</f>
        <v>2440</v>
      </c>
      <c r="L13" s="69">
        <f>SUM(L4:L11)</f>
        <v>599</v>
      </c>
      <c r="M13" s="69">
        <f>SUM(M4:M11)</f>
        <v>340</v>
      </c>
      <c r="N13" s="565">
        <f>+M13/(K13/27)</f>
        <v>3.7622950819672134</v>
      </c>
      <c r="O13" s="237">
        <f>+C13/(143*B9+$T$1)</f>
        <v>0.21328671328671328</v>
      </c>
      <c r="P13" s="237">
        <f>+K13/((143*B8+投手通算!C42)*27)</f>
        <v>0.12639212639212638</v>
      </c>
      <c r="Q13" s="44">
        <f t="shared" si="1"/>
        <v>8.183060109289618E-2</v>
      </c>
      <c r="R13" s="620">
        <f>SUM(R4:R11)</f>
        <v>93</v>
      </c>
      <c r="S13" s="5">
        <f t="shared" si="2"/>
        <v>90</v>
      </c>
      <c r="T13" s="362"/>
      <c r="U13" s="442"/>
    </row>
    <row r="14" spans="1:22" ht="13.5" customHeight="1">
      <c r="A14" s="6"/>
      <c r="B14" s="19"/>
      <c r="C14" s="6"/>
      <c r="D14" s="6"/>
      <c r="E14" s="6"/>
      <c r="F14" s="6"/>
      <c r="G14" s="6"/>
      <c r="H14" s="6"/>
      <c r="I14" s="6"/>
      <c r="J14" s="6"/>
      <c r="K14" s="6"/>
      <c r="L14" s="6"/>
      <c r="M14" s="6"/>
      <c r="N14" s="449"/>
    </row>
    <row r="15" spans="1:22" ht="13.5" customHeight="1">
      <c r="A15" s="6"/>
      <c r="B15" s="19"/>
      <c r="C15" s="6"/>
      <c r="D15" s="6"/>
      <c r="E15" s="6"/>
      <c r="F15" s="6"/>
      <c r="G15" s="6"/>
      <c r="H15" s="6"/>
      <c r="I15" s="6"/>
      <c r="J15" s="6"/>
      <c r="K15" s="6"/>
      <c r="L15" s="6"/>
      <c r="M15" s="6"/>
      <c r="N15" s="449"/>
    </row>
    <row r="16" spans="1:22" s="5" customFormat="1" ht="13.5" customHeight="1">
      <c r="A16" s="684">
        <v>12</v>
      </c>
      <c r="B16" s="1321">
        <v>35961</v>
      </c>
      <c r="C16" s="1319">
        <f ca="1">DATEDIF(B16,$A$1,"Ｙ")</f>
        <v>23</v>
      </c>
      <c r="D16" s="14">
        <v>178</v>
      </c>
      <c r="E16" s="14">
        <v>79</v>
      </c>
      <c r="F16" s="14" t="s">
        <v>617</v>
      </c>
      <c r="G16" s="14"/>
      <c r="H16" s="16" t="s">
        <v>1976</v>
      </c>
      <c r="I16" s="14"/>
      <c r="J16" s="14"/>
      <c r="K16" s="14"/>
      <c r="L16" s="14"/>
      <c r="M16" s="14" t="s">
        <v>1450</v>
      </c>
      <c r="N16" s="1323" t="s">
        <v>2321</v>
      </c>
      <c r="O16" s="733"/>
      <c r="P16" s="357"/>
      <c r="Q16" s="357"/>
      <c r="T16" s="115"/>
    </row>
    <row r="17" spans="1:20" ht="13.5" customHeight="1">
      <c r="A17" s="39" t="s">
        <v>1956</v>
      </c>
      <c r="B17" s="181"/>
      <c r="C17" s="170" t="s">
        <v>73</v>
      </c>
      <c r="D17" s="170" t="s">
        <v>108</v>
      </c>
      <c r="E17" s="170" t="s">
        <v>109</v>
      </c>
      <c r="F17" s="170" t="s">
        <v>105</v>
      </c>
      <c r="G17" s="170" t="s">
        <v>128</v>
      </c>
      <c r="H17" s="170" t="s">
        <v>1114</v>
      </c>
      <c r="I17" s="170" t="s">
        <v>106</v>
      </c>
      <c r="J17" s="170" t="s">
        <v>78</v>
      </c>
      <c r="K17" s="170" t="s">
        <v>2</v>
      </c>
      <c r="L17" s="170" t="s">
        <v>37</v>
      </c>
      <c r="M17" s="170" t="s">
        <v>99</v>
      </c>
      <c r="N17" s="344" t="s">
        <v>1</v>
      </c>
    </row>
    <row r="18" spans="1:20" s="539" customFormat="1" ht="13.5" customHeight="1">
      <c r="A18" s="545">
        <v>2021</v>
      </c>
      <c r="B18" s="582">
        <v>1</v>
      </c>
      <c r="C18" s="545">
        <v>24</v>
      </c>
      <c r="D18" s="545">
        <v>0</v>
      </c>
      <c r="E18" s="545">
        <v>0</v>
      </c>
      <c r="F18" s="545">
        <v>4</v>
      </c>
      <c r="G18" s="545">
        <v>4</v>
      </c>
      <c r="H18" s="545">
        <v>3</v>
      </c>
      <c r="I18" s="545">
        <v>0</v>
      </c>
      <c r="J18" s="583">
        <f>+F18/(F18+G18)</f>
        <v>0.5</v>
      </c>
      <c r="K18" s="545">
        <v>159</v>
      </c>
      <c r="L18" s="545">
        <v>35</v>
      </c>
      <c r="M18" s="545">
        <v>28</v>
      </c>
      <c r="N18" s="584">
        <f>+M18/(K18/27)</f>
        <v>4.7547169811320753</v>
      </c>
      <c r="O18" s="585">
        <f t="shared" ref="O18" si="5">+C18/143</f>
        <v>0.16783216783216784</v>
      </c>
      <c r="P18" s="25">
        <f t="shared" ref="P18" si="6">+K18/(143*27)</f>
        <v>4.1181041181041184E-2</v>
      </c>
      <c r="Q18" s="750">
        <f>+L18/(K18*3)</f>
        <v>7.337526205450734E-2</v>
      </c>
      <c r="R18" s="587" t="s">
        <v>1816</v>
      </c>
      <c r="S18" s="587">
        <f>+C18-R18</f>
        <v>24</v>
      </c>
      <c r="T18" s="587"/>
    </row>
    <row r="19" spans="1:20" s="1" customFormat="1" ht="13.5" customHeight="1">
      <c r="A19" s="351">
        <v>2022</v>
      </c>
      <c r="B19" s="440">
        <v>2</v>
      </c>
      <c r="C19" s="351">
        <f>+投手通算!C3</f>
        <v>0</v>
      </c>
      <c r="D19" s="351">
        <f>+投手通算!AC3</f>
        <v>0</v>
      </c>
      <c r="E19" s="351">
        <f>+投手通算!AD3</f>
        <v>0</v>
      </c>
      <c r="F19" s="351">
        <f>+投手通算!D3</f>
        <v>0</v>
      </c>
      <c r="G19" s="351">
        <f>+投手通算!E3</f>
        <v>0</v>
      </c>
      <c r="H19" s="351">
        <f>+投手通算!G3</f>
        <v>0</v>
      </c>
      <c r="I19" s="351">
        <f>+投手通算!F3</f>
        <v>0</v>
      </c>
      <c r="J19" s="441" t="e">
        <f>+F18/(F19+G19)</f>
        <v>#DIV/0!</v>
      </c>
      <c r="K19" s="351">
        <f>+投手通算!I3</f>
        <v>0</v>
      </c>
      <c r="L19" s="351">
        <f>+投手通算!N3</f>
        <v>0</v>
      </c>
      <c r="M19" s="351">
        <f>+投手通算!S3</f>
        <v>0</v>
      </c>
      <c r="N19" s="564" t="e">
        <f>+M18/(K19/27)</f>
        <v>#DIV/0!</v>
      </c>
      <c r="O19" s="585">
        <f t="shared" ref="O19" si="7">+C19/143</f>
        <v>0</v>
      </c>
      <c r="P19" s="25">
        <f t="shared" ref="P19" si="8">+K19/(143*27)</f>
        <v>0</v>
      </c>
      <c r="Q19" s="358" t="e">
        <f>+L19/(K19*3)</f>
        <v>#DIV/0!</v>
      </c>
      <c r="R19" s="362" t="s">
        <v>757</v>
      </c>
      <c r="S19" s="362">
        <f>+C19-R19</f>
        <v>0</v>
      </c>
      <c r="T19" s="362"/>
    </row>
    <row r="20" spans="1:20" s="1" customFormat="1" ht="13.5" customHeight="1">
      <c r="A20" s="69" t="s">
        <v>96</v>
      </c>
      <c r="B20" s="70"/>
      <c r="C20" s="69">
        <f>SUM(C18:C19)</f>
        <v>24</v>
      </c>
      <c r="D20" s="69">
        <f t="shared" ref="D20:I20" si="9">SUM(D18:D19)</f>
        <v>0</v>
      </c>
      <c r="E20" s="69">
        <f t="shared" si="9"/>
        <v>0</v>
      </c>
      <c r="F20" s="69">
        <f t="shared" si="9"/>
        <v>4</v>
      </c>
      <c r="G20" s="69">
        <f t="shared" si="9"/>
        <v>4</v>
      </c>
      <c r="H20" s="69">
        <f t="shared" si="9"/>
        <v>3</v>
      </c>
      <c r="I20" s="69">
        <f t="shared" si="9"/>
        <v>0</v>
      </c>
      <c r="J20" s="72">
        <f>+F18/(F18+G18)</f>
        <v>0.5</v>
      </c>
      <c r="K20" s="69">
        <f>SUM(K18:K19)</f>
        <v>159</v>
      </c>
      <c r="L20" s="69">
        <f>SUM(L18:L19)</f>
        <v>35</v>
      </c>
      <c r="M20" s="69">
        <f>SUM(M18:M19)</f>
        <v>28</v>
      </c>
      <c r="N20" s="565">
        <f>+M18/(K18/27)</f>
        <v>4.7547169811320753</v>
      </c>
      <c r="O20" s="237">
        <f>+C18/(143*B18+$T$1)</f>
        <v>0.16783216783216784</v>
      </c>
      <c r="P20" s="237" t="e">
        <f>+K20/((143*B15+投手通算!C49)*27)</f>
        <v>#DIV/0!</v>
      </c>
      <c r="Q20" s="44">
        <f>+L18/(K18*3)</f>
        <v>7.337526205450734E-2</v>
      </c>
      <c r="R20" s="620">
        <f>SUM(R11:R18)</f>
        <v>93</v>
      </c>
      <c r="S20" s="115">
        <f>+C18-R18</f>
        <v>24</v>
      </c>
      <c r="T20" s="362"/>
    </row>
    <row r="21" spans="1:20" ht="13.5" customHeight="1">
      <c r="A21" s="6"/>
      <c r="B21" s="19"/>
      <c r="C21" s="6"/>
      <c r="D21" s="6"/>
      <c r="E21" s="6"/>
      <c r="F21" s="6"/>
      <c r="G21" s="6"/>
      <c r="H21" s="6"/>
      <c r="I21" s="6"/>
      <c r="J21" s="6"/>
      <c r="K21" s="6"/>
      <c r="L21" s="6"/>
      <c r="M21" s="6"/>
      <c r="N21" s="449"/>
      <c r="Q21" s="44"/>
    </row>
    <row r="22" spans="1:20" ht="13.5" customHeight="1">
      <c r="A22" s="6"/>
      <c r="B22" s="19"/>
      <c r="C22" s="6"/>
      <c r="D22" s="6"/>
      <c r="E22" s="6"/>
      <c r="F22" s="6"/>
      <c r="G22" s="6"/>
      <c r="H22" s="6"/>
      <c r="I22" s="6"/>
      <c r="J22" s="6"/>
      <c r="K22" s="6"/>
      <c r="L22" s="6"/>
      <c r="M22" s="6"/>
      <c r="N22" s="449"/>
    </row>
    <row r="23" spans="1:20" s="618" customFormat="1" ht="13.5" customHeight="1">
      <c r="A23" s="184">
        <v>13</v>
      </c>
      <c r="B23" s="1321">
        <v>36180</v>
      </c>
      <c r="C23" s="1319">
        <f ca="1">DATEDIF(B23,$A$1,"Ｙ")</f>
        <v>23</v>
      </c>
      <c r="D23" s="14">
        <v>175</v>
      </c>
      <c r="E23" s="14">
        <v>71</v>
      </c>
      <c r="F23" s="14" t="s">
        <v>1461</v>
      </c>
      <c r="G23" s="15" t="s">
        <v>2212</v>
      </c>
      <c r="H23" s="17" t="s">
        <v>1975</v>
      </c>
      <c r="I23" s="14"/>
      <c r="J23" s="14"/>
      <c r="K23" s="14"/>
      <c r="L23" s="14"/>
      <c r="M23" s="14" t="s">
        <v>1448</v>
      </c>
      <c r="N23" s="1323" t="s">
        <v>2322</v>
      </c>
      <c r="O23" s="733"/>
      <c r="P23" s="596"/>
      <c r="Q23" s="596"/>
      <c r="T23" s="115"/>
    </row>
    <row r="24" spans="1:20" ht="13.5" customHeight="1">
      <c r="A24" s="39" t="s">
        <v>1942</v>
      </c>
      <c r="B24" s="181"/>
      <c r="C24" s="170" t="s">
        <v>73</v>
      </c>
      <c r="D24" s="170" t="s">
        <v>108</v>
      </c>
      <c r="E24" s="170" t="s">
        <v>109</v>
      </c>
      <c r="F24" s="170" t="s">
        <v>105</v>
      </c>
      <c r="G24" s="170" t="s">
        <v>128</v>
      </c>
      <c r="H24" s="170" t="s">
        <v>1114</v>
      </c>
      <c r="I24" s="170" t="s">
        <v>106</v>
      </c>
      <c r="J24" s="170" t="s">
        <v>78</v>
      </c>
      <c r="K24" s="170" t="s">
        <v>2</v>
      </c>
      <c r="L24" s="170" t="s">
        <v>37</v>
      </c>
      <c r="M24" s="170" t="s">
        <v>99</v>
      </c>
      <c r="N24" s="344" t="s">
        <v>1</v>
      </c>
      <c r="R24" s="618"/>
      <c r="S24" s="618"/>
    </row>
    <row r="25" spans="1:20" s="539" customFormat="1" ht="13.5" customHeight="1">
      <c r="A25" s="545">
        <v>2021</v>
      </c>
      <c r="B25" s="582">
        <v>1</v>
      </c>
      <c r="C25" s="545">
        <v>54</v>
      </c>
      <c r="D25" s="545">
        <v>0</v>
      </c>
      <c r="E25" s="545">
        <v>0</v>
      </c>
      <c r="F25" s="545">
        <v>3</v>
      </c>
      <c r="G25" s="545">
        <v>3</v>
      </c>
      <c r="H25" s="545">
        <v>17</v>
      </c>
      <c r="I25" s="545">
        <v>0</v>
      </c>
      <c r="J25" s="583">
        <f>+F27/(F27+G27)</f>
        <v>0.5</v>
      </c>
      <c r="K25" s="545">
        <v>145</v>
      </c>
      <c r="L25" s="545">
        <v>41</v>
      </c>
      <c r="M25" s="545">
        <v>17</v>
      </c>
      <c r="N25" s="584">
        <f>+M27/(K27/27)</f>
        <v>3.1655172413793102</v>
      </c>
      <c r="O25" s="25">
        <f t="shared" ref="O25" si="10">+C25/143</f>
        <v>0.3776223776223776</v>
      </c>
      <c r="P25" s="25">
        <f t="shared" ref="P25" si="11">+K25/(143*27)</f>
        <v>3.7555037555037557E-2</v>
      </c>
      <c r="Q25" s="750">
        <f>+L25/(K25*3)</f>
        <v>9.4252873563218389E-2</v>
      </c>
      <c r="R25" s="587" t="s">
        <v>757</v>
      </c>
      <c r="S25" s="586">
        <f>+C25-R25</f>
        <v>54</v>
      </c>
      <c r="T25" s="587"/>
    </row>
    <row r="26" spans="1:20" s="1" customFormat="1" ht="13.5" customHeight="1">
      <c r="A26" s="351">
        <v>2022</v>
      </c>
      <c r="B26" s="440">
        <v>2</v>
      </c>
      <c r="C26" s="351">
        <f>+投手通算!C4</f>
        <v>0</v>
      </c>
      <c r="D26" s="351">
        <f>+投手通算!AC4</f>
        <v>0</v>
      </c>
      <c r="E26" s="351">
        <f>+投手通算!AD6</f>
        <v>0</v>
      </c>
      <c r="F26" s="351">
        <f>+投手通算!D4</f>
        <v>0</v>
      </c>
      <c r="G26" s="351">
        <f>+投手通算!E4</f>
        <v>0</v>
      </c>
      <c r="H26" s="351">
        <f>+投手通算!G4</f>
        <v>0</v>
      </c>
      <c r="I26" s="351">
        <f>+投手通算!F4</f>
        <v>0</v>
      </c>
      <c r="J26" s="441" t="e">
        <f>+F28/(F28+G28)</f>
        <v>#DIV/0!</v>
      </c>
      <c r="K26" s="351">
        <f>+投手通算!I4</f>
        <v>0</v>
      </c>
      <c r="L26" s="351">
        <f>+投手通算!N4</f>
        <v>0</v>
      </c>
      <c r="M26" s="351">
        <f>+投手通算!S4</f>
        <v>0</v>
      </c>
      <c r="N26" s="564" t="e">
        <f>+M28/(K28/27)</f>
        <v>#DIV/0!</v>
      </c>
      <c r="O26" s="610" t="e">
        <f>+C26/$T$1</f>
        <v>#DIV/0!</v>
      </c>
      <c r="P26" s="237" t="e">
        <f>+K26/(成績!C$2*27)</f>
        <v>#DIV/0!</v>
      </c>
      <c r="Q26" s="358" t="e">
        <f>+L26/(K26*3)</f>
        <v>#DIV/0!</v>
      </c>
      <c r="R26" s="362" t="s">
        <v>757</v>
      </c>
      <c r="S26" s="529">
        <f>+C26-R26</f>
        <v>0</v>
      </c>
      <c r="T26" s="362"/>
    </row>
    <row r="27" spans="1:20" s="1" customFormat="1" ht="13.5" customHeight="1">
      <c r="A27" s="69" t="s">
        <v>96</v>
      </c>
      <c r="B27" s="70"/>
      <c r="C27" s="69">
        <f>SUM(C25:C26)</f>
        <v>54</v>
      </c>
      <c r="D27" s="69">
        <f t="shared" ref="D27:I27" si="12">SUM(D25:D26)</f>
        <v>0</v>
      </c>
      <c r="E27" s="69">
        <f t="shared" si="12"/>
        <v>0</v>
      </c>
      <c r="F27" s="69">
        <f t="shared" si="12"/>
        <v>3</v>
      </c>
      <c r="G27" s="69">
        <f t="shared" si="12"/>
        <v>3</v>
      </c>
      <c r="H27" s="69">
        <f t="shared" si="12"/>
        <v>17</v>
      </c>
      <c r="I27" s="69">
        <f t="shared" si="12"/>
        <v>0</v>
      </c>
      <c r="J27" s="72">
        <f>+F27/(F27+G27)</f>
        <v>0.5</v>
      </c>
      <c r="K27" s="69">
        <f>SUM(K25:K26)</f>
        <v>145</v>
      </c>
      <c r="L27" s="69">
        <f>SUM(L25:L26)</f>
        <v>41</v>
      </c>
      <c r="M27" s="69">
        <f>SUM(M25:M26)</f>
        <v>17</v>
      </c>
      <c r="N27" s="565">
        <f>+M27/(K27/27)</f>
        <v>3.1655172413793102</v>
      </c>
      <c r="O27" s="237" t="e">
        <f>+C27/(143*#REF!+$T$1)</f>
        <v>#REF!</v>
      </c>
      <c r="P27" s="237" t="e">
        <f>+K27/((143*#REF!+投手通算!#REF!)*27)</f>
        <v>#REF!</v>
      </c>
      <c r="Q27" s="44">
        <f>+L27/(K27*3)</f>
        <v>9.4252873563218389E-2</v>
      </c>
      <c r="R27" s="620">
        <f>SUM(R22:R25)</f>
        <v>0</v>
      </c>
      <c r="S27" s="529">
        <f>+C27-R27</f>
        <v>54</v>
      </c>
      <c r="T27" s="362"/>
    </row>
    <row r="28" spans="1:20" ht="13.5" customHeight="1">
      <c r="A28" s="6"/>
      <c r="B28" s="19"/>
      <c r="C28" s="6"/>
      <c r="D28" s="6"/>
      <c r="E28" s="6"/>
      <c r="F28" s="6"/>
      <c r="G28" s="6"/>
      <c r="H28" s="6"/>
      <c r="I28" s="6"/>
      <c r="J28" s="6"/>
      <c r="K28" s="6"/>
      <c r="L28" s="6"/>
      <c r="M28" s="6"/>
      <c r="N28" s="449"/>
      <c r="Q28" s="44"/>
      <c r="R28" s="618"/>
      <c r="S28" s="618"/>
    </row>
    <row r="29" spans="1:20" ht="13.5" customHeight="1">
      <c r="A29" s="6"/>
      <c r="B29" s="19"/>
      <c r="C29" s="6"/>
      <c r="D29" s="6"/>
      <c r="E29" s="6"/>
      <c r="F29" s="6"/>
      <c r="G29" s="6"/>
      <c r="H29" s="6"/>
      <c r="I29" s="6"/>
      <c r="J29" s="6"/>
      <c r="K29" s="6"/>
      <c r="L29" s="6"/>
      <c r="M29" s="6"/>
      <c r="N29" s="449"/>
      <c r="R29" s="618"/>
      <c r="S29" s="618"/>
    </row>
    <row r="30" spans="1:20" s="5" customFormat="1" ht="13.5" customHeight="1">
      <c r="A30" s="684">
        <v>14</v>
      </c>
      <c r="B30" s="1321">
        <v>33406</v>
      </c>
      <c r="C30" s="1319">
        <f ca="1">DATEDIF(B30,$A$1,"Ｙ")</f>
        <v>30</v>
      </c>
      <c r="D30" s="14">
        <v>187</v>
      </c>
      <c r="E30" s="14">
        <v>88</v>
      </c>
      <c r="F30" s="14" t="s">
        <v>617</v>
      </c>
      <c r="G30" s="14" t="s">
        <v>651</v>
      </c>
      <c r="H30" s="17" t="s">
        <v>963</v>
      </c>
      <c r="I30" s="14"/>
      <c r="J30" s="14"/>
      <c r="K30" s="14"/>
      <c r="L30" s="14"/>
      <c r="M30" s="14" t="s">
        <v>1447</v>
      </c>
      <c r="N30" s="1323" t="s">
        <v>2319</v>
      </c>
      <c r="O30" s="357"/>
      <c r="P30" s="357"/>
      <c r="Q30" s="357"/>
      <c r="T30" s="115"/>
    </row>
    <row r="31" spans="1:20" ht="13.5" customHeight="1">
      <c r="A31" s="39" t="s">
        <v>961</v>
      </c>
      <c r="B31" s="181"/>
      <c r="C31" s="170" t="s">
        <v>73</v>
      </c>
      <c r="D31" s="170" t="s">
        <v>108</v>
      </c>
      <c r="E31" s="170" t="s">
        <v>109</v>
      </c>
      <c r="F31" s="170" t="s">
        <v>105</v>
      </c>
      <c r="G31" s="170" t="s">
        <v>128</v>
      </c>
      <c r="H31" s="170" t="s">
        <v>1114</v>
      </c>
      <c r="I31" s="170" t="s">
        <v>106</v>
      </c>
      <c r="J31" s="170" t="s">
        <v>78</v>
      </c>
      <c r="K31" s="170" t="s">
        <v>2</v>
      </c>
      <c r="L31" s="170" t="s">
        <v>37</v>
      </c>
      <c r="M31" s="170" t="s">
        <v>99</v>
      </c>
      <c r="N31" s="344" t="s">
        <v>1</v>
      </c>
    </row>
    <row r="32" spans="1:20" ht="13.5" customHeight="1">
      <c r="A32" s="6">
        <v>2014</v>
      </c>
      <c r="B32" s="19">
        <v>1</v>
      </c>
      <c r="C32" s="6">
        <v>26</v>
      </c>
      <c r="D32" s="6">
        <v>3</v>
      </c>
      <c r="E32" s="6">
        <v>1</v>
      </c>
      <c r="F32" s="6">
        <v>10</v>
      </c>
      <c r="G32" s="6">
        <v>8</v>
      </c>
      <c r="H32" s="6">
        <v>0</v>
      </c>
      <c r="I32" s="6">
        <v>0</v>
      </c>
      <c r="J32" s="68">
        <f>+F32/(F32+G32)</f>
        <v>0.55555555555555558</v>
      </c>
      <c r="K32" s="6">
        <v>453</v>
      </c>
      <c r="L32" s="6">
        <v>116</v>
      </c>
      <c r="M32" s="6">
        <v>68</v>
      </c>
      <c r="N32" s="563">
        <f>+M32/(K32/27)</f>
        <v>4.0529801324503305</v>
      </c>
      <c r="O32" s="25">
        <f t="shared" ref="O32:O36" si="13">+C32/143</f>
        <v>0.18181818181818182</v>
      </c>
      <c r="P32" s="25">
        <f>+K32/(143*27)</f>
        <v>0.11732711732711733</v>
      </c>
      <c r="Q32" s="44">
        <f>+L32/(K32*3)</f>
        <v>8.535688005886681E-2</v>
      </c>
      <c r="R32" s="5" t="s">
        <v>1524</v>
      </c>
      <c r="S32" s="5">
        <f>+C32-R32</f>
        <v>0</v>
      </c>
    </row>
    <row r="33" spans="1:20" ht="13.5" customHeight="1">
      <c r="A33" s="6">
        <v>2015</v>
      </c>
      <c r="B33" s="19">
        <v>2</v>
      </c>
      <c r="C33" s="6">
        <v>51</v>
      </c>
      <c r="D33" s="6">
        <v>2</v>
      </c>
      <c r="E33" s="6">
        <v>0</v>
      </c>
      <c r="F33" s="6">
        <v>3</v>
      </c>
      <c r="G33" s="6">
        <v>8</v>
      </c>
      <c r="H33" s="6">
        <v>18</v>
      </c>
      <c r="I33" s="6">
        <v>2</v>
      </c>
      <c r="J33" s="68">
        <v>0.27272727272727271</v>
      </c>
      <c r="K33" s="6">
        <v>328</v>
      </c>
      <c r="L33" s="6">
        <v>97</v>
      </c>
      <c r="M33" s="6">
        <v>38</v>
      </c>
      <c r="N33" s="563">
        <f>+M33/(K33/27)</f>
        <v>3.1280487804878048</v>
      </c>
      <c r="O33" s="25">
        <f t="shared" si="13"/>
        <v>0.35664335664335667</v>
      </c>
      <c r="P33" s="25">
        <f>+K33/(143*27)</f>
        <v>8.495208495208495E-2</v>
      </c>
      <c r="Q33" s="44">
        <f t="shared" ref="Q33:Q41" si="14">+L33/(K33*3)</f>
        <v>9.8577235772357719E-2</v>
      </c>
      <c r="R33" s="5" t="s">
        <v>1526</v>
      </c>
      <c r="S33" s="5">
        <f>+C33-R33</f>
        <v>42</v>
      </c>
    </row>
    <row r="34" spans="1:20" ht="13.5" customHeight="1">
      <c r="A34" s="6">
        <v>2016</v>
      </c>
      <c r="B34" s="19">
        <v>3</v>
      </c>
      <c r="C34" s="6">
        <v>16</v>
      </c>
      <c r="D34" s="6">
        <v>0</v>
      </c>
      <c r="E34" s="6">
        <v>0</v>
      </c>
      <c r="F34" s="6">
        <v>3</v>
      </c>
      <c r="G34" s="6">
        <v>1</v>
      </c>
      <c r="H34" s="6">
        <v>4</v>
      </c>
      <c r="I34" s="6">
        <v>0</v>
      </c>
      <c r="J34" s="61">
        <v>0.75</v>
      </c>
      <c r="K34" s="6">
        <v>63</v>
      </c>
      <c r="L34" s="6">
        <v>24</v>
      </c>
      <c r="M34" s="6">
        <v>8</v>
      </c>
      <c r="N34" s="563">
        <v>3.4285714285714284</v>
      </c>
      <c r="O34" s="25">
        <f t="shared" si="13"/>
        <v>0.11188811188811189</v>
      </c>
      <c r="P34" s="25">
        <f>+K34/(143*27)</f>
        <v>1.6317016317016316E-2</v>
      </c>
      <c r="Q34" s="44">
        <f t="shared" si="14"/>
        <v>0.12698412698412698</v>
      </c>
      <c r="R34" s="5" t="s">
        <v>1517</v>
      </c>
      <c r="S34" s="5">
        <f>+C34-R34</f>
        <v>15</v>
      </c>
    </row>
    <row r="35" spans="1:20" ht="13.5" customHeight="1">
      <c r="A35" s="6">
        <v>2017</v>
      </c>
      <c r="B35" s="19">
        <v>4</v>
      </c>
      <c r="C35" s="6">
        <v>24</v>
      </c>
      <c r="D35" s="6">
        <v>0</v>
      </c>
      <c r="E35" s="6">
        <v>0</v>
      </c>
      <c r="F35" s="6">
        <v>10</v>
      </c>
      <c r="G35" s="6">
        <v>2</v>
      </c>
      <c r="H35" s="6">
        <v>0</v>
      </c>
      <c r="I35" s="6">
        <v>0</v>
      </c>
      <c r="J35" s="68">
        <v>0.83333333333333337</v>
      </c>
      <c r="K35" s="6">
        <v>437</v>
      </c>
      <c r="L35" s="6">
        <v>109</v>
      </c>
      <c r="M35" s="6">
        <v>59</v>
      </c>
      <c r="N35" s="563">
        <f>+M35/(K35/27)</f>
        <v>3.6453089244851253</v>
      </c>
      <c r="O35" s="25">
        <f t="shared" si="13"/>
        <v>0.16783216783216784</v>
      </c>
      <c r="P35" s="25">
        <f>+K35/(143*27)</f>
        <v>0.11318311318311318</v>
      </c>
      <c r="Q35" s="44">
        <f t="shared" si="14"/>
        <v>8.3142639206712429E-2</v>
      </c>
      <c r="R35" s="5" t="s">
        <v>1528</v>
      </c>
      <c r="S35" s="5">
        <f>+C35-R35</f>
        <v>0</v>
      </c>
    </row>
    <row r="36" spans="1:20" ht="13.5" customHeight="1">
      <c r="A36" s="6">
        <v>2018</v>
      </c>
      <c r="B36" s="19">
        <v>5</v>
      </c>
      <c r="C36" s="6">
        <v>27</v>
      </c>
      <c r="D36" s="6">
        <v>2</v>
      </c>
      <c r="E36" s="6">
        <v>0</v>
      </c>
      <c r="F36" s="6">
        <v>15</v>
      </c>
      <c r="G36" s="6">
        <v>7</v>
      </c>
      <c r="H36" s="6">
        <v>0</v>
      </c>
      <c r="I36" s="6">
        <v>0</v>
      </c>
      <c r="J36" s="68">
        <v>0.68181818181818199</v>
      </c>
      <c r="K36" s="6">
        <v>546</v>
      </c>
      <c r="L36" s="6">
        <v>159</v>
      </c>
      <c r="M36" s="6">
        <v>53</v>
      </c>
      <c r="N36" s="563">
        <v>2.6188791188791201</v>
      </c>
      <c r="O36" s="25">
        <f t="shared" si="13"/>
        <v>0.1888111888111888</v>
      </c>
      <c r="P36" s="25">
        <f>+K36/(143*27)</f>
        <v>0.14141414141414141</v>
      </c>
      <c r="Q36" s="44">
        <f t="shared" si="14"/>
        <v>9.7069597069597072E-2</v>
      </c>
      <c r="R36" s="5" t="s">
        <v>1602</v>
      </c>
      <c r="S36" s="5">
        <v>0</v>
      </c>
    </row>
    <row r="37" spans="1:20" s="1" customFormat="1" ht="13.5" customHeight="1">
      <c r="A37" s="6">
        <v>2019</v>
      </c>
      <c r="B37" s="582">
        <v>6</v>
      </c>
      <c r="C37" s="545">
        <v>26</v>
      </c>
      <c r="D37" s="545">
        <v>6</v>
      </c>
      <c r="E37" s="545">
        <v>1</v>
      </c>
      <c r="F37" s="545">
        <v>11</v>
      </c>
      <c r="G37" s="545">
        <v>9</v>
      </c>
      <c r="H37" s="545">
        <v>0</v>
      </c>
      <c r="I37" s="545">
        <v>0</v>
      </c>
      <c r="J37" s="583">
        <v>0.55000000000000004</v>
      </c>
      <c r="K37" s="545">
        <v>518</v>
      </c>
      <c r="L37" s="545">
        <v>136</v>
      </c>
      <c r="M37" s="545">
        <v>68</v>
      </c>
      <c r="N37" s="584">
        <f>+M37/(K37/27)</f>
        <v>3.544401544401544</v>
      </c>
      <c r="O37" s="25">
        <f t="shared" ref="O37:O39" si="15">+C37/143</f>
        <v>0.18181818181818182</v>
      </c>
      <c r="P37" s="25">
        <f t="shared" ref="P37:P39" si="16">+K37/(143*27)</f>
        <v>0.13416213416213416</v>
      </c>
      <c r="Q37" s="44">
        <f t="shared" si="14"/>
        <v>8.7516087516087512E-2</v>
      </c>
      <c r="R37" s="581">
        <v>26</v>
      </c>
      <c r="S37" s="581" t="s">
        <v>1599</v>
      </c>
      <c r="T37" s="362"/>
    </row>
    <row r="38" spans="1:20" s="539" customFormat="1" ht="13.5" customHeight="1">
      <c r="A38" s="6">
        <v>2020</v>
      </c>
      <c r="B38" s="582">
        <v>7</v>
      </c>
      <c r="C38" s="545">
        <v>11</v>
      </c>
      <c r="D38" s="545">
        <v>2</v>
      </c>
      <c r="E38" s="545">
        <v>0</v>
      </c>
      <c r="F38" s="545">
        <v>5</v>
      </c>
      <c r="G38" s="545">
        <v>4</v>
      </c>
      <c r="H38" s="545">
        <v>0</v>
      </c>
      <c r="I38" s="545">
        <v>0</v>
      </c>
      <c r="J38" s="583">
        <v>0.55555555555555558</v>
      </c>
      <c r="K38" s="545">
        <v>180</v>
      </c>
      <c r="L38" s="545">
        <v>38</v>
      </c>
      <c r="M38" s="545">
        <v>31</v>
      </c>
      <c r="N38" s="584">
        <v>4.3952631578947399</v>
      </c>
      <c r="O38" s="25">
        <f t="shared" si="15"/>
        <v>7.6923076923076927E-2</v>
      </c>
      <c r="P38" s="25">
        <f t="shared" si="16"/>
        <v>4.6620046620046623E-2</v>
      </c>
      <c r="Q38" s="750">
        <v>6.6666666666666666E-2</v>
      </c>
      <c r="R38" s="586" t="s">
        <v>757</v>
      </c>
      <c r="S38" s="586" t="s">
        <v>757</v>
      </c>
      <c r="T38" s="587"/>
    </row>
    <row r="39" spans="1:20" s="539" customFormat="1" ht="13.5" customHeight="1">
      <c r="A39" s="6">
        <v>2021</v>
      </c>
      <c r="B39" s="582">
        <v>8</v>
      </c>
      <c r="C39" s="545">
        <v>23</v>
      </c>
      <c r="D39" s="545">
        <v>1</v>
      </c>
      <c r="E39" s="545">
        <v>0</v>
      </c>
      <c r="F39" s="545">
        <v>10</v>
      </c>
      <c r="G39" s="545">
        <v>5</v>
      </c>
      <c r="H39" s="545">
        <v>0</v>
      </c>
      <c r="I39" s="545">
        <v>0</v>
      </c>
      <c r="J39" s="583">
        <f>+F38/(F38+G38)</f>
        <v>0.55555555555555558</v>
      </c>
      <c r="K39" s="545">
        <v>439</v>
      </c>
      <c r="L39" s="545">
        <v>102</v>
      </c>
      <c r="M39" s="545">
        <v>50</v>
      </c>
      <c r="N39" s="584">
        <f>+M39/(K39/27)</f>
        <v>3.0751708428246012</v>
      </c>
      <c r="O39" s="25">
        <f t="shared" si="15"/>
        <v>0.16083916083916083</v>
      </c>
      <c r="P39" s="25">
        <f t="shared" si="16"/>
        <v>0.1137011137011137</v>
      </c>
      <c r="Q39" s="750">
        <f>+L39/(K39*3)</f>
        <v>7.7448747152619596E-2</v>
      </c>
      <c r="R39" s="586" t="s">
        <v>757</v>
      </c>
      <c r="S39" s="586" t="s">
        <v>757</v>
      </c>
      <c r="T39" s="587"/>
    </row>
    <row r="40" spans="1:20" s="1" customFormat="1" ht="13.5" customHeight="1">
      <c r="A40" s="351">
        <v>2022</v>
      </c>
      <c r="B40" s="440">
        <v>9</v>
      </c>
      <c r="C40" s="351">
        <f>+投手通算!C5</f>
        <v>0</v>
      </c>
      <c r="D40" s="351">
        <f>+投手通算!AC5</f>
        <v>0</v>
      </c>
      <c r="E40" s="351">
        <f>+投手通算!AD5</f>
        <v>0</v>
      </c>
      <c r="F40" s="351">
        <f>+投手通算!D5</f>
        <v>0</v>
      </c>
      <c r="G40" s="351">
        <f>+投手通算!E5</f>
        <v>0</v>
      </c>
      <c r="H40" s="351">
        <f>+投手通算!G5</f>
        <v>0</v>
      </c>
      <c r="I40" s="351">
        <f>+投手通算!F5</f>
        <v>0</v>
      </c>
      <c r="J40" s="583">
        <f>+F39/(F39+G39)</f>
        <v>0.66666666666666663</v>
      </c>
      <c r="K40" s="351">
        <f>+投手通算!I5</f>
        <v>0</v>
      </c>
      <c r="L40" s="351">
        <f>+投手通算!N5</f>
        <v>0</v>
      </c>
      <c r="M40" s="351">
        <f>+投手通算!S5</f>
        <v>0</v>
      </c>
      <c r="N40" s="564" t="e">
        <f>+M40/(K4028)</f>
        <v>#DIV/0!</v>
      </c>
      <c r="O40" s="610" t="e">
        <f>+C39/$T$1</f>
        <v>#DIV/0!</v>
      </c>
      <c r="P40" s="237" t="e">
        <f>+K39/(成績!C$2*27)</f>
        <v>#DIV/0!</v>
      </c>
      <c r="Q40" s="44">
        <f>+L39/(K39*3)</f>
        <v>7.7448747152619596E-2</v>
      </c>
      <c r="R40" s="529" t="s">
        <v>757</v>
      </c>
      <c r="S40" s="529" t="s">
        <v>757</v>
      </c>
      <c r="T40" s="362"/>
    </row>
    <row r="41" spans="1:20" s="1" customFormat="1" ht="13.5" customHeight="1">
      <c r="A41" s="69" t="s">
        <v>96</v>
      </c>
      <c r="B41" s="70"/>
      <c r="C41" s="69">
        <f t="shared" ref="C41:I41" si="17">SUM(C32:C39)</f>
        <v>204</v>
      </c>
      <c r="D41" s="69">
        <f t="shared" si="17"/>
        <v>16</v>
      </c>
      <c r="E41" s="69">
        <f t="shared" si="17"/>
        <v>2</v>
      </c>
      <c r="F41" s="254">
        <f t="shared" si="17"/>
        <v>67</v>
      </c>
      <c r="G41" s="255">
        <f t="shared" si="17"/>
        <v>44</v>
      </c>
      <c r="H41" s="69">
        <f t="shared" si="17"/>
        <v>22</v>
      </c>
      <c r="I41" s="256">
        <f t="shared" si="17"/>
        <v>2</v>
      </c>
      <c r="J41" s="72">
        <f>+F41/(F41+G41)</f>
        <v>0.60360360360360366</v>
      </c>
      <c r="K41" s="69">
        <f>SUM(K32:K39)</f>
        <v>2964</v>
      </c>
      <c r="L41" s="69">
        <f>SUM(L32:L39)</f>
        <v>781</v>
      </c>
      <c r="M41" s="69">
        <f>SUM(M32:M39)</f>
        <v>375</v>
      </c>
      <c r="N41" s="565">
        <f>+M41/(K41/27)</f>
        <v>3.4159919028340084</v>
      </c>
      <c r="O41" s="237">
        <f>+C41/(143*B37+$T$1)</f>
        <v>0.23776223776223776</v>
      </c>
      <c r="P41" s="237">
        <f>+K41/((143*B36+投手通算!C42)*27)</f>
        <v>0.15353535353535352</v>
      </c>
      <c r="Q41" s="44">
        <f t="shared" si="14"/>
        <v>8.783175888439046E-2</v>
      </c>
      <c r="R41" s="38" t="s">
        <v>1603</v>
      </c>
      <c r="S41" s="24">
        <f>+C41-R41</f>
        <v>117</v>
      </c>
      <c r="T41" s="362"/>
    </row>
    <row r="42" spans="1:20" ht="13.5" customHeight="1">
      <c r="A42" s="6"/>
      <c r="B42" s="19"/>
      <c r="C42" s="6"/>
      <c r="D42" s="6"/>
      <c r="E42" s="6"/>
      <c r="F42" s="6"/>
      <c r="G42" s="6"/>
      <c r="H42" s="6"/>
      <c r="I42" s="6"/>
      <c r="J42" s="6"/>
      <c r="K42" s="6"/>
      <c r="L42" s="6"/>
      <c r="M42" s="6"/>
      <c r="N42" s="178"/>
    </row>
    <row r="43" spans="1:20" ht="13.5" customHeight="1">
      <c r="A43" s="6"/>
      <c r="B43" s="19"/>
      <c r="C43" s="6"/>
      <c r="D43" s="6"/>
      <c r="E43" s="6"/>
      <c r="F43" s="6"/>
      <c r="G43" s="6"/>
      <c r="H43" s="6"/>
      <c r="I43" s="6"/>
      <c r="J43" s="6"/>
      <c r="K43" s="6"/>
      <c r="L43" s="6"/>
      <c r="M43" s="6"/>
      <c r="N43" s="449"/>
    </row>
    <row r="44" spans="1:20" s="5" customFormat="1" ht="13.5" customHeight="1">
      <c r="A44" s="184">
        <v>16</v>
      </c>
      <c r="B44" s="1321">
        <v>35796</v>
      </c>
      <c r="C44" s="1319">
        <f ca="1">DATEDIF(B44,$A$1,"Ｙ")</f>
        <v>24</v>
      </c>
      <c r="D44" s="14">
        <v>177</v>
      </c>
      <c r="E44" s="14">
        <v>80</v>
      </c>
      <c r="F44" s="14" t="s">
        <v>1461</v>
      </c>
      <c r="G44" s="14" t="s">
        <v>960</v>
      </c>
      <c r="H44" s="17" t="s">
        <v>2213</v>
      </c>
      <c r="I44" s="14"/>
      <c r="J44" s="14"/>
      <c r="K44" s="14"/>
      <c r="L44" s="14"/>
      <c r="M44" s="14" t="s">
        <v>1448</v>
      </c>
      <c r="N44" s="1324">
        <v>1200</v>
      </c>
      <c r="O44" s="357"/>
      <c r="P44" s="357"/>
      <c r="Q44" s="357"/>
      <c r="T44" s="115"/>
    </row>
    <row r="45" spans="1:20" ht="13.5" customHeight="1">
      <c r="A45" s="39" t="s">
        <v>2080</v>
      </c>
      <c r="B45" s="181"/>
      <c r="C45" s="170" t="s">
        <v>73</v>
      </c>
      <c r="D45" s="170" t="s">
        <v>108</v>
      </c>
      <c r="E45" s="170" t="s">
        <v>109</v>
      </c>
      <c r="F45" s="170" t="s">
        <v>105</v>
      </c>
      <c r="G45" s="170" t="s">
        <v>128</v>
      </c>
      <c r="H45" s="170" t="s">
        <v>1114</v>
      </c>
      <c r="I45" s="170" t="s">
        <v>106</v>
      </c>
      <c r="J45" s="170" t="s">
        <v>78</v>
      </c>
      <c r="K45" s="170" t="s">
        <v>2</v>
      </c>
      <c r="L45" s="170" t="s">
        <v>37</v>
      </c>
      <c r="M45" s="170" t="s">
        <v>99</v>
      </c>
      <c r="N45" s="344" t="s">
        <v>1</v>
      </c>
    </row>
    <row r="46" spans="1:20" s="1" customFormat="1" ht="13.5" customHeight="1">
      <c r="A46" s="351">
        <v>2022</v>
      </c>
      <c r="B46" s="440">
        <v>1</v>
      </c>
      <c r="C46" s="351">
        <f>+投手通算!C6</f>
        <v>0</v>
      </c>
      <c r="D46" s="351">
        <f>+投手通算!AC6</f>
        <v>0</v>
      </c>
      <c r="E46" s="351">
        <f>+投手通算!AD6</f>
        <v>0</v>
      </c>
      <c r="F46" s="351">
        <f>+投手通算!D6</f>
        <v>0</v>
      </c>
      <c r="G46" s="351">
        <f>+投手通算!E6</f>
        <v>0</v>
      </c>
      <c r="H46" s="351">
        <f>+投手通算!G6</f>
        <v>0</v>
      </c>
      <c r="I46" s="351">
        <f>+投手通算!F6</f>
        <v>0</v>
      </c>
      <c r="J46" s="441" t="e">
        <f>+F46/(F46+G46)</f>
        <v>#DIV/0!</v>
      </c>
      <c r="K46" s="351">
        <f>+投手通算!I6</f>
        <v>0</v>
      </c>
      <c r="L46" s="351">
        <f>+投手通算!N6</f>
        <v>0</v>
      </c>
      <c r="M46" s="351">
        <f>+投手通算!S6</f>
        <v>0</v>
      </c>
      <c r="N46" s="564" t="e">
        <f>+M46/(K46/27)</f>
        <v>#DIV/0!</v>
      </c>
      <c r="O46" s="610" t="e">
        <f>+C46/$T$1</f>
        <v>#DIV/0!</v>
      </c>
      <c r="P46" s="237" t="e">
        <f>+K46/(成績!C$2*27)</f>
        <v>#DIV/0!</v>
      </c>
      <c r="Q46" s="358" t="e">
        <f>+L46/(K46*3)</f>
        <v>#DIV/0!</v>
      </c>
      <c r="R46" s="529"/>
      <c r="S46" s="529">
        <f>+C46-R46</f>
        <v>0</v>
      </c>
      <c r="T46" s="362"/>
    </row>
    <row r="47" spans="1:20" s="1" customFormat="1" ht="13.5" customHeight="1">
      <c r="A47" s="69" t="s">
        <v>96</v>
      </c>
      <c r="B47" s="70"/>
      <c r="C47" s="69">
        <f t="shared" ref="C47:I47" si="18">SUM(C46:C46)</f>
        <v>0</v>
      </c>
      <c r="D47" s="69">
        <f t="shared" si="18"/>
        <v>0</v>
      </c>
      <c r="E47" s="69">
        <f t="shared" si="18"/>
        <v>0</v>
      </c>
      <c r="F47" s="254">
        <f t="shared" si="18"/>
        <v>0</v>
      </c>
      <c r="G47" s="255">
        <f t="shared" si="18"/>
        <v>0</v>
      </c>
      <c r="H47" s="69">
        <f t="shared" si="18"/>
        <v>0</v>
      </c>
      <c r="I47" s="256">
        <f t="shared" si="18"/>
        <v>0</v>
      </c>
      <c r="J47" s="72" t="e">
        <f>+F47/(F47+G47)</f>
        <v>#DIV/0!</v>
      </c>
      <c r="K47" s="69">
        <f>SUM(K46:K46)</f>
        <v>0</v>
      </c>
      <c r="L47" s="69">
        <f>SUM(L46:L46)</f>
        <v>0</v>
      </c>
      <c r="M47" s="69">
        <f>SUM(M46:M46)</f>
        <v>0</v>
      </c>
      <c r="N47" s="565" t="e">
        <f>+M47/(K47/27)</f>
        <v>#DIV/0!</v>
      </c>
      <c r="O47" s="237" t="e">
        <f>+C47/(143*#REF!+$T$1)</f>
        <v>#REF!</v>
      </c>
      <c r="P47" s="237" t="e">
        <f>+K47/((143*#REF!+投手通算!C42)*27)</f>
        <v>#REF!</v>
      </c>
      <c r="Q47" s="44" t="e">
        <f>+L47/(K47*3)</f>
        <v>#DIV/0!</v>
      </c>
      <c r="R47" s="5" t="s">
        <v>1522</v>
      </c>
      <c r="S47" s="5">
        <f>+C47-R47</f>
        <v>-8</v>
      </c>
      <c r="T47" s="362"/>
    </row>
    <row r="48" spans="1:20" ht="13.5" customHeight="1">
      <c r="A48" s="6"/>
      <c r="B48" s="19"/>
      <c r="C48" s="6"/>
      <c r="D48" s="6"/>
      <c r="E48" s="6"/>
      <c r="F48" s="6"/>
      <c r="G48" s="6"/>
      <c r="H48" s="6"/>
      <c r="I48" s="6"/>
      <c r="J48" s="6"/>
      <c r="K48" s="6"/>
      <c r="L48" s="6"/>
      <c r="M48" s="6"/>
      <c r="N48" s="449"/>
    </row>
    <row r="49" spans="1:20" ht="13.5" customHeight="1">
      <c r="A49" s="6"/>
      <c r="B49" s="19"/>
      <c r="C49" s="6"/>
      <c r="D49" s="6"/>
      <c r="E49" s="6"/>
      <c r="F49" s="6"/>
      <c r="G49" s="6"/>
      <c r="H49" s="6"/>
      <c r="I49" s="6"/>
      <c r="J49" s="6"/>
      <c r="K49" s="6"/>
      <c r="L49" s="6"/>
      <c r="M49" s="6"/>
      <c r="N49" s="449"/>
    </row>
    <row r="50" spans="1:20" s="5" customFormat="1" ht="13.5" customHeight="1">
      <c r="A50" s="684">
        <v>17</v>
      </c>
      <c r="B50" s="1321">
        <v>34260</v>
      </c>
      <c r="C50" s="1319">
        <f ca="1">DATEDIF(B50,$A$1,"Ｙ")</f>
        <v>28</v>
      </c>
      <c r="D50" s="14">
        <v>185</v>
      </c>
      <c r="E50" s="14">
        <v>91</v>
      </c>
      <c r="F50" s="14" t="s">
        <v>617</v>
      </c>
      <c r="G50" s="15" t="s">
        <v>694</v>
      </c>
      <c r="H50" s="16" t="s">
        <v>1115</v>
      </c>
      <c r="I50" s="14"/>
      <c r="J50" s="14"/>
      <c r="K50" s="14"/>
      <c r="L50" s="14"/>
      <c r="M50" s="14" t="s">
        <v>1303</v>
      </c>
      <c r="N50" s="1325" t="s">
        <v>2323</v>
      </c>
      <c r="O50" s="357"/>
      <c r="P50" s="357"/>
      <c r="Q50" s="357"/>
      <c r="T50" s="115"/>
    </row>
    <row r="51" spans="1:20" ht="13.5" customHeight="1">
      <c r="A51" s="39" t="s">
        <v>1080</v>
      </c>
      <c r="B51" s="181"/>
      <c r="C51" s="170" t="s">
        <v>73</v>
      </c>
      <c r="D51" s="170" t="s">
        <v>108</v>
      </c>
      <c r="E51" s="170" t="s">
        <v>109</v>
      </c>
      <c r="F51" s="170" t="s">
        <v>105</v>
      </c>
      <c r="G51" s="170" t="s">
        <v>128</v>
      </c>
      <c r="H51" s="170" t="s">
        <v>1114</v>
      </c>
      <c r="I51" s="170" t="s">
        <v>106</v>
      </c>
      <c r="J51" s="170" t="s">
        <v>78</v>
      </c>
      <c r="K51" s="170" t="s">
        <v>2</v>
      </c>
      <c r="L51" s="170" t="s">
        <v>37</v>
      </c>
      <c r="M51" s="170" t="s">
        <v>99</v>
      </c>
      <c r="N51" s="344" t="s">
        <v>1</v>
      </c>
    </row>
    <row r="52" spans="1:20" ht="13.5" customHeight="1">
      <c r="A52" s="6">
        <v>2016</v>
      </c>
      <c r="B52" s="19">
        <v>1</v>
      </c>
      <c r="C52" s="6">
        <v>18</v>
      </c>
      <c r="D52" s="6">
        <v>1</v>
      </c>
      <c r="E52" s="6">
        <v>0</v>
      </c>
      <c r="F52" s="6">
        <v>4</v>
      </c>
      <c r="G52" s="6">
        <v>3</v>
      </c>
      <c r="H52" s="6">
        <v>1</v>
      </c>
      <c r="I52" s="6">
        <v>0</v>
      </c>
      <c r="J52" s="68">
        <v>0.5714285714285714</v>
      </c>
      <c r="K52" s="6">
        <v>268</v>
      </c>
      <c r="L52" s="6">
        <v>60</v>
      </c>
      <c r="M52" s="6">
        <v>30</v>
      </c>
      <c r="N52" s="563">
        <v>3.0223880597014925</v>
      </c>
      <c r="O52" s="25">
        <f>+C52/143</f>
        <v>0.12587412587412589</v>
      </c>
      <c r="P52" s="25">
        <f>+K52/(143*27)</f>
        <v>6.9412069412069413E-2</v>
      </c>
      <c r="Q52" s="44">
        <f t="shared" ref="Q52:Q59" si="19">+L52/(K52*3)</f>
        <v>7.4626865671641784E-2</v>
      </c>
      <c r="R52" s="5" t="s">
        <v>1308</v>
      </c>
      <c r="S52" s="5">
        <f t="shared" ref="S52:S59" si="20">+C52-R52</f>
        <v>3</v>
      </c>
    </row>
    <row r="53" spans="1:20" ht="13.5" customHeight="1">
      <c r="A53" s="6">
        <v>2017</v>
      </c>
      <c r="B53" s="19">
        <v>2</v>
      </c>
      <c r="C53" s="6">
        <v>24</v>
      </c>
      <c r="D53" s="6">
        <v>2</v>
      </c>
      <c r="E53" s="6">
        <v>0</v>
      </c>
      <c r="F53" s="6">
        <v>12</v>
      </c>
      <c r="G53" s="6">
        <v>5</v>
      </c>
      <c r="H53" s="6">
        <v>0</v>
      </c>
      <c r="I53" s="6">
        <v>0</v>
      </c>
      <c r="J53" s="68">
        <v>0.70588235294116697</v>
      </c>
      <c r="K53" s="6">
        <v>425</v>
      </c>
      <c r="L53" s="6">
        <v>109</v>
      </c>
      <c r="M53" s="6">
        <v>63</v>
      </c>
      <c r="N53" s="563">
        <f>+M53/(K53/27)</f>
        <v>4.0023529411764702</v>
      </c>
      <c r="O53" s="25">
        <f>+C53/143</f>
        <v>0.16783216783216784</v>
      </c>
      <c r="P53" s="25">
        <f>+K53/(143*27)</f>
        <v>0.11007511007511007</v>
      </c>
      <c r="Q53" s="44">
        <f t="shared" si="19"/>
        <v>8.5490196078431377E-2</v>
      </c>
      <c r="R53" s="5" t="s">
        <v>1529</v>
      </c>
      <c r="S53" s="5">
        <f t="shared" si="20"/>
        <v>2</v>
      </c>
    </row>
    <row r="54" spans="1:20" ht="13.5" customHeight="1">
      <c r="A54" s="6">
        <v>2018</v>
      </c>
      <c r="B54" s="19">
        <v>3</v>
      </c>
      <c r="C54" s="6">
        <v>26</v>
      </c>
      <c r="D54" s="6">
        <v>0</v>
      </c>
      <c r="E54" s="6">
        <v>0</v>
      </c>
      <c r="F54" s="6">
        <v>8</v>
      </c>
      <c r="G54" s="6">
        <v>7</v>
      </c>
      <c r="H54" s="6">
        <v>1</v>
      </c>
      <c r="I54" s="6">
        <v>0</v>
      </c>
      <c r="J54" s="68">
        <v>0.53333333333333333</v>
      </c>
      <c r="K54" s="6">
        <v>414</v>
      </c>
      <c r="L54" s="6">
        <v>114</v>
      </c>
      <c r="M54" s="6">
        <v>78</v>
      </c>
      <c r="N54" s="563">
        <v>5.0869565216391299</v>
      </c>
      <c r="O54" s="25">
        <f>+C54/143</f>
        <v>0.18181818181818182</v>
      </c>
      <c r="P54" s="25">
        <v>0.15181518151815199</v>
      </c>
      <c r="Q54" s="44">
        <f t="shared" si="19"/>
        <v>9.1787439613526575E-2</v>
      </c>
      <c r="R54" s="5">
        <v>24</v>
      </c>
      <c r="S54" s="5">
        <f t="shared" si="20"/>
        <v>2</v>
      </c>
    </row>
    <row r="55" spans="1:20" ht="13.5" customHeight="1">
      <c r="A55" s="545">
        <v>2019</v>
      </c>
      <c r="B55" s="582">
        <v>4</v>
      </c>
      <c r="C55" s="545">
        <v>3</v>
      </c>
      <c r="D55" s="545">
        <v>0</v>
      </c>
      <c r="E55" s="545">
        <v>0</v>
      </c>
      <c r="F55" s="545">
        <v>0</v>
      </c>
      <c r="G55" s="545">
        <v>2</v>
      </c>
      <c r="H55" s="545">
        <v>0</v>
      </c>
      <c r="I55" s="545">
        <v>0</v>
      </c>
      <c r="J55" s="583">
        <v>0</v>
      </c>
      <c r="K55" s="545">
        <v>21</v>
      </c>
      <c r="L55" s="545">
        <v>4</v>
      </c>
      <c r="M55" s="545">
        <v>11</v>
      </c>
      <c r="N55" s="584">
        <v>14.142857142857142</v>
      </c>
      <c r="O55" s="25">
        <f t="shared" ref="O55:O57" si="21">+C55/143</f>
        <v>2.097902097902098E-2</v>
      </c>
      <c r="P55" s="25">
        <f t="shared" ref="P55" si="22">+K55/(143*27)</f>
        <v>5.439005439005439E-3</v>
      </c>
      <c r="Q55" s="44">
        <f t="shared" si="19"/>
        <v>6.3492063492063489E-2</v>
      </c>
      <c r="R55" s="5">
        <v>1</v>
      </c>
      <c r="S55" s="5">
        <f t="shared" si="20"/>
        <v>2</v>
      </c>
    </row>
    <row r="56" spans="1:20" s="539" customFormat="1" ht="13.5" customHeight="1">
      <c r="A56" s="545">
        <v>2020</v>
      </c>
      <c r="B56" s="582">
        <v>5</v>
      </c>
      <c r="C56" s="545">
        <v>0</v>
      </c>
      <c r="D56" s="545">
        <v>0</v>
      </c>
      <c r="E56" s="545">
        <v>0</v>
      </c>
      <c r="F56" s="545">
        <v>0</v>
      </c>
      <c r="G56" s="545">
        <v>0</v>
      </c>
      <c r="H56" s="545">
        <v>0</v>
      </c>
      <c r="I56" s="545">
        <v>0</v>
      </c>
      <c r="J56" s="583" t="e">
        <v>#DIV/0!</v>
      </c>
      <c r="K56" s="545">
        <v>0</v>
      </c>
      <c r="L56" s="545">
        <v>0</v>
      </c>
      <c r="M56" s="545">
        <v>0</v>
      </c>
      <c r="N56" s="584">
        <v>13.6180476180476</v>
      </c>
      <c r="O56" s="25">
        <f t="shared" si="21"/>
        <v>0</v>
      </c>
      <c r="P56" s="25">
        <v>1.1518151815181501</v>
      </c>
      <c r="Q56" s="750" t="e">
        <v>#DIV/0!</v>
      </c>
      <c r="R56" s="586"/>
      <c r="S56" s="586">
        <v>0</v>
      </c>
      <c r="T56" s="587"/>
    </row>
    <row r="57" spans="1:20" s="539" customFormat="1" ht="13.5" customHeight="1">
      <c r="A57" s="545">
        <v>2021</v>
      </c>
      <c r="B57" s="582">
        <v>6</v>
      </c>
      <c r="C57" s="545">
        <v>0</v>
      </c>
      <c r="D57" s="545">
        <v>0</v>
      </c>
      <c r="E57" s="545">
        <v>0</v>
      </c>
      <c r="F57" s="545">
        <v>0</v>
      </c>
      <c r="G57" s="545">
        <v>0</v>
      </c>
      <c r="H57" s="545">
        <v>0</v>
      </c>
      <c r="I57" s="545">
        <v>0</v>
      </c>
      <c r="J57" s="583" t="e">
        <f>+F57/(F57+G57)</f>
        <v>#DIV/0!</v>
      </c>
      <c r="K57" s="545">
        <v>0</v>
      </c>
      <c r="L57" s="545">
        <v>0</v>
      </c>
      <c r="M57" s="545">
        <v>0</v>
      </c>
      <c r="N57" s="584" t="e">
        <f>+M56/(K56/26)</f>
        <v>#DIV/0!</v>
      </c>
      <c r="O57" s="25">
        <f t="shared" si="21"/>
        <v>0</v>
      </c>
      <c r="P57" s="25">
        <f t="shared" ref="P57" si="23">+K57/(143*27)</f>
        <v>0</v>
      </c>
      <c r="Q57" s="750" t="e">
        <f>+L57/(K57*3)</f>
        <v>#DIV/0!</v>
      </c>
      <c r="R57" s="586"/>
      <c r="S57" s="586">
        <f>+C57-R57</f>
        <v>0</v>
      </c>
      <c r="T57" s="587"/>
    </row>
    <row r="58" spans="1:20" ht="13.5" customHeight="1">
      <c r="A58" s="351">
        <v>2022</v>
      </c>
      <c r="B58" s="440">
        <v>7</v>
      </c>
      <c r="C58" s="351">
        <f>+投手通算!C7</f>
        <v>0</v>
      </c>
      <c r="D58" s="351">
        <f>+投手通算!AC7</f>
        <v>0</v>
      </c>
      <c r="E58" s="351">
        <f>+投手通算!AD7</f>
        <v>0</v>
      </c>
      <c r="F58" s="351">
        <f>+投手通算!D7</f>
        <v>0</v>
      </c>
      <c r="G58" s="351">
        <f>+投手通算!E7</f>
        <v>0</v>
      </c>
      <c r="H58" s="351">
        <f>+投手通算!G7</f>
        <v>0</v>
      </c>
      <c r="I58" s="351">
        <f>+投手通算!F7</f>
        <v>0</v>
      </c>
      <c r="J58" s="441" t="e">
        <f>+F58/(F58+G58)</f>
        <v>#DIV/0!</v>
      </c>
      <c r="K58" s="351">
        <f>+投手通算!I7</f>
        <v>0</v>
      </c>
      <c r="L58" s="351">
        <f>+投手通算!N7</f>
        <v>0</v>
      </c>
      <c r="M58" s="351">
        <f>+投手通算!S7</f>
        <v>0</v>
      </c>
      <c r="N58" s="564" t="e">
        <f>+M57/(K57/26)</f>
        <v>#DIV/0!</v>
      </c>
      <c r="O58" s="610" t="e">
        <f>+C58/$T$1</f>
        <v>#DIV/0!</v>
      </c>
      <c r="P58" s="25" t="e">
        <f>+K58/(成績!C$2*27)</f>
        <v>#DIV/0!</v>
      </c>
      <c r="Q58" s="44" t="e">
        <f>+L58/(K58*3)</f>
        <v>#DIV/0!</v>
      </c>
      <c r="R58" s="618"/>
      <c r="S58" s="618">
        <f>+C58-R58</f>
        <v>0</v>
      </c>
    </row>
    <row r="59" spans="1:20" s="1" customFormat="1" ht="13.5" customHeight="1">
      <c r="A59" s="69" t="s">
        <v>96</v>
      </c>
      <c r="B59" s="70"/>
      <c r="C59" s="69">
        <f>SUM(C52:C58)</f>
        <v>71</v>
      </c>
      <c r="D59" s="69">
        <f t="shared" ref="D59:I59" si="24">SUM(D52:D58)</f>
        <v>3</v>
      </c>
      <c r="E59" s="69">
        <f t="shared" si="24"/>
        <v>0</v>
      </c>
      <c r="F59" s="69">
        <f t="shared" si="24"/>
        <v>24</v>
      </c>
      <c r="G59" s="69">
        <f t="shared" si="24"/>
        <v>17</v>
      </c>
      <c r="H59" s="69">
        <f t="shared" si="24"/>
        <v>2</v>
      </c>
      <c r="I59" s="69">
        <f t="shared" si="24"/>
        <v>0</v>
      </c>
      <c r="J59" s="72">
        <f>+F59/(F59+G59)</f>
        <v>0.58536585365853655</v>
      </c>
      <c r="K59" s="69">
        <f>SUM(K52:K58)</f>
        <v>1128</v>
      </c>
      <c r="L59" s="69">
        <f>SUM(L52:L58)</f>
        <v>287</v>
      </c>
      <c r="M59" s="69">
        <f>SUM(M52:M58)</f>
        <v>182</v>
      </c>
      <c r="N59" s="565">
        <f>+M59/(K59/27)</f>
        <v>4.3563829787234045</v>
      </c>
      <c r="O59" s="237">
        <f>+C59/(143*B55+$T$1)</f>
        <v>0.12412587412587413</v>
      </c>
      <c r="P59" s="237">
        <f>+K59/((143*B54+投手通算!C42)*27)</f>
        <v>9.7384097384097382E-2</v>
      </c>
      <c r="Q59" s="44">
        <f t="shared" si="19"/>
        <v>8.4810874704491723E-2</v>
      </c>
      <c r="R59" s="5">
        <v>61</v>
      </c>
      <c r="S59" s="5">
        <f t="shared" si="20"/>
        <v>10</v>
      </c>
      <c r="T59" s="362"/>
    </row>
    <row r="60" spans="1:20" ht="13.5" customHeight="1">
      <c r="A60" s="6"/>
      <c r="B60" s="19"/>
      <c r="C60" s="6"/>
      <c r="D60" s="6"/>
      <c r="E60" s="6"/>
      <c r="F60" s="6"/>
      <c r="G60" s="6"/>
      <c r="H60" s="6"/>
      <c r="I60" s="6"/>
      <c r="J60" s="6"/>
      <c r="K60" s="6"/>
      <c r="L60" s="6"/>
      <c r="M60" s="6"/>
      <c r="N60" s="449"/>
    </row>
    <row r="61" spans="1:20" ht="13.5" customHeight="1">
      <c r="A61" s="6"/>
      <c r="B61" s="19"/>
      <c r="C61" s="6"/>
      <c r="D61" s="6"/>
      <c r="E61" s="6"/>
      <c r="F61" s="6"/>
      <c r="G61" s="6"/>
      <c r="H61" s="6"/>
      <c r="I61" s="6"/>
      <c r="J61" s="6"/>
      <c r="K61" s="6"/>
      <c r="L61" s="6"/>
      <c r="M61" s="6"/>
      <c r="N61" s="449"/>
    </row>
    <row r="62" spans="1:20" s="5" customFormat="1" ht="13.5" customHeight="1">
      <c r="A62" s="684">
        <v>18</v>
      </c>
      <c r="B62" s="1321">
        <v>35667</v>
      </c>
      <c r="C62" s="1319">
        <f ca="1">DATEDIF(B62,$A$1,"Ｙ")</f>
        <v>24</v>
      </c>
      <c r="D62" s="14">
        <v>180</v>
      </c>
      <c r="E62" s="14">
        <v>76</v>
      </c>
      <c r="F62" s="14" t="s">
        <v>617</v>
      </c>
      <c r="G62" s="15" t="s">
        <v>630</v>
      </c>
      <c r="H62" s="16" t="s">
        <v>1805</v>
      </c>
      <c r="I62" s="14"/>
      <c r="J62" s="14"/>
      <c r="K62" s="14"/>
      <c r="L62" s="14"/>
      <c r="M62" s="14" t="s">
        <v>1447</v>
      </c>
      <c r="N62" s="1323" t="s">
        <v>2324</v>
      </c>
      <c r="O62" s="357"/>
      <c r="P62" s="357"/>
      <c r="Q62" s="357"/>
      <c r="T62" s="115"/>
    </row>
    <row r="63" spans="1:20" ht="13.5" customHeight="1">
      <c r="A63" s="39" t="s">
        <v>1761</v>
      </c>
      <c r="B63" s="181"/>
      <c r="C63" s="170" t="s">
        <v>73</v>
      </c>
      <c r="D63" s="170" t="s">
        <v>108</v>
      </c>
      <c r="E63" s="170" t="s">
        <v>109</v>
      </c>
      <c r="F63" s="170" t="s">
        <v>105</v>
      </c>
      <c r="G63" s="170" t="s">
        <v>128</v>
      </c>
      <c r="H63" s="170" t="s">
        <v>1114</v>
      </c>
      <c r="I63" s="170" t="s">
        <v>106</v>
      </c>
      <c r="J63" s="170" t="s">
        <v>78</v>
      </c>
      <c r="K63" s="170" t="s">
        <v>2</v>
      </c>
      <c r="L63" s="170" t="s">
        <v>37</v>
      </c>
      <c r="M63" s="170" t="s">
        <v>99</v>
      </c>
      <c r="N63" s="344" t="s">
        <v>1</v>
      </c>
    </row>
    <row r="64" spans="1:20" s="539" customFormat="1" ht="13.5" customHeight="1">
      <c r="A64" s="545">
        <v>2020</v>
      </c>
      <c r="B64" s="582">
        <v>1</v>
      </c>
      <c r="C64" s="545">
        <v>18</v>
      </c>
      <c r="D64" s="545">
        <v>1</v>
      </c>
      <c r="E64" s="545">
        <v>1</v>
      </c>
      <c r="F64" s="545">
        <v>10</v>
      </c>
      <c r="G64" s="545">
        <v>3</v>
      </c>
      <c r="H64" s="545">
        <v>0</v>
      </c>
      <c r="I64" s="545">
        <v>0</v>
      </c>
      <c r="J64" s="583">
        <v>0.76923076923076927</v>
      </c>
      <c r="K64" s="545">
        <v>368</v>
      </c>
      <c r="L64" s="545">
        <v>124</v>
      </c>
      <c r="M64" s="545">
        <v>26</v>
      </c>
      <c r="N64" s="584">
        <v>1.9076086956521601</v>
      </c>
      <c r="O64" s="25">
        <f t="shared" ref="O64" si="25">+C64/143</f>
        <v>0.12587412587412589</v>
      </c>
      <c r="P64" s="25">
        <f t="shared" ref="P64" si="26">+K64/(143*27)</f>
        <v>9.5312095312095307E-2</v>
      </c>
      <c r="Q64" s="585">
        <v>0.33695652163912998</v>
      </c>
      <c r="R64" s="586" t="s">
        <v>1599</v>
      </c>
      <c r="S64" s="586">
        <v>18</v>
      </c>
      <c r="T64" s="587"/>
    </row>
    <row r="65" spans="1:20" s="539" customFormat="1" ht="13.5" customHeight="1">
      <c r="A65" s="545">
        <v>2021</v>
      </c>
      <c r="B65" s="582">
        <v>2</v>
      </c>
      <c r="C65" s="545">
        <v>24</v>
      </c>
      <c r="D65" s="545">
        <v>1</v>
      </c>
      <c r="E65" s="545">
        <v>1</v>
      </c>
      <c r="F65" s="545">
        <v>8</v>
      </c>
      <c r="G65" s="545">
        <v>7</v>
      </c>
      <c r="H65" s="545">
        <v>0</v>
      </c>
      <c r="I65" s="545">
        <v>0</v>
      </c>
      <c r="J65" s="583">
        <f>+F65/(F65+G65)</f>
        <v>0.53333333333333333</v>
      </c>
      <c r="K65" s="545">
        <v>488</v>
      </c>
      <c r="L65" s="545">
        <v>132</v>
      </c>
      <c r="M65" s="545">
        <v>54</v>
      </c>
      <c r="N65" s="584">
        <f>+M65/(K65/27)</f>
        <v>2.987704918032787</v>
      </c>
      <c r="O65" s="25">
        <f t="shared" ref="O65" si="27">+C65/143</f>
        <v>0.16783216783216784</v>
      </c>
      <c r="P65" s="25">
        <f t="shared" ref="P65" si="28">+K65/(143*27)</f>
        <v>0.12639212639212638</v>
      </c>
      <c r="Q65" s="585">
        <f>+L65/K65</f>
        <v>0.27049180327868855</v>
      </c>
      <c r="R65" s="586" t="s">
        <v>757</v>
      </c>
      <c r="S65" s="586">
        <f>+C65-R65</f>
        <v>24</v>
      </c>
      <c r="T65" s="587"/>
    </row>
    <row r="66" spans="1:20" ht="13.5" customHeight="1">
      <c r="A66" s="351">
        <v>2022</v>
      </c>
      <c r="B66" s="440">
        <v>3</v>
      </c>
      <c r="C66" s="351">
        <f>+投手通算!C8</f>
        <v>0</v>
      </c>
      <c r="D66" s="351">
        <f>+投手通算!AC8</f>
        <v>0</v>
      </c>
      <c r="E66" s="351">
        <f>+投手通算!AD8</f>
        <v>0</v>
      </c>
      <c r="F66" s="351">
        <f>+投手通算!D8</f>
        <v>0</v>
      </c>
      <c r="G66" s="351">
        <f>+投手通算!E8</f>
        <v>0</v>
      </c>
      <c r="H66" s="351">
        <f>+投手通算!G8</f>
        <v>0</v>
      </c>
      <c r="I66" s="351">
        <f>+投手通算!F8</f>
        <v>0</v>
      </c>
      <c r="J66" s="441" t="e">
        <f>+F66/(F66+G66)</f>
        <v>#DIV/0!</v>
      </c>
      <c r="K66" s="351">
        <f>+投手通算!I8</f>
        <v>0</v>
      </c>
      <c r="L66" s="351">
        <f>+投手通算!N8</f>
        <v>0</v>
      </c>
      <c r="M66" s="351">
        <f>+投手通算!S8</f>
        <v>0</v>
      </c>
      <c r="N66" s="564" t="e">
        <f>+M66/(K66/27)</f>
        <v>#DIV/0!</v>
      </c>
      <c r="O66" s="610" t="e">
        <f>+C66/$T$1</f>
        <v>#DIV/0!</v>
      </c>
      <c r="P66" s="25" t="e">
        <f>+K66/(成績!C$2*27)</f>
        <v>#DIV/0!</v>
      </c>
      <c r="Q66" s="25" t="e">
        <f>+L66/K66</f>
        <v>#DIV/0!</v>
      </c>
      <c r="R66" s="618" t="s">
        <v>757</v>
      </c>
      <c r="S66" s="618">
        <f>+C66-R66</f>
        <v>0</v>
      </c>
    </row>
    <row r="67" spans="1:20" s="1" customFormat="1" ht="13.5" customHeight="1">
      <c r="A67" s="69" t="s">
        <v>96</v>
      </c>
      <c r="B67" s="557"/>
      <c r="C67" s="69">
        <f>SUM(C64:C66)</f>
        <v>42</v>
      </c>
      <c r="D67" s="69">
        <f t="shared" ref="D67:I67" si="29">SUM(D64:D66)</f>
        <v>2</v>
      </c>
      <c r="E67" s="69">
        <f t="shared" si="29"/>
        <v>2</v>
      </c>
      <c r="F67" s="69">
        <f t="shared" si="29"/>
        <v>18</v>
      </c>
      <c r="G67" s="69">
        <f t="shared" si="29"/>
        <v>10</v>
      </c>
      <c r="H67" s="69">
        <f t="shared" si="29"/>
        <v>0</v>
      </c>
      <c r="I67" s="69">
        <f t="shared" si="29"/>
        <v>0</v>
      </c>
      <c r="J67" s="72">
        <f>+F67/(F67+G67)</f>
        <v>0.6428571428571429</v>
      </c>
      <c r="K67" s="69">
        <f>SUM(K64:K66)</f>
        <v>856</v>
      </c>
      <c r="L67" s="69">
        <f>SUM(L64:L66)</f>
        <v>256</v>
      </c>
      <c r="M67" s="69">
        <f>SUM(M64:M66)</f>
        <v>80</v>
      </c>
      <c r="N67" s="565">
        <f>+M67/(K67/27)</f>
        <v>2.5233644859813085</v>
      </c>
      <c r="O67" s="237" t="e">
        <f>+C67/(143*B63+$T$1)</f>
        <v>#DIV/0!</v>
      </c>
      <c r="P67" s="237" t="e">
        <f>+K67/((143*B62+投手通算!#REF!)*27)</f>
        <v>#REF!</v>
      </c>
      <c r="Q67" s="44">
        <f>+L67/(K67*3)</f>
        <v>9.9688473520249218E-2</v>
      </c>
      <c r="R67" s="618">
        <v>0</v>
      </c>
      <c r="S67" s="618">
        <f>+C67-R67</f>
        <v>42</v>
      </c>
      <c r="T67" s="362"/>
    </row>
    <row r="68" spans="1:20" ht="13.5" customHeight="1">
      <c r="A68" s="6"/>
      <c r="B68" s="19"/>
      <c r="C68" s="6"/>
      <c r="D68" s="6"/>
      <c r="E68" s="6"/>
      <c r="F68" s="6"/>
      <c r="G68" s="6"/>
      <c r="H68" s="6"/>
      <c r="I68" s="6"/>
      <c r="J68" s="6"/>
      <c r="K68" s="6"/>
      <c r="L68" s="6"/>
      <c r="M68" s="6"/>
      <c r="N68" s="449"/>
    </row>
    <row r="69" spans="1:20" ht="13.5" customHeight="1">
      <c r="A69" s="6"/>
      <c r="B69" s="19"/>
      <c r="C69" s="6"/>
      <c r="D69" s="6"/>
      <c r="E69" s="6"/>
      <c r="F69" s="6"/>
      <c r="G69" s="6"/>
      <c r="H69" s="6"/>
      <c r="I69" s="6"/>
      <c r="J69" s="6"/>
      <c r="K69" s="6"/>
      <c r="L69" s="6"/>
      <c r="M69" s="6"/>
      <c r="N69" s="449"/>
    </row>
    <row r="70" spans="1:20" s="5" customFormat="1" ht="13.5" customHeight="1">
      <c r="A70" s="684">
        <v>19</v>
      </c>
      <c r="B70" s="1321">
        <v>32683</v>
      </c>
      <c r="C70" s="1319">
        <f ca="1">DATEDIF(B70,$A$1,"Ｙ")</f>
        <v>32</v>
      </c>
      <c r="D70" s="14">
        <v>177</v>
      </c>
      <c r="E70" s="14">
        <v>86</v>
      </c>
      <c r="F70" s="14" t="s">
        <v>688</v>
      </c>
      <c r="G70" s="15" t="s">
        <v>673</v>
      </c>
      <c r="H70" s="16" t="s">
        <v>964</v>
      </c>
      <c r="I70" s="14"/>
      <c r="J70" s="14"/>
      <c r="K70" s="14"/>
      <c r="L70" s="14"/>
      <c r="M70" s="14" t="s">
        <v>1303</v>
      </c>
      <c r="N70" s="1325" t="s">
        <v>2325</v>
      </c>
      <c r="O70" s="357"/>
      <c r="P70" s="357"/>
      <c r="Q70" s="357"/>
      <c r="T70" s="115"/>
    </row>
    <row r="71" spans="1:20" ht="13.5" customHeight="1">
      <c r="A71" s="182" t="s">
        <v>687</v>
      </c>
      <c r="B71" s="181"/>
      <c r="C71" s="170" t="s">
        <v>73</v>
      </c>
      <c r="D71" s="170" t="s">
        <v>108</v>
      </c>
      <c r="E71" s="170" t="s">
        <v>109</v>
      </c>
      <c r="F71" s="170" t="s">
        <v>105</v>
      </c>
      <c r="G71" s="170" t="s">
        <v>128</v>
      </c>
      <c r="H71" s="170" t="s">
        <v>1114</v>
      </c>
      <c r="I71" s="170" t="s">
        <v>106</v>
      </c>
      <c r="J71" s="170" t="s">
        <v>78</v>
      </c>
      <c r="K71" s="170" t="s">
        <v>2</v>
      </c>
      <c r="L71" s="170" t="s">
        <v>37</v>
      </c>
      <c r="M71" s="170" t="s">
        <v>99</v>
      </c>
      <c r="N71" s="344" t="s">
        <v>1</v>
      </c>
    </row>
    <row r="72" spans="1:20" ht="13.5" customHeight="1">
      <c r="A72" s="6">
        <v>2012</v>
      </c>
      <c r="B72" s="19">
        <v>1</v>
      </c>
      <c r="C72" s="6">
        <v>27</v>
      </c>
      <c r="D72" s="6">
        <v>0</v>
      </c>
      <c r="E72" s="6">
        <v>0</v>
      </c>
      <c r="F72" s="6">
        <v>9</v>
      </c>
      <c r="G72" s="6">
        <v>11</v>
      </c>
      <c r="H72" s="6">
        <v>0</v>
      </c>
      <c r="I72" s="6">
        <v>0</v>
      </c>
      <c r="J72" s="68">
        <v>0.45</v>
      </c>
      <c r="K72" s="6">
        <v>518</v>
      </c>
      <c r="L72" s="6">
        <v>103</v>
      </c>
      <c r="M72" s="6">
        <v>38</v>
      </c>
      <c r="N72" s="563">
        <f>+M72/(K72/27)</f>
        <v>1.9806949806949805</v>
      </c>
      <c r="O72" s="25">
        <f t="shared" ref="O72:O77" si="30">+C72/143</f>
        <v>0.1888111888111888</v>
      </c>
      <c r="P72" s="25">
        <f t="shared" ref="P72:P77" si="31">+K72/(143*27)</f>
        <v>0.13416213416213416</v>
      </c>
      <c r="Q72" s="44">
        <f t="shared" ref="Q72:Q83" si="32">+L72/(K72*3)</f>
        <v>6.6280566280566278E-2</v>
      </c>
      <c r="R72" s="5" t="s">
        <v>1519</v>
      </c>
      <c r="S72" s="5">
        <f t="shared" ref="S72:S83" si="33">+C72-R72</f>
        <v>0</v>
      </c>
    </row>
    <row r="73" spans="1:20" ht="13.5" customHeight="1">
      <c r="A73" s="6">
        <v>2013</v>
      </c>
      <c r="B73" s="19">
        <v>2</v>
      </c>
      <c r="C73" s="6">
        <v>23</v>
      </c>
      <c r="D73" s="6">
        <v>2</v>
      </c>
      <c r="E73" s="6">
        <v>0</v>
      </c>
      <c r="F73" s="6">
        <v>12</v>
      </c>
      <c r="G73" s="6">
        <v>6</v>
      </c>
      <c r="H73" s="6">
        <v>0</v>
      </c>
      <c r="I73" s="6">
        <v>0</v>
      </c>
      <c r="J73" s="68">
        <v>0.66666666666666663</v>
      </c>
      <c r="K73" s="6">
        <v>448</v>
      </c>
      <c r="L73" s="6">
        <v>103</v>
      </c>
      <c r="M73" s="6">
        <v>62</v>
      </c>
      <c r="N73" s="563">
        <f>+M73/(K73/27)</f>
        <v>3.7366071428571432</v>
      </c>
      <c r="O73" s="25">
        <f t="shared" si="30"/>
        <v>0.16083916083916083</v>
      </c>
      <c r="P73" s="25">
        <f t="shared" si="31"/>
        <v>0.11603211603211604</v>
      </c>
      <c r="Q73" s="44">
        <f t="shared" si="32"/>
        <v>7.6636904761904767E-2</v>
      </c>
      <c r="R73" s="5" t="s">
        <v>1523</v>
      </c>
      <c r="S73" s="5">
        <f t="shared" si="33"/>
        <v>0</v>
      </c>
    </row>
    <row r="74" spans="1:20" ht="13.5" customHeight="1">
      <c r="A74" s="6">
        <v>2014</v>
      </c>
      <c r="B74" s="19">
        <v>3</v>
      </c>
      <c r="C74" s="6">
        <v>18</v>
      </c>
      <c r="D74" s="6">
        <v>0</v>
      </c>
      <c r="E74" s="6">
        <v>0</v>
      </c>
      <c r="F74" s="6">
        <v>7</v>
      </c>
      <c r="G74" s="6">
        <v>8</v>
      </c>
      <c r="H74" s="6">
        <v>0</v>
      </c>
      <c r="I74" s="6">
        <v>0</v>
      </c>
      <c r="J74" s="68">
        <f>+F74/(F74+G74)</f>
        <v>0.46666666666666667</v>
      </c>
      <c r="K74" s="6">
        <v>314</v>
      </c>
      <c r="L74" s="6">
        <v>75</v>
      </c>
      <c r="M74" s="6">
        <v>51</v>
      </c>
      <c r="N74" s="563">
        <f>+M74/(K74/27)</f>
        <v>4.3853503184713372</v>
      </c>
      <c r="O74" s="25">
        <f t="shared" si="30"/>
        <v>0.12587412587412589</v>
      </c>
      <c r="P74" s="25">
        <f t="shared" si="31"/>
        <v>8.1326081326081323E-2</v>
      </c>
      <c r="Q74" s="44">
        <f t="shared" si="32"/>
        <v>7.9617834394904455E-2</v>
      </c>
      <c r="R74" s="5">
        <v>18</v>
      </c>
      <c r="S74" s="5">
        <f t="shared" si="33"/>
        <v>0</v>
      </c>
    </row>
    <row r="75" spans="1:20" ht="13.5" customHeight="1">
      <c r="A75" s="6">
        <v>2015</v>
      </c>
      <c r="B75" s="19">
        <v>4</v>
      </c>
      <c r="C75" s="6">
        <v>15</v>
      </c>
      <c r="D75" s="6">
        <v>0</v>
      </c>
      <c r="E75" s="6">
        <v>0</v>
      </c>
      <c r="F75" s="6">
        <v>5</v>
      </c>
      <c r="G75" s="6">
        <v>8</v>
      </c>
      <c r="H75" s="6">
        <v>0</v>
      </c>
      <c r="I75" s="6">
        <v>0</v>
      </c>
      <c r="J75" s="68">
        <v>0.38461538461538464</v>
      </c>
      <c r="K75" s="6">
        <v>262</v>
      </c>
      <c r="L75" s="6">
        <v>51</v>
      </c>
      <c r="M75" s="6">
        <v>45</v>
      </c>
      <c r="N75" s="563">
        <f>+M75/(K75/27)</f>
        <v>4.6374045801526718</v>
      </c>
      <c r="O75" s="25">
        <f t="shared" si="30"/>
        <v>0.1048951048951049</v>
      </c>
      <c r="P75" s="25">
        <f t="shared" si="31"/>
        <v>6.7858067858067861E-2</v>
      </c>
      <c r="Q75" s="44">
        <f t="shared" si="32"/>
        <v>6.4885496183206104E-2</v>
      </c>
      <c r="R75" s="5" t="s">
        <v>1527</v>
      </c>
      <c r="S75" s="5">
        <f t="shared" si="33"/>
        <v>0</v>
      </c>
    </row>
    <row r="76" spans="1:20" ht="13.5" customHeight="1">
      <c r="A76" s="6">
        <v>2016</v>
      </c>
      <c r="B76" s="19">
        <v>5</v>
      </c>
      <c r="C76" s="6">
        <v>25</v>
      </c>
      <c r="D76" s="6">
        <v>1</v>
      </c>
      <c r="E76" s="6">
        <v>1</v>
      </c>
      <c r="F76" s="6">
        <v>16</v>
      </c>
      <c r="G76" s="6">
        <v>3</v>
      </c>
      <c r="H76" s="6">
        <v>0</v>
      </c>
      <c r="I76" s="6">
        <v>0</v>
      </c>
      <c r="J76" s="68">
        <v>0.84210526315789469</v>
      </c>
      <c r="K76" s="6">
        <v>458</v>
      </c>
      <c r="L76" s="6">
        <v>91</v>
      </c>
      <c r="M76" s="6">
        <v>46</v>
      </c>
      <c r="N76" s="563">
        <v>2.7116903930131002</v>
      </c>
      <c r="O76" s="25">
        <f t="shared" si="30"/>
        <v>0.17482517482517482</v>
      </c>
      <c r="P76" s="25">
        <f t="shared" si="31"/>
        <v>0.11862211862211862</v>
      </c>
      <c r="Q76" s="44">
        <f t="shared" si="32"/>
        <v>6.6229985443959249E-2</v>
      </c>
      <c r="R76" s="5" t="s">
        <v>1530</v>
      </c>
      <c r="S76" s="5">
        <f t="shared" si="33"/>
        <v>0</v>
      </c>
    </row>
    <row r="77" spans="1:20" ht="13.5" customHeight="1">
      <c r="A77" s="6">
        <v>2017</v>
      </c>
      <c r="B77" s="19">
        <v>6</v>
      </c>
      <c r="C77" s="6">
        <v>25</v>
      </c>
      <c r="D77" s="6">
        <v>0</v>
      </c>
      <c r="E77" s="6">
        <v>0</v>
      </c>
      <c r="F77" s="6">
        <v>9</v>
      </c>
      <c r="G77" s="6">
        <v>5</v>
      </c>
      <c r="H77" s="6">
        <v>0</v>
      </c>
      <c r="I77" s="6">
        <v>0</v>
      </c>
      <c r="J77" s="68">
        <v>0.6428571428571429</v>
      </c>
      <c r="K77" s="6">
        <v>466</v>
      </c>
      <c r="L77" s="6">
        <v>106</v>
      </c>
      <c r="M77" s="6">
        <v>48</v>
      </c>
      <c r="N77" s="563">
        <f>+M77/(K77/27)</f>
        <v>2.781115879828326</v>
      </c>
      <c r="O77" s="25">
        <f t="shared" si="30"/>
        <v>0.17482517482517482</v>
      </c>
      <c r="P77" s="25">
        <f t="shared" si="31"/>
        <v>0.12069412069412069</v>
      </c>
      <c r="Q77" s="44">
        <f t="shared" si="32"/>
        <v>7.5822603719599424E-2</v>
      </c>
      <c r="R77" s="5" t="s">
        <v>1530</v>
      </c>
      <c r="S77" s="5">
        <f t="shared" si="33"/>
        <v>0</v>
      </c>
    </row>
    <row r="78" spans="1:20" ht="13.5" customHeight="1">
      <c r="A78" s="6">
        <v>2018</v>
      </c>
      <c r="B78" s="19">
        <v>7</v>
      </c>
      <c r="C78" s="6">
        <v>18</v>
      </c>
      <c r="D78" s="6">
        <v>0</v>
      </c>
      <c r="E78" s="6">
        <v>0</v>
      </c>
      <c r="F78" s="6">
        <v>7</v>
      </c>
      <c r="G78" s="6">
        <v>6</v>
      </c>
      <c r="H78" s="6">
        <v>0</v>
      </c>
      <c r="I78" s="6">
        <v>0</v>
      </c>
      <c r="J78" s="68">
        <v>0.53846153846153844</v>
      </c>
      <c r="K78" s="6">
        <v>358</v>
      </c>
      <c r="L78" s="6">
        <v>60</v>
      </c>
      <c r="M78" s="6">
        <v>56</v>
      </c>
      <c r="N78" s="563">
        <v>4.2234636871508382</v>
      </c>
      <c r="O78" s="25">
        <f t="shared" ref="O78:O81" si="34">+C78/143</f>
        <v>0.12587412587412589</v>
      </c>
      <c r="P78" s="25">
        <f t="shared" ref="P78:P81" si="35">+K78/(143*27)</f>
        <v>9.2722092722092725E-2</v>
      </c>
      <c r="Q78" s="44">
        <f t="shared" si="32"/>
        <v>5.5865921787709494E-2</v>
      </c>
      <c r="R78" s="5">
        <v>18</v>
      </c>
      <c r="S78" s="5">
        <f t="shared" si="33"/>
        <v>0</v>
      </c>
    </row>
    <row r="79" spans="1:20" ht="13.5" customHeight="1">
      <c r="A79" s="6">
        <v>2019</v>
      </c>
      <c r="B79" s="582">
        <v>8</v>
      </c>
      <c r="C79" s="545">
        <v>18</v>
      </c>
      <c r="D79" s="545">
        <v>0</v>
      </c>
      <c r="E79" s="545">
        <v>0</v>
      </c>
      <c r="F79" s="545">
        <v>6</v>
      </c>
      <c r="G79" s="545">
        <v>5</v>
      </c>
      <c r="H79" s="545">
        <v>0</v>
      </c>
      <c r="I79" s="545">
        <v>0</v>
      </c>
      <c r="J79" s="583">
        <v>0.54545454545454541</v>
      </c>
      <c r="K79" s="545">
        <v>286</v>
      </c>
      <c r="L79" s="545">
        <v>65</v>
      </c>
      <c r="M79" s="545">
        <v>43</v>
      </c>
      <c r="N79" s="588">
        <f>+M79/(K79/27)</f>
        <v>4.0594405594405591</v>
      </c>
      <c r="O79" s="25">
        <f t="shared" si="34"/>
        <v>0.12587412587412589</v>
      </c>
      <c r="P79" s="25">
        <f t="shared" si="35"/>
        <v>7.407407407407407E-2</v>
      </c>
      <c r="Q79" s="44">
        <f t="shared" si="32"/>
        <v>7.575757575757576E-2</v>
      </c>
      <c r="R79" s="5">
        <v>18</v>
      </c>
      <c r="S79" s="5" t="s">
        <v>1599</v>
      </c>
    </row>
    <row r="80" spans="1:20" s="539" customFormat="1" ht="13.5" customHeight="1">
      <c r="A80" s="6">
        <v>2020</v>
      </c>
      <c r="B80" s="582">
        <v>9</v>
      </c>
      <c r="C80" s="545">
        <v>13</v>
      </c>
      <c r="D80" s="545">
        <v>0</v>
      </c>
      <c r="E80" s="545">
        <v>0</v>
      </c>
      <c r="F80" s="545">
        <v>6</v>
      </c>
      <c r="G80" s="545">
        <v>3</v>
      </c>
      <c r="H80" s="545">
        <v>0</v>
      </c>
      <c r="I80" s="545">
        <v>0</v>
      </c>
      <c r="J80" s="583">
        <v>0.66666666666666663</v>
      </c>
      <c r="K80" s="545">
        <v>212</v>
      </c>
      <c r="L80" s="545">
        <v>35</v>
      </c>
      <c r="M80" s="545">
        <v>36</v>
      </c>
      <c r="N80" s="584">
        <v>4.5849056603773581</v>
      </c>
      <c r="O80" s="25">
        <f t="shared" si="34"/>
        <v>9.0909090909090912E-2</v>
      </c>
      <c r="P80" s="25">
        <f t="shared" si="35"/>
        <v>5.4908054908054907E-2</v>
      </c>
      <c r="Q80" s="750">
        <v>5.5031446539880499E-2</v>
      </c>
      <c r="R80" s="586"/>
      <c r="S80" s="586" t="s">
        <v>757</v>
      </c>
      <c r="T80" s="587"/>
    </row>
    <row r="81" spans="1:20" s="539" customFormat="1" ht="13.5" customHeight="1">
      <c r="A81" s="6">
        <v>2021</v>
      </c>
      <c r="B81" s="582">
        <v>10</v>
      </c>
      <c r="C81" s="545">
        <v>8</v>
      </c>
      <c r="D81" s="545">
        <v>0</v>
      </c>
      <c r="E81" s="545">
        <v>0</v>
      </c>
      <c r="F81" s="545">
        <v>0</v>
      </c>
      <c r="G81" s="545">
        <v>4</v>
      </c>
      <c r="H81" s="545">
        <v>0</v>
      </c>
      <c r="I81" s="545">
        <v>0</v>
      </c>
      <c r="J81" s="583">
        <f>+F81/(F81+G81)</f>
        <v>0</v>
      </c>
      <c r="K81" s="545">
        <v>107</v>
      </c>
      <c r="L81" s="545">
        <v>29</v>
      </c>
      <c r="M81" s="545">
        <v>25</v>
      </c>
      <c r="N81" s="584">
        <f>+M81/(K81/27)</f>
        <v>6.3084112149532716</v>
      </c>
      <c r="O81" s="25">
        <f t="shared" si="34"/>
        <v>5.5944055944055944E-2</v>
      </c>
      <c r="P81" s="25">
        <f t="shared" si="35"/>
        <v>2.7713027713027714E-2</v>
      </c>
      <c r="Q81" s="750">
        <f>+L81/(K81*3)</f>
        <v>9.0342679127725853E-2</v>
      </c>
      <c r="R81" s="586"/>
      <c r="S81" s="586" t="s">
        <v>757</v>
      </c>
      <c r="T81" s="587"/>
    </row>
    <row r="82" spans="1:20" s="1" customFormat="1" ht="13.5" customHeight="1">
      <c r="A82" s="351">
        <v>2022</v>
      </c>
      <c r="B82" s="440">
        <v>11</v>
      </c>
      <c r="C82" s="351">
        <f>+投手通算!C9</f>
        <v>0</v>
      </c>
      <c r="D82" s="351">
        <f>+投手通算!AC11</f>
        <v>0</v>
      </c>
      <c r="E82" s="351">
        <f>+投手通算!AD11</f>
        <v>0</v>
      </c>
      <c r="F82" s="351">
        <f>+投手通算!D11</f>
        <v>0</v>
      </c>
      <c r="G82" s="351">
        <f>+投手通算!E11</f>
        <v>0</v>
      </c>
      <c r="H82" s="351">
        <f>+投手通算!G11</f>
        <v>0</v>
      </c>
      <c r="I82" s="351">
        <f>+投手通算!F11</f>
        <v>0</v>
      </c>
      <c r="J82" s="441" t="e">
        <f>+F82/(F82+G82)</f>
        <v>#DIV/0!</v>
      </c>
      <c r="K82" s="351">
        <f>+投手通算!I9</f>
        <v>0</v>
      </c>
      <c r="L82" s="351">
        <f>+投手通算!J9</f>
        <v>0</v>
      </c>
      <c r="M82" s="351">
        <f>+投手通算!K9</f>
        <v>0</v>
      </c>
      <c r="N82" s="564" t="e">
        <f>+M82/(K82/27)</f>
        <v>#DIV/0!</v>
      </c>
      <c r="O82" s="610" t="e">
        <f>+C82/$T$1</f>
        <v>#DIV/0!</v>
      </c>
      <c r="P82" s="237" t="e">
        <f>+K82/(成績!C$2*27)</f>
        <v>#DIV/0!</v>
      </c>
      <c r="Q82" s="358" t="e">
        <f>+L82/(K82*3)</f>
        <v>#DIV/0!</v>
      </c>
      <c r="R82" s="529"/>
      <c r="S82" s="529" t="s">
        <v>757</v>
      </c>
      <c r="T82" s="362"/>
    </row>
    <row r="83" spans="1:20" s="1" customFormat="1" ht="13.5" customHeight="1">
      <c r="A83" s="69" t="s">
        <v>96</v>
      </c>
      <c r="B83" s="70"/>
      <c r="C83" s="69">
        <f>SUM(C72:C82)</f>
        <v>190</v>
      </c>
      <c r="D83" s="69">
        <f t="shared" ref="D83:I83" si="36">SUM(D72:D82)</f>
        <v>3</v>
      </c>
      <c r="E83" s="69">
        <f t="shared" si="36"/>
        <v>1</v>
      </c>
      <c r="F83" s="69">
        <f t="shared" si="36"/>
        <v>77</v>
      </c>
      <c r="G83" s="69">
        <f t="shared" si="36"/>
        <v>59</v>
      </c>
      <c r="H83" s="69">
        <f t="shared" si="36"/>
        <v>0</v>
      </c>
      <c r="I83" s="69">
        <f t="shared" si="36"/>
        <v>0</v>
      </c>
      <c r="J83" s="72">
        <f>+F83/(F83+G83)</f>
        <v>0.56617647058823528</v>
      </c>
      <c r="K83" s="69">
        <f>SUM(K72:K82)</f>
        <v>3429</v>
      </c>
      <c r="L83" s="69">
        <f>SUM(L72:L82)</f>
        <v>718</v>
      </c>
      <c r="M83" s="69">
        <f>SUM(M72:M82)</f>
        <v>450</v>
      </c>
      <c r="N83" s="565">
        <f>+M83/(K83/27)</f>
        <v>3.5433070866141732</v>
      </c>
      <c r="O83" s="237">
        <f>+C83/(143*B79+$T$1)</f>
        <v>0.16608391608391609</v>
      </c>
      <c r="P83" s="237">
        <f>+K83/((143*B78+投手通算!C42)*27)</f>
        <v>0.12687312687312688</v>
      </c>
      <c r="Q83" s="44">
        <f t="shared" si="32"/>
        <v>6.9796830951686595E-2</v>
      </c>
      <c r="R83" s="5" t="s">
        <v>1605</v>
      </c>
      <c r="S83" s="5">
        <f t="shared" si="33"/>
        <v>36</v>
      </c>
      <c r="T83" s="362"/>
    </row>
    <row r="84" spans="1:20" ht="13.5" customHeight="1">
      <c r="A84" s="6"/>
      <c r="B84" s="200"/>
      <c r="C84" s="6"/>
      <c r="D84" s="6"/>
      <c r="E84" s="6"/>
      <c r="F84" s="6"/>
      <c r="G84" s="6"/>
      <c r="H84" s="6"/>
      <c r="I84" s="6"/>
      <c r="J84" s="6"/>
      <c r="K84" s="6"/>
      <c r="L84" s="6"/>
      <c r="M84" s="6"/>
      <c r="N84" s="178"/>
    </row>
    <row r="85" spans="1:20" ht="13.5" customHeight="1">
      <c r="A85" s="6"/>
      <c r="B85" s="19"/>
      <c r="C85" s="6"/>
      <c r="D85" s="6"/>
      <c r="E85" s="6"/>
      <c r="F85" s="6"/>
      <c r="G85" s="6"/>
      <c r="H85" s="6"/>
      <c r="I85" s="6"/>
      <c r="J85" s="6"/>
      <c r="K85" s="6"/>
      <c r="L85" s="6"/>
      <c r="M85" s="6"/>
      <c r="N85" s="449"/>
    </row>
    <row r="86" spans="1:20" s="618" customFormat="1" ht="13.5" customHeight="1">
      <c r="A86" s="684">
        <v>20</v>
      </c>
      <c r="B86" s="1321">
        <v>35255</v>
      </c>
      <c r="C86" s="1319">
        <f ca="1">DATEDIF(B86,$A$1,"Ｙ")</f>
        <v>25</v>
      </c>
      <c r="D86" s="14">
        <v>178</v>
      </c>
      <c r="E86" s="14">
        <v>85</v>
      </c>
      <c r="F86" s="14" t="s">
        <v>617</v>
      </c>
      <c r="G86" s="14"/>
      <c r="H86" s="17" t="s">
        <v>1974</v>
      </c>
      <c r="I86" s="14"/>
      <c r="J86" s="14"/>
      <c r="K86" s="14"/>
      <c r="L86" s="14"/>
      <c r="M86" s="14" t="s">
        <v>1447</v>
      </c>
      <c r="N86" s="1323" t="s">
        <v>2326</v>
      </c>
      <c r="O86" s="733"/>
      <c r="P86" s="596"/>
      <c r="Q86" s="596"/>
      <c r="T86" s="115"/>
    </row>
    <row r="87" spans="1:20" ht="13.5" customHeight="1">
      <c r="A87" s="39" t="s">
        <v>1924</v>
      </c>
      <c r="B87" s="181"/>
      <c r="C87" s="170" t="s">
        <v>73</v>
      </c>
      <c r="D87" s="170" t="s">
        <v>108</v>
      </c>
      <c r="E87" s="170" t="s">
        <v>109</v>
      </c>
      <c r="F87" s="170" t="s">
        <v>105</v>
      </c>
      <c r="G87" s="170" t="s">
        <v>128</v>
      </c>
      <c r="H87" s="170" t="s">
        <v>1114</v>
      </c>
      <c r="I87" s="170" t="s">
        <v>106</v>
      </c>
      <c r="J87" s="170" t="s">
        <v>78</v>
      </c>
      <c r="K87" s="170" t="s">
        <v>2</v>
      </c>
      <c r="L87" s="170" t="s">
        <v>37</v>
      </c>
      <c r="M87" s="170" t="s">
        <v>99</v>
      </c>
      <c r="N87" s="344" t="s">
        <v>1</v>
      </c>
      <c r="R87" s="618"/>
      <c r="S87" s="618"/>
    </row>
    <row r="88" spans="1:20" s="539" customFormat="1" ht="13.5" customHeight="1">
      <c r="A88" s="545">
        <v>2021</v>
      </c>
      <c r="B88" s="582">
        <v>1</v>
      </c>
      <c r="C88" s="545">
        <f>+投手通算!C10</f>
        <v>0</v>
      </c>
      <c r="D88" s="545">
        <f>+投手通算!AC10</f>
        <v>0</v>
      </c>
      <c r="E88" s="545">
        <f>+投手通算!AD10</f>
        <v>0</v>
      </c>
      <c r="F88" s="545">
        <f>+投手通算!D10</f>
        <v>0</v>
      </c>
      <c r="G88" s="545">
        <f>+投手通算!E10</f>
        <v>0</v>
      </c>
      <c r="H88" s="545">
        <f>+投手通算!G10</f>
        <v>0</v>
      </c>
      <c r="I88" s="545">
        <f>+投手通算!F10</f>
        <v>0</v>
      </c>
      <c r="J88" s="583" t="e">
        <f>+F88/(F88+G88)</f>
        <v>#DIV/0!</v>
      </c>
      <c r="K88" s="545">
        <f>+投手通算!I10</f>
        <v>0</v>
      </c>
      <c r="L88" s="545">
        <f>+投手通算!N10</f>
        <v>0</v>
      </c>
      <c r="M88" s="545">
        <f>+投手通算!S10</f>
        <v>0</v>
      </c>
      <c r="N88" s="584" t="e">
        <f>+M88/(K88/27)</f>
        <v>#DIV/0!</v>
      </c>
      <c r="O88" s="749" t="e">
        <f>+C88/$T$1</f>
        <v>#DIV/0!</v>
      </c>
      <c r="P88" s="585" t="e">
        <f>+K88/(成績!C$2*27)</f>
        <v>#DIV/0!</v>
      </c>
      <c r="Q88" s="750" t="e">
        <f>+L88/(K88*3)</f>
        <v>#DIV/0!</v>
      </c>
      <c r="R88" s="587" t="s">
        <v>757</v>
      </c>
      <c r="S88" s="586">
        <f>+C88-R88</f>
        <v>0</v>
      </c>
      <c r="T88" s="587"/>
    </row>
    <row r="89" spans="1:20" s="1" customFormat="1" ht="13.5" customHeight="1">
      <c r="A89" s="351">
        <v>2022</v>
      </c>
      <c r="B89" s="440">
        <v>2</v>
      </c>
      <c r="C89" s="351">
        <f>+投手通算!C10</f>
        <v>0</v>
      </c>
      <c r="D89" s="351">
        <f>+投手通算!AC10</f>
        <v>0</v>
      </c>
      <c r="E89" s="351">
        <f>+投手通算!AD10</f>
        <v>0</v>
      </c>
      <c r="F89" s="351">
        <f>+投手通算!D10</f>
        <v>0</v>
      </c>
      <c r="G89" s="351">
        <f>+投手通算!E10</f>
        <v>0</v>
      </c>
      <c r="H89" s="351">
        <f>+投手通算!G10</f>
        <v>0</v>
      </c>
      <c r="I89" s="351">
        <f>+投手通算!F10</f>
        <v>0</v>
      </c>
      <c r="J89" s="441" t="e">
        <f>+F89/(F89+G89)</f>
        <v>#DIV/0!</v>
      </c>
      <c r="K89" s="351">
        <f>+投手通算!I10</f>
        <v>0</v>
      </c>
      <c r="L89" s="351">
        <f>+投手通算!N10</f>
        <v>0</v>
      </c>
      <c r="M89" s="351">
        <f>+投手通算!S10</f>
        <v>0</v>
      </c>
      <c r="N89" s="564" t="e">
        <f>+M89/(K89/27)</f>
        <v>#DIV/0!</v>
      </c>
      <c r="O89" s="610" t="e">
        <f>+C89/$T$1</f>
        <v>#DIV/0!</v>
      </c>
      <c r="P89" s="237" t="e">
        <f>+K89/(成績!C$2*27)</f>
        <v>#DIV/0!</v>
      </c>
      <c r="Q89" s="358" t="e">
        <f>+L89/(K89*3)</f>
        <v>#DIV/0!</v>
      </c>
      <c r="R89" s="362" t="s">
        <v>757</v>
      </c>
      <c r="S89" s="529">
        <f>+C89-R89</f>
        <v>0</v>
      </c>
      <c r="T89" s="362"/>
    </row>
    <row r="90" spans="1:20" s="1" customFormat="1" ht="13.5" customHeight="1">
      <c r="A90" s="69" t="s">
        <v>96</v>
      </c>
      <c r="B90" s="70"/>
      <c r="C90" s="69">
        <f>SUM(C88:C89)</f>
        <v>0</v>
      </c>
      <c r="D90" s="69">
        <f t="shared" ref="D90:I90" si="37">SUM(D88:D89)</f>
        <v>0</v>
      </c>
      <c r="E90" s="69">
        <f t="shared" si="37"/>
        <v>0</v>
      </c>
      <c r="F90" s="69">
        <f t="shared" si="37"/>
        <v>0</v>
      </c>
      <c r="G90" s="69">
        <f t="shared" si="37"/>
        <v>0</v>
      </c>
      <c r="H90" s="69">
        <f t="shared" si="37"/>
        <v>0</v>
      </c>
      <c r="I90" s="69">
        <f t="shared" si="37"/>
        <v>0</v>
      </c>
      <c r="J90" s="72" t="e">
        <f>+F90/(F90+G90)</f>
        <v>#DIV/0!</v>
      </c>
      <c r="K90" s="69">
        <f>SUM(K88:K89)</f>
        <v>0</v>
      </c>
      <c r="L90" s="69">
        <f>SUM(L88:L89)</f>
        <v>0</v>
      </c>
      <c r="M90" s="69">
        <f>SUM(M88:M89)</f>
        <v>0</v>
      </c>
      <c r="N90" s="565" t="e">
        <f>+M90/(K90/27)</f>
        <v>#DIV/0!</v>
      </c>
      <c r="O90" s="237" t="e">
        <f>+C90/(143*#REF!+$T$1)</f>
        <v>#REF!</v>
      </c>
      <c r="P90" s="237" t="e">
        <f>+K90/((143*#REF!+投手通算!C71)*27)</f>
        <v>#REF!</v>
      </c>
      <c r="Q90" s="44" t="e">
        <f>+L90/(K90*3)</f>
        <v>#DIV/0!</v>
      </c>
      <c r="R90" s="620">
        <f>SUM(R85:R88)</f>
        <v>0</v>
      </c>
      <c r="S90" s="529">
        <f>+C90-R90</f>
        <v>0</v>
      </c>
      <c r="T90" s="362"/>
    </row>
    <row r="91" spans="1:20" ht="13.5" customHeight="1">
      <c r="A91" s="6"/>
      <c r="B91" s="19"/>
      <c r="C91" s="6"/>
      <c r="D91" s="6"/>
      <c r="E91" s="6"/>
      <c r="F91" s="6"/>
      <c r="G91" s="6"/>
      <c r="H91" s="6"/>
      <c r="I91" s="6"/>
      <c r="J91" s="6"/>
      <c r="K91" s="6"/>
      <c r="L91" s="6"/>
      <c r="M91" s="6"/>
      <c r="N91" s="449"/>
      <c r="Q91" s="44"/>
      <c r="R91" s="618"/>
      <c r="S91" s="618"/>
    </row>
    <row r="92" spans="1:20" ht="13.5" customHeight="1">
      <c r="A92" s="6"/>
      <c r="B92" s="19"/>
      <c r="C92" s="6"/>
      <c r="D92" s="6"/>
      <c r="E92" s="6"/>
      <c r="F92" s="6"/>
      <c r="G92" s="6"/>
      <c r="H92" s="6"/>
      <c r="I92" s="6"/>
      <c r="J92" s="6"/>
      <c r="K92" s="6"/>
      <c r="L92" s="6"/>
      <c r="M92" s="6"/>
      <c r="N92" s="449"/>
      <c r="R92" s="618"/>
      <c r="S92" s="618"/>
    </row>
    <row r="93" spans="1:20" s="5" customFormat="1" ht="13.5" customHeight="1">
      <c r="A93" s="684">
        <v>21</v>
      </c>
      <c r="B93" s="1321">
        <v>33826</v>
      </c>
      <c r="C93" s="1319">
        <f ca="1">DATEDIF(B93,$A$1,"Ｙ")</f>
        <v>29</v>
      </c>
      <c r="D93" s="14">
        <v>186</v>
      </c>
      <c r="E93" s="14">
        <v>101</v>
      </c>
      <c r="F93" s="14" t="s">
        <v>617</v>
      </c>
      <c r="G93" s="15" t="s">
        <v>621</v>
      </c>
      <c r="H93" s="16" t="s">
        <v>674</v>
      </c>
      <c r="I93" s="14"/>
      <c r="J93" s="14"/>
      <c r="K93" s="14"/>
      <c r="L93" s="14"/>
      <c r="M93" s="14" t="s">
        <v>1304</v>
      </c>
      <c r="N93" s="1325" t="s">
        <v>2327</v>
      </c>
      <c r="O93" s="357"/>
      <c r="P93" s="357"/>
      <c r="Q93" s="357"/>
      <c r="T93" s="115"/>
    </row>
    <row r="94" spans="1:20" ht="13.5" customHeight="1">
      <c r="A94" s="39" t="s">
        <v>732</v>
      </c>
      <c r="B94" s="181"/>
      <c r="C94" s="170" t="s">
        <v>73</v>
      </c>
      <c r="D94" s="170" t="s">
        <v>108</v>
      </c>
      <c r="E94" s="170" t="s">
        <v>109</v>
      </c>
      <c r="F94" s="170" t="s">
        <v>105</v>
      </c>
      <c r="G94" s="170" t="s">
        <v>128</v>
      </c>
      <c r="H94" s="170" t="s">
        <v>1114</v>
      </c>
      <c r="I94" s="170" t="s">
        <v>106</v>
      </c>
      <c r="J94" s="170" t="s">
        <v>78</v>
      </c>
      <c r="K94" s="170" t="s">
        <v>2</v>
      </c>
      <c r="L94" s="170" t="s">
        <v>37</v>
      </c>
      <c r="M94" s="170" t="s">
        <v>99</v>
      </c>
      <c r="N94" s="344" t="s">
        <v>1</v>
      </c>
    </row>
    <row r="95" spans="1:20" ht="13.5" customHeight="1">
      <c r="A95" s="6">
        <v>2011</v>
      </c>
      <c r="B95" s="19">
        <v>1</v>
      </c>
      <c r="C95" s="6">
        <v>0</v>
      </c>
      <c r="D95" s="6">
        <v>0</v>
      </c>
      <c r="E95" s="6">
        <v>0</v>
      </c>
      <c r="F95" s="6">
        <v>0</v>
      </c>
      <c r="G95" s="6">
        <v>0</v>
      </c>
      <c r="H95" s="6">
        <v>0</v>
      </c>
      <c r="I95" s="6">
        <v>0</v>
      </c>
      <c r="J95" s="177" t="s">
        <v>792</v>
      </c>
      <c r="K95" s="177" t="s">
        <v>792</v>
      </c>
      <c r="L95" s="177" t="s">
        <v>792</v>
      </c>
      <c r="M95" s="177" t="s">
        <v>792</v>
      </c>
      <c r="N95" s="566" t="s">
        <v>792</v>
      </c>
      <c r="O95" s="5" t="s">
        <v>626</v>
      </c>
      <c r="P95" s="5" t="s">
        <v>626</v>
      </c>
      <c r="Q95" s="5" t="s">
        <v>626</v>
      </c>
      <c r="R95" s="5" t="s">
        <v>626</v>
      </c>
      <c r="S95" s="5" t="s">
        <v>626</v>
      </c>
    </row>
    <row r="96" spans="1:20" ht="13.5" customHeight="1">
      <c r="A96" s="6">
        <v>2012</v>
      </c>
      <c r="B96" s="19">
        <v>2</v>
      </c>
      <c r="C96" s="6">
        <v>12</v>
      </c>
      <c r="D96" s="6">
        <v>0</v>
      </c>
      <c r="E96" s="6">
        <v>0</v>
      </c>
      <c r="F96" s="6">
        <v>0</v>
      </c>
      <c r="G96" s="6">
        <v>1</v>
      </c>
      <c r="H96" s="6">
        <v>1</v>
      </c>
      <c r="I96" s="6">
        <v>0</v>
      </c>
      <c r="J96" s="68">
        <v>0</v>
      </c>
      <c r="K96" s="6">
        <v>63</v>
      </c>
      <c r="L96" s="6">
        <v>14</v>
      </c>
      <c r="M96" s="6">
        <v>6</v>
      </c>
      <c r="N96" s="563">
        <f>+M96/(K96/27)</f>
        <v>2.5714285714285712</v>
      </c>
      <c r="O96" s="25">
        <f t="shared" ref="O96:O101" si="38">+C96/143</f>
        <v>8.3916083916083919E-2</v>
      </c>
      <c r="P96" s="25">
        <f t="shared" ref="P96:P101" si="39">+K96/(143*27)</f>
        <v>1.6317016317016316E-2</v>
      </c>
      <c r="Q96" s="44">
        <f t="shared" ref="Q96:Q107" si="40">+L96/(K96*3)</f>
        <v>7.407407407407407E-2</v>
      </c>
      <c r="R96" s="5" t="s">
        <v>1517</v>
      </c>
      <c r="S96" s="5">
        <f t="shared" ref="S96:S107" si="41">+C96-R96</f>
        <v>11</v>
      </c>
    </row>
    <row r="97" spans="1:20" ht="13.5" customHeight="1">
      <c r="A97" s="6">
        <v>2013</v>
      </c>
      <c r="B97" s="19">
        <v>3</v>
      </c>
      <c r="C97" s="6">
        <v>16</v>
      </c>
      <c r="D97" s="6">
        <v>0</v>
      </c>
      <c r="E97" s="6">
        <v>0</v>
      </c>
      <c r="F97" s="6">
        <v>2</v>
      </c>
      <c r="G97" s="6">
        <v>7</v>
      </c>
      <c r="H97" s="6">
        <v>1</v>
      </c>
      <c r="I97" s="6">
        <v>0</v>
      </c>
      <c r="J97" s="68">
        <v>0.22222222222222221</v>
      </c>
      <c r="K97" s="6">
        <v>181</v>
      </c>
      <c r="L97" s="6">
        <v>39</v>
      </c>
      <c r="M97" s="6">
        <v>39</v>
      </c>
      <c r="N97" s="563">
        <f>+M97/(K97/27)</f>
        <v>5.8176795580110499</v>
      </c>
      <c r="O97" s="25">
        <f t="shared" si="38"/>
        <v>0.11188811188811189</v>
      </c>
      <c r="P97" s="25">
        <f t="shared" si="39"/>
        <v>4.6879046879046878E-2</v>
      </c>
      <c r="Q97" s="44">
        <f t="shared" si="40"/>
        <v>7.18232044198895E-2</v>
      </c>
      <c r="R97" s="5" t="s">
        <v>1521</v>
      </c>
      <c r="S97" s="5">
        <f t="shared" si="41"/>
        <v>5</v>
      </c>
    </row>
    <row r="98" spans="1:20" ht="13.5" customHeight="1">
      <c r="A98" s="6">
        <v>2014</v>
      </c>
      <c r="B98" s="19">
        <v>4</v>
      </c>
      <c r="C98" s="6">
        <v>32</v>
      </c>
      <c r="D98" s="6">
        <v>0</v>
      </c>
      <c r="E98" s="6">
        <v>0</v>
      </c>
      <c r="F98" s="6">
        <v>2</v>
      </c>
      <c r="G98" s="6">
        <v>3</v>
      </c>
      <c r="H98" s="6">
        <v>10</v>
      </c>
      <c r="I98" s="6">
        <v>1</v>
      </c>
      <c r="J98" s="68">
        <f>+F98/(F98+G98)</f>
        <v>0.4</v>
      </c>
      <c r="K98" s="6">
        <v>131</v>
      </c>
      <c r="L98" s="6">
        <v>32</v>
      </c>
      <c r="M98" s="6">
        <v>18</v>
      </c>
      <c r="N98" s="563">
        <f>+M98/(K98/27)</f>
        <v>3.7099236641221371</v>
      </c>
      <c r="O98" s="25">
        <f t="shared" si="38"/>
        <v>0.22377622377622378</v>
      </c>
      <c r="P98" s="25">
        <f t="shared" si="39"/>
        <v>3.392903392903393E-2</v>
      </c>
      <c r="Q98" s="44">
        <f t="shared" si="40"/>
        <v>8.1424936386768454E-2</v>
      </c>
      <c r="R98" s="5" t="s">
        <v>1515</v>
      </c>
      <c r="S98" s="5">
        <f t="shared" si="41"/>
        <v>32</v>
      </c>
    </row>
    <row r="99" spans="1:20" ht="13.5" customHeight="1">
      <c r="A99" s="6">
        <v>2015</v>
      </c>
      <c r="B99" s="19">
        <v>6</v>
      </c>
      <c r="C99" s="6">
        <v>69</v>
      </c>
      <c r="D99" s="6">
        <v>0</v>
      </c>
      <c r="E99" s="6">
        <v>0</v>
      </c>
      <c r="F99" s="6">
        <v>0</v>
      </c>
      <c r="G99" s="6">
        <v>6</v>
      </c>
      <c r="H99" s="6">
        <v>11</v>
      </c>
      <c r="I99" s="6">
        <v>29</v>
      </c>
      <c r="J99" s="68">
        <v>0</v>
      </c>
      <c r="K99" s="6">
        <v>218</v>
      </c>
      <c r="L99" s="6">
        <v>61</v>
      </c>
      <c r="M99" s="6">
        <v>18</v>
      </c>
      <c r="N99" s="563">
        <f>+M99/(K99/27)</f>
        <v>2.2293577981651373</v>
      </c>
      <c r="O99" s="25">
        <f t="shared" si="38"/>
        <v>0.4825174825174825</v>
      </c>
      <c r="P99" s="25">
        <f t="shared" si="39"/>
        <v>5.6462056462056459E-2</v>
      </c>
      <c r="Q99" s="44">
        <f t="shared" si="40"/>
        <v>9.3272171253822631E-2</v>
      </c>
      <c r="R99" s="5" t="s">
        <v>1515</v>
      </c>
      <c r="S99" s="5">
        <f t="shared" si="41"/>
        <v>69</v>
      </c>
    </row>
    <row r="100" spans="1:20" ht="13.5" customHeight="1">
      <c r="A100" s="6">
        <v>2016</v>
      </c>
      <c r="B100" s="19">
        <v>7</v>
      </c>
      <c r="C100" s="6">
        <v>61</v>
      </c>
      <c r="D100" s="6">
        <v>0</v>
      </c>
      <c r="E100" s="6">
        <v>0</v>
      </c>
      <c r="F100" s="6">
        <v>3</v>
      </c>
      <c r="G100" s="6">
        <v>4</v>
      </c>
      <c r="H100" s="6">
        <v>7</v>
      </c>
      <c r="I100" s="6">
        <v>34</v>
      </c>
      <c r="J100" s="68">
        <v>0.42857142857142855</v>
      </c>
      <c r="K100" s="6">
        <v>184</v>
      </c>
      <c r="L100" s="6">
        <v>54</v>
      </c>
      <c r="M100" s="6">
        <v>9</v>
      </c>
      <c r="N100" s="563">
        <v>1.31865216391304</v>
      </c>
      <c r="O100" s="25">
        <f t="shared" si="38"/>
        <v>0.42657342657342656</v>
      </c>
      <c r="P100" s="25">
        <f t="shared" si="39"/>
        <v>4.7656047656047654E-2</v>
      </c>
      <c r="Q100" s="44">
        <f t="shared" si="40"/>
        <v>9.7826086956521743E-2</v>
      </c>
      <c r="R100" s="5" t="s">
        <v>1515</v>
      </c>
      <c r="S100" s="5">
        <f t="shared" si="41"/>
        <v>61</v>
      </c>
    </row>
    <row r="101" spans="1:20" ht="13.5" customHeight="1">
      <c r="A101" s="6">
        <v>2017</v>
      </c>
      <c r="B101" s="19">
        <v>8</v>
      </c>
      <c r="C101" s="6">
        <v>59</v>
      </c>
      <c r="D101" s="6">
        <v>0</v>
      </c>
      <c r="E101" s="6">
        <v>0</v>
      </c>
      <c r="F101" s="6">
        <v>4</v>
      </c>
      <c r="G101" s="6">
        <v>1</v>
      </c>
      <c r="H101" s="6">
        <v>25</v>
      </c>
      <c r="I101" s="6">
        <v>10</v>
      </c>
      <c r="J101" s="68">
        <v>0.8</v>
      </c>
      <c r="K101" s="6">
        <v>163</v>
      </c>
      <c r="L101" s="6">
        <v>36</v>
      </c>
      <c r="M101" s="6">
        <v>9</v>
      </c>
      <c r="N101" s="563">
        <f>+M101/(K101/27)</f>
        <v>1.49079754601227</v>
      </c>
      <c r="O101" s="25">
        <f t="shared" si="38"/>
        <v>0.41258741258741261</v>
      </c>
      <c r="P101" s="25">
        <f t="shared" si="39"/>
        <v>4.2217042217042214E-2</v>
      </c>
      <c r="Q101" s="44">
        <f t="shared" si="40"/>
        <v>7.3619631901840496E-2</v>
      </c>
      <c r="R101" s="5" t="s">
        <v>1515</v>
      </c>
      <c r="S101" s="5">
        <f t="shared" si="41"/>
        <v>59</v>
      </c>
    </row>
    <row r="102" spans="1:20" ht="13.5" customHeight="1">
      <c r="A102" s="6">
        <v>2018</v>
      </c>
      <c r="B102" s="19">
        <v>9</v>
      </c>
      <c r="C102" s="6">
        <v>68</v>
      </c>
      <c r="D102" s="6">
        <v>0</v>
      </c>
      <c r="E102" s="6">
        <v>0</v>
      </c>
      <c r="F102" s="6">
        <v>4</v>
      </c>
      <c r="G102" s="6">
        <v>2</v>
      </c>
      <c r="H102" s="6">
        <v>6</v>
      </c>
      <c r="I102" s="6">
        <v>32</v>
      </c>
      <c r="J102" s="68">
        <v>0.66666666666666663</v>
      </c>
      <c r="K102" s="6">
        <v>189</v>
      </c>
      <c r="L102" s="6">
        <v>56</v>
      </c>
      <c r="M102" s="6">
        <v>18</v>
      </c>
      <c r="N102" s="563">
        <v>2.7135678391859801</v>
      </c>
      <c r="O102" s="25">
        <v>0.47222222222222221</v>
      </c>
      <c r="P102" s="25">
        <v>5.1183127571816499E-2</v>
      </c>
      <c r="Q102" s="44">
        <f t="shared" si="40"/>
        <v>9.8765432098765427E-2</v>
      </c>
      <c r="R102" s="5" t="s">
        <v>1599</v>
      </c>
      <c r="S102" s="5" t="s">
        <v>1606</v>
      </c>
    </row>
    <row r="103" spans="1:20" ht="13.5" customHeight="1">
      <c r="A103" s="6">
        <v>2019</v>
      </c>
      <c r="B103" s="582">
        <v>10</v>
      </c>
      <c r="C103" s="545">
        <v>36</v>
      </c>
      <c r="D103" s="545">
        <v>0</v>
      </c>
      <c r="E103" s="545">
        <v>0</v>
      </c>
      <c r="F103" s="545">
        <v>3</v>
      </c>
      <c r="G103" s="545">
        <v>3</v>
      </c>
      <c r="H103" s="545">
        <v>5</v>
      </c>
      <c r="I103" s="545">
        <v>9</v>
      </c>
      <c r="J103" s="595">
        <f>+F103/(F103+G103)</f>
        <v>0.5</v>
      </c>
      <c r="K103" s="545">
        <v>106</v>
      </c>
      <c r="L103" s="545">
        <v>23</v>
      </c>
      <c r="M103" s="545">
        <v>16</v>
      </c>
      <c r="N103" s="588">
        <f>+M103/(K103/27)</f>
        <v>4.0754716981132075</v>
      </c>
      <c r="O103" s="25">
        <f t="shared" ref="O103" si="42">+C103/143</f>
        <v>0.25174825174825177</v>
      </c>
      <c r="P103" s="25">
        <f t="shared" ref="P103" si="43">+K103/(143*27)</f>
        <v>2.7454027454027453E-2</v>
      </c>
      <c r="Q103" s="44">
        <f t="shared" si="40"/>
        <v>7.2327044025157231E-2</v>
      </c>
      <c r="R103" s="5">
        <v>0</v>
      </c>
      <c r="S103" s="5">
        <f>+C103-R103</f>
        <v>36</v>
      </c>
    </row>
    <row r="104" spans="1:20" s="539" customFormat="1" ht="13.5" customHeight="1">
      <c r="A104" s="6">
        <v>2020</v>
      </c>
      <c r="B104" s="582">
        <v>11</v>
      </c>
      <c r="C104" s="545">
        <v>6</v>
      </c>
      <c r="D104" s="545">
        <v>0</v>
      </c>
      <c r="E104" s="545">
        <v>0</v>
      </c>
      <c r="F104" s="545">
        <v>1</v>
      </c>
      <c r="G104" s="545">
        <v>0</v>
      </c>
      <c r="H104" s="545">
        <v>0</v>
      </c>
      <c r="I104" s="545">
        <v>0</v>
      </c>
      <c r="J104" s="583">
        <v>1</v>
      </c>
      <c r="K104" s="545">
        <v>15</v>
      </c>
      <c r="L104" s="545">
        <v>3</v>
      </c>
      <c r="M104" s="545">
        <v>5</v>
      </c>
      <c r="N104" s="584">
        <v>9</v>
      </c>
      <c r="O104" s="25">
        <v>0.47222222222222221</v>
      </c>
      <c r="P104" s="25">
        <v>5.1183127571816499E-2</v>
      </c>
      <c r="Q104" s="750">
        <v>6.6666666666666666E-2</v>
      </c>
      <c r="R104" s="586"/>
      <c r="S104" s="586">
        <v>6</v>
      </c>
      <c r="T104" s="587"/>
    </row>
    <row r="105" spans="1:20" s="539" customFormat="1" ht="13.5" customHeight="1">
      <c r="A105" s="6">
        <v>2021</v>
      </c>
      <c r="B105" s="582">
        <v>12</v>
      </c>
      <c r="C105" s="545">
        <v>4</v>
      </c>
      <c r="D105" s="545">
        <v>0</v>
      </c>
      <c r="E105" s="545">
        <v>0</v>
      </c>
      <c r="F105" s="545">
        <v>0</v>
      </c>
      <c r="G105" s="545">
        <v>0</v>
      </c>
      <c r="H105" s="545">
        <v>0</v>
      </c>
      <c r="I105" s="545">
        <v>0</v>
      </c>
      <c r="J105" s="583" t="e">
        <f>+F105/(F105+G105)</f>
        <v>#DIV/0!</v>
      </c>
      <c r="K105" s="545">
        <v>12</v>
      </c>
      <c r="L105" s="545">
        <v>1</v>
      </c>
      <c r="M105" s="545">
        <v>6</v>
      </c>
      <c r="N105" s="584">
        <f>+M105/(K105/27)</f>
        <v>13.5</v>
      </c>
      <c r="O105" s="25">
        <f t="shared" ref="O105" si="44">+C105/143</f>
        <v>2.7972027972027972E-2</v>
      </c>
      <c r="P105" s="25">
        <f t="shared" ref="P105" si="45">+K105/(143*27)</f>
        <v>3.108003108003108E-3</v>
      </c>
      <c r="Q105" s="750">
        <f>+L105/(K105*3)</f>
        <v>2.7777777777777776E-2</v>
      </c>
      <c r="R105" s="586"/>
      <c r="S105" s="586">
        <f>+C105-R105</f>
        <v>4</v>
      </c>
      <c r="T105" s="587"/>
    </row>
    <row r="106" spans="1:20" s="1" customFormat="1" ht="13.5" customHeight="1">
      <c r="A106" s="351">
        <v>2022</v>
      </c>
      <c r="B106" s="440">
        <v>13</v>
      </c>
      <c r="C106" s="351">
        <f>+投手通算!C11</f>
        <v>0</v>
      </c>
      <c r="D106" s="351">
        <f>+投手通算!AC11</f>
        <v>0</v>
      </c>
      <c r="E106" s="351">
        <f>+投手通算!AD11</f>
        <v>0</v>
      </c>
      <c r="F106" s="351">
        <f>+投手通算!D11</f>
        <v>0</v>
      </c>
      <c r="G106" s="351">
        <f>+投手通算!E11</f>
        <v>0</v>
      </c>
      <c r="H106" s="351">
        <f>+投手通算!G11</f>
        <v>0</v>
      </c>
      <c r="I106" s="351">
        <f>+投手通算!F11</f>
        <v>0</v>
      </c>
      <c r="J106" s="441" t="e">
        <f>+F106/(F106+G106)</f>
        <v>#DIV/0!</v>
      </c>
      <c r="K106" s="351">
        <f>+投手通算!I11</f>
        <v>0</v>
      </c>
      <c r="L106" s="351">
        <f>+投手通算!N11</f>
        <v>0</v>
      </c>
      <c r="M106" s="351">
        <f>+投手通算!S11</f>
        <v>0</v>
      </c>
      <c r="N106" s="564" t="e">
        <f>+M106/(K106/27)</f>
        <v>#DIV/0!</v>
      </c>
      <c r="O106" s="610" t="e">
        <f>+C106/$T$1</f>
        <v>#DIV/0!</v>
      </c>
      <c r="P106" s="237">
        <f>+K106/(143*27)</f>
        <v>0</v>
      </c>
      <c r="Q106" s="358" t="e">
        <f>+L106/(K106*3)</f>
        <v>#DIV/0!</v>
      </c>
      <c r="R106" s="529"/>
      <c r="S106" s="529">
        <f>+C106-R106</f>
        <v>0</v>
      </c>
      <c r="T106" s="362"/>
    </row>
    <row r="107" spans="1:20" s="1" customFormat="1" ht="13.5" customHeight="1">
      <c r="A107" s="69" t="s">
        <v>96</v>
      </c>
      <c r="B107" s="70"/>
      <c r="C107" s="69">
        <f>SUM(C95:C106)</f>
        <v>363</v>
      </c>
      <c r="D107" s="69">
        <f t="shared" ref="D107:I107" si="46">SUM(D95:D106)</f>
        <v>0</v>
      </c>
      <c r="E107" s="69">
        <f t="shared" si="46"/>
        <v>0</v>
      </c>
      <c r="F107" s="69">
        <f t="shared" si="46"/>
        <v>19</v>
      </c>
      <c r="G107" s="69">
        <f t="shared" si="46"/>
        <v>27</v>
      </c>
      <c r="H107" s="69">
        <f t="shared" si="46"/>
        <v>66</v>
      </c>
      <c r="I107" s="69">
        <f t="shared" si="46"/>
        <v>115</v>
      </c>
      <c r="J107" s="72">
        <f>+F107/(F107+G107)</f>
        <v>0.41304347826086957</v>
      </c>
      <c r="K107" s="594">
        <f>SUM(K95:K106)</f>
        <v>1262</v>
      </c>
      <c r="L107" s="594">
        <f>SUM(L95:L106)</f>
        <v>319</v>
      </c>
      <c r="M107" s="594">
        <f>SUM(M95:M106)</f>
        <v>144</v>
      </c>
      <c r="N107" s="565">
        <f>+M107/(K107/27)</f>
        <v>3.0808240887480189</v>
      </c>
      <c r="O107" s="237">
        <f>+C107/(143*B103+$T$1)</f>
        <v>0.25384615384615383</v>
      </c>
      <c r="P107" s="237">
        <f>+K107/((143*B102+投手通算!C42)*27)</f>
        <v>3.6317591873147426E-2</v>
      </c>
      <c r="Q107" s="44">
        <f t="shared" si="40"/>
        <v>8.4257791864764925E-2</v>
      </c>
      <c r="R107" s="5" t="s">
        <v>1531</v>
      </c>
      <c r="S107" s="5">
        <f t="shared" si="41"/>
        <v>351</v>
      </c>
      <c r="T107" s="362"/>
    </row>
    <row r="108" spans="1:20" ht="13.5" customHeight="1">
      <c r="A108" s="6"/>
      <c r="B108" s="19"/>
      <c r="C108" s="6"/>
      <c r="D108" s="6"/>
      <c r="E108" s="6"/>
      <c r="F108" s="6"/>
      <c r="G108" s="6"/>
      <c r="H108" s="6"/>
      <c r="I108" s="6"/>
      <c r="J108" s="6"/>
      <c r="K108" s="6"/>
      <c r="L108" s="6"/>
      <c r="M108" s="6"/>
      <c r="N108" s="449"/>
    </row>
    <row r="109" spans="1:20" ht="13.5" customHeight="1">
      <c r="A109" s="6"/>
      <c r="B109" s="19"/>
      <c r="C109" s="6"/>
      <c r="D109" s="6"/>
      <c r="E109" s="6"/>
      <c r="F109" s="6"/>
      <c r="G109" s="6"/>
      <c r="H109" s="6"/>
      <c r="I109" s="6"/>
      <c r="J109" s="6"/>
      <c r="K109" s="6"/>
      <c r="L109" s="6"/>
      <c r="M109" s="6"/>
      <c r="N109" s="449"/>
    </row>
    <row r="110" spans="1:20" s="5" customFormat="1" ht="13.5" customHeight="1">
      <c r="A110" s="684">
        <v>23</v>
      </c>
      <c r="B110" s="1321">
        <v>33823</v>
      </c>
      <c r="C110" s="1319">
        <f ca="1">DATEDIF(B110,$A$1,"Ｙ")</f>
        <v>29</v>
      </c>
      <c r="D110" s="14">
        <v>188</v>
      </c>
      <c r="E110" s="14">
        <v>85</v>
      </c>
      <c r="F110" s="14" t="s">
        <v>617</v>
      </c>
      <c r="G110" s="15" t="s">
        <v>616</v>
      </c>
      <c r="H110" s="16" t="s">
        <v>1010</v>
      </c>
      <c r="I110" s="14"/>
      <c r="J110" s="14"/>
      <c r="K110" s="14"/>
      <c r="L110" s="14"/>
      <c r="M110" s="14" t="s">
        <v>1305</v>
      </c>
      <c r="N110" s="1325" t="s">
        <v>2328</v>
      </c>
      <c r="O110" s="357"/>
      <c r="P110" s="357"/>
      <c r="Q110" s="357"/>
      <c r="T110" s="115"/>
    </row>
    <row r="111" spans="1:20" ht="13.5" customHeight="1">
      <c r="A111" s="39" t="s">
        <v>1002</v>
      </c>
      <c r="B111" s="181"/>
      <c r="C111" s="170" t="s">
        <v>73</v>
      </c>
      <c r="D111" s="170" t="s">
        <v>108</v>
      </c>
      <c r="E111" s="170" t="s">
        <v>109</v>
      </c>
      <c r="F111" s="170" t="s">
        <v>105</v>
      </c>
      <c r="G111" s="170" t="s">
        <v>128</v>
      </c>
      <c r="H111" s="170" t="s">
        <v>1114</v>
      </c>
      <c r="I111" s="170" t="s">
        <v>106</v>
      </c>
      <c r="J111" s="170" t="s">
        <v>78</v>
      </c>
      <c r="K111" s="170" t="s">
        <v>2</v>
      </c>
      <c r="L111" s="170" t="s">
        <v>37</v>
      </c>
      <c r="M111" s="170" t="s">
        <v>99</v>
      </c>
      <c r="N111" s="344" t="s">
        <v>1</v>
      </c>
    </row>
    <row r="112" spans="1:20" ht="13.5" customHeight="1">
      <c r="A112" s="6">
        <v>2015</v>
      </c>
      <c r="B112" s="19">
        <v>1</v>
      </c>
      <c r="C112" s="6">
        <v>6</v>
      </c>
      <c r="D112" s="6">
        <v>0</v>
      </c>
      <c r="E112" s="6">
        <v>0</v>
      </c>
      <c r="F112" s="6">
        <v>1</v>
      </c>
      <c r="G112" s="6">
        <v>2</v>
      </c>
      <c r="H112" s="6">
        <v>0</v>
      </c>
      <c r="I112" s="6">
        <v>0</v>
      </c>
      <c r="J112" s="68">
        <v>0.33333333333333331</v>
      </c>
      <c r="K112" s="6">
        <v>75</v>
      </c>
      <c r="L112" s="6">
        <v>18</v>
      </c>
      <c r="M112" s="6">
        <v>16</v>
      </c>
      <c r="N112" s="563">
        <f>+M112/(K112/27)</f>
        <v>5.76</v>
      </c>
      <c r="O112" s="25">
        <f>+C112/143</f>
        <v>4.195804195804196E-2</v>
      </c>
      <c r="P112" s="25">
        <f>+K112/(143*27)</f>
        <v>1.9425019425019424E-2</v>
      </c>
      <c r="Q112" s="44">
        <f>+L112/(K112*3)</f>
        <v>0.08</v>
      </c>
      <c r="R112" s="5" t="s">
        <v>1520</v>
      </c>
      <c r="S112" s="5">
        <f>+C112-R112</f>
        <v>0</v>
      </c>
    </row>
    <row r="113" spans="1:20" ht="13.5" customHeight="1">
      <c r="A113" s="6">
        <v>2016</v>
      </c>
      <c r="B113" s="19">
        <v>2</v>
      </c>
      <c r="C113" s="6">
        <v>16</v>
      </c>
      <c r="D113" s="6">
        <v>0</v>
      </c>
      <c r="E113" s="6">
        <v>0</v>
      </c>
      <c r="F113" s="6">
        <v>3</v>
      </c>
      <c r="G113" s="6">
        <v>1</v>
      </c>
      <c r="H113" s="6">
        <v>0</v>
      </c>
      <c r="I113" s="6">
        <v>0</v>
      </c>
      <c r="J113" s="68">
        <v>0.75</v>
      </c>
      <c r="K113" s="6">
        <v>93</v>
      </c>
      <c r="L113" s="6">
        <v>21</v>
      </c>
      <c r="M113" s="6">
        <v>9</v>
      </c>
      <c r="N113" s="563">
        <v>2.6129032258064515</v>
      </c>
      <c r="O113" s="25">
        <f>+C114/143</f>
        <v>0.26573426573426573</v>
      </c>
      <c r="P113" s="25">
        <f>+K114/(143*27)</f>
        <v>0.10023310023310024</v>
      </c>
      <c r="Q113" s="44">
        <f>+L114/(K114*3)</f>
        <v>9.9052540913006026E-2</v>
      </c>
      <c r="R113" s="5" t="s">
        <v>1532</v>
      </c>
      <c r="S113" s="5">
        <f>+C114-R114</f>
        <v>23</v>
      </c>
    </row>
    <row r="114" spans="1:20" ht="13.5" customHeight="1">
      <c r="A114" s="6">
        <v>2017</v>
      </c>
      <c r="B114" s="19">
        <v>3</v>
      </c>
      <c r="C114" s="6">
        <v>38</v>
      </c>
      <c r="D114" s="6">
        <v>2</v>
      </c>
      <c r="E114" s="6">
        <v>2</v>
      </c>
      <c r="F114" s="6">
        <v>15</v>
      </c>
      <c r="G114" s="6">
        <v>3</v>
      </c>
      <c r="H114" s="6">
        <v>3</v>
      </c>
      <c r="I114" s="6">
        <v>0</v>
      </c>
      <c r="J114" s="68">
        <v>0.83333333333333337</v>
      </c>
      <c r="K114" s="6">
        <v>387</v>
      </c>
      <c r="L114" s="6">
        <v>115</v>
      </c>
      <c r="M114" s="6">
        <v>37</v>
      </c>
      <c r="N114" s="563">
        <f>+M114/(K114/27)</f>
        <v>2.581395348837209</v>
      </c>
      <c r="O114" s="25">
        <f>+C114/143</f>
        <v>0.26573426573426573</v>
      </c>
      <c r="P114" s="25">
        <f>+K114/(143*27)</f>
        <v>0.10023310023310024</v>
      </c>
      <c r="Q114" s="44">
        <f>+L114/(K114*3)</f>
        <v>9.9052540913006026E-2</v>
      </c>
      <c r="R114" s="5" t="s">
        <v>1527</v>
      </c>
      <c r="S114" s="5">
        <f>+C114-R114</f>
        <v>23</v>
      </c>
    </row>
    <row r="115" spans="1:20" ht="13.5" customHeight="1">
      <c r="A115" s="6">
        <v>2018</v>
      </c>
      <c r="B115" s="19">
        <v>4</v>
      </c>
      <c r="C115" s="6">
        <v>9</v>
      </c>
      <c r="D115" s="6">
        <v>0</v>
      </c>
      <c r="E115" s="6">
        <v>0</v>
      </c>
      <c r="F115" s="6">
        <v>2</v>
      </c>
      <c r="G115" s="6">
        <v>1</v>
      </c>
      <c r="H115" s="6">
        <v>0</v>
      </c>
      <c r="I115" s="6">
        <v>0</v>
      </c>
      <c r="J115" s="68">
        <v>0.66666666666666663</v>
      </c>
      <c r="K115" s="6">
        <v>80</v>
      </c>
      <c r="L115" s="6">
        <v>18</v>
      </c>
      <c r="M115" s="6">
        <v>16</v>
      </c>
      <c r="N115" s="563">
        <v>5.7375000000000007</v>
      </c>
      <c r="O115" s="25">
        <f t="shared" ref="O115" si="47">+C115/143</f>
        <v>6.2937062937062943E-2</v>
      </c>
      <c r="P115" s="25">
        <f t="shared" ref="P115" si="48">+K115/(143*27)</f>
        <v>2.0720020720020719E-2</v>
      </c>
      <c r="Q115" s="44">
        <f>+L114/(K114*3)</f>
        <v>9.9052540913006026E-2</v>
      </c>
      <c r="R115" s="5" t="s">
        <v>1607</v>
      </c>
      <c r="S115" s="5" t="s">
        <v>1600</v>
      </c>
    </row>
    <row r="116" spans="1:20" ht="13.5" customHeight="1">
      <c r="A116" s="545">
        <v>2019</v>
      </c>
      <c r="B116" s="582">
        <v>5</v>
      </c>
      <c r="C116" s="545">
        <v>4</v>
      </c>
      <c r="D116" s="545">
        <v>0</v>
      </c>
      <c r="E116" s="545">
        <v>0</v>
      </c>
      <c r="F116" s="545">
        <v>0</v>
      </c>
      <c r="G116" s="545">
        <v>2</v>
      </c>
      <c r="H116" s="545">
        <v>0</v>
      </c>
      <c r="I116" s="545">
        <v>0</v>
      </c>
      <c r="J116" s="583">
        <v>0</v>
      </c>
      <c r="K116" s="545">
        <v>38</v>
      </c>
      <c r="L116" s="545">
        <v>6</v>
      </c>
      <c r="M116" s="545">
        <v>13</v>
      </c>
      <c r="N116" s="588">
        <f>+M116/(K116/27)</f>
        <v>9.2368421052631575</v>
      </c>
      <c r="O116" s="25">
        <f t="shared" ref="O116" si="49">+C117/143</f>
        <v>0.19580419580419581</v>
      </c>
      <c r="P116" s="25">
        <f t="shared" ref="P116" si="50">+K117/(143*27)</f>
        <v>3.651903651903652E-2</v>
      </c>
      <c r="Q116" s="44">
        <f>+L116/(K116*3)</f>
        <v>5.2631578947368418E-2</v>
      </c>
      <c r="R116" s="5">
        <v>2</v>
      </c>
      <c r="S116" s="5">
        <f>+C116-R116</f>
        <v>2</v>
      </c>
    </row>
    <row r="117" spans="1:20" s="539" customFormat="1" ht="13.5" customHeight="1">
      <c r="A117" s="545">
        <v>2020</v>
      </c>
      <c r="B117" s="582">
        <v>6</v>
      </c>
      <c r="C117" s="545">
        <v>28</v>
      </c>
      <c r="D117" s="545">
        <v>0</v>
      </c>
      <c r="E117" s="545">
        <v>0</v>
      </c>
      <c r="F117" s="545">
        <v>1</v>
      </c>
      <c r="G117" s="545">
        <v>2</v>
      </c>
      <c r="H117" s="545">
        <v>2</v>
      </c>
      <c r="I117" s="545">
        <v>0</v>
      </c>
      <c r="J117" s="583">
        <v>0.33333333333333331</v>
      </c>
      <c r="K117" s="545">
        <v>141</v>
      </c>
      <c r="L117" s="545">
        <v>33</v>
      </c>
      <c r="M117" s="545">
        <v>24</v>
      </c>
      <c r="N117" s="584">
        <v>4.5957446808510634</v>
      </c>
      <c r="O117" s="25">
        <f t="shared" ref="O117:O118" si="51">+C117/143</f>
        <v>0.19580419580419581</v>
      </c>
      <c r="P117" s="25">
        <f t="shared" ref="P117:P118" si="52">+K117/(143*27)</f>
        <v>3.651903651903652E-2</v>
      </c>
      <c r="Q117" s="750">
        <v>7.8014184397163094E-2</v>
      </c>
      <c r="R117" s="586"/>
      <c r="S117" s="586">
        <v>28</v>
      </c>
      <c r="T117" s="587"/>
    </row>
    <row r="118" spans="1:20" s="539" customFormat="1" ht="13.5" customHeight="1">
      <c r="A118" s="545">
        <v>2021</v>
      </c>
      <c r="B118" s="582">
        <v>7</v>
      </c>
      <c r="C118" s="545">
        <v>1</v>
      </c>
      <c r="D118" s="545">
        <v>0</v>
      </c>
      <c r="E118" s="545">
        <v>0</v>
      </c>
      <c r="F118" s="545">
        <v>0</v>
      </c>
      <c r="G118" s="545">
        <v>0</v>
      </c>
      <c r="H118" s="545">
        <v>0</v>
      </c>
      <c r="I118" s="545">
        <v>0</v>
      </c>
      <c r="J118" s="583" t="e">
        <f>+F118/(F118+G118)</f>
        <v>#DIV/0!</v>
      </c>
      <c r="K118" s="545">
        <v>14</v>
      </c>
      <c r="L118" s="545">
        <v>2</v>
      </c>
      <c r="M118" s="545">
        <v>2</v>
      </c>
      <c r="N118" s="584">
        <f>+M118/(K118/27)</f>
        <v>3.8571428571428572</v>
      </c>
      <c r="O118" s="25">
        <f t="shared" si="51"/>
        <v>6.993006993006993E-3</v>
      </c>
      <c r="P118" s="25">
        <f t="shared" si="52"/>
        <v>3.6260036260036261E-3</v>
      </c>
      <c r="Q118" s="750">
        <f>+L118/(K118*3)</f>
        <v>4.7619047619047616E-2</v>
      </c>
      <c r="R118" s="586"/>
      <c r="S118" s="586">
        <f>+C118-R118</f>
        <v>1</v>
      </c>
      <c r="T118" s="587"/>
    </row>
    <row r="119" spans="1:20" s="1" customFormat="1" ht="13.5" customHeight="1">
      <c r="A119" s="351">
        <v>2022</v>
      </c>
      <c r="B119" s="440">
        <v>8</v>
      </c>
      <c r="C119" s="351">
        <f>+投手通算!C12</f>
        <v>0</v>
      </c>
      <c r="D119" s="351">
        <f>+投手通算!D12</f>
        <v>0</v>
      </c>
      <c r="E119" s="351">
        <f>+投手通算!E12</f>
        <v>0</v>
      </c>
      <c r="F119" s="351">
        <f>+投手通算!F12</f>
        <v>0</v>
      </c>
      <c r="G119" s="351">
        <f>+投手通算!G12</f>
        <v>0</v>
      </c>
      <c r="H119" s="351">
        <v>0</v>
      </c>
      <c r="I119" s="351">
        <f>+投手通算!I12</f>
        <v>0</v>
      </c>
      <c r="J119" s="441" t="e">
        <f>+F119/(F119+G119)</f>
        <v>#DIV/0!</v>
      </c>
      <c r="K119" s="351">
        <f>+投手通算!I12</f>
        <v>0</v>
      </c>
      <c r="L119" s="351">
        <f>+投手通算!J12</f>
        <v>0</v>
      </c>
      <c r="M119" s="351">
        <f>+投手通算!K12</f>
        <v>0</v>
      </c>
      <c r="N119" s="564" t="e">
        <f>+M119/(K119/27)</f>
        <v>#DIV/0!</v>
      </c>
      <c r="O119" s="610" t="e">
        <f>+C119/$T$1</f>
        <v>#DIV/0!</v>
      </c>
      <c r="P119" s="237" t="e">
        <f>+K119/(成績!C$2*27)</f>
        <v>#DIV/0!</v>
      </c>
      <c r="Q119" s="358" t="e">
        <f>+L119/(K119*3)</f>
        <v>#DIV/0!</v>
      </c>
      <c r="R119" s="529"/>
      <c r="S119" s="529">
        <f>+C119-R119</f>
        <v>0</v>
      </c>
      <c r="T119" s="362"/>
    </row>
    <row r="120" spans="1:20" s="1" customFormat="1" ht="13.5" customHeight="1">
      <c r="A120" s="69" t="s">
        <v>96</v>
      </c>
      <c r="B120" s="70"/>
      <c r="C120" s="69">
        <f t="shared" ref="C120:H120" si="53">SUM(C112:C119)</f>
        <v>102</v>
      </c>
      <c r="D120" s="69">
        <f t="shared" si="53"/>
        <v>2</v>
      </c>
      <c r="E120" s="69">
        <f t="shared" si="53"/>
        <v>2</v>
      </c>
      <c r="F120" s="69">
        <f t="shared" si="53"/>
        <v>22</v>
      </c>
      <c r="G120" s="69">
        <f t="shared" si="53"/>
        <v>11</v>
      </c>
      <c r="H120" s="69">
        <f t="shared" si="53"/>
        <v>5</v>
      </c>
      <c r="I120" s="256">
        <f>SUM(I112:I118)</f>
        <v>0</v>
      </c>
      <c r="J120" s="72" t="e">
        <f>+F118/(F118+G118)</f>
        <v>#DIV/0!</v>
      </c>
      <c r="K120" s="69">
        <f>SUM(K112:K118)</f>
        <v>828</v>
      </c>
      <c r="L120" s="69">
        <f>SUM(L112:L118)</f>
        <v>213</v>
      </c>
      <c r="M120" s="69">
        <f>SUM(M112:M118)</f>
        <v>117</v>
      </c>
      <c r="N120" s="565">
        <f>+M118/(K118/27)</f>
        <v>3.8571428571428572</v>
      </c>
      <c r="O120" s="237">
        <f>+C118/(143*B116+$T$1)</f>
        <v>1.3986013986013986E-3</v>
      </c>
      <c r="P120" s="237">
        <f>+K118/((143*B114+投手通算!C42)*27)</f>
        <v>1.2086678753345419E-3</v>
      </c>
      <c r="Q120" s="44">
        <f>+L118/(K118*3)</f>
        <v>4.7619047619047616E-2</v>
      </c>
      <c r="R120" s="5">
        <v>28</v>
      </c>
      <c r="S120" s="5">
        <f>+C118-R118</f>
        <v>1</v>
      </c>
      <c r="T120" s="362"/>
    </row>
    <row r="121" spans="1:20" ht="13.5" customHeight="1">
      <c r="A121" s="6"/>
      <c r="B121" s="19"/>
      <c r="C121" s="6"/>
      <c r="D121" s="6"/>
      <c r="E121" s="6"/>
      <c r="F121" s="6"/>
      <c r="G121" s="6"/>
      <c r="H121" s="6"/>
      <c r="I121" s="6"/>
      <c r="J121" s="6"/>
      <c r="K121" s="6"/>
      <c r="L121" s="6"/>
      <c r="M121" s="6"/>
      <c r="N121" s="178"/>
      <c r="R121" s="618"/>
      <c r="S121" s="618"/>
    </row>
    <row r="122" spans="1:20" ht="13.5" customHeight="1">
      <c r="A122" s="6"/>
      <c r="B122" s="19"/>
      <c r="C122" s="6"/>
      <c r="D122" s="6"/>
      <c r="E122" s="6"/>
      <c r="F122" s="6"/>
      <c r="G122" s="6"/>
      <c r="H122" s="6"/>
      <c r="I122" s="6"/>
      <c r="J122" s="6"/>
      <c r="K122" s="6"/>
      <c r="L122" s="6"/>
      <c r="M122" s="6"/>
      <c r="N122" s="449"/>
      <c r="R122" s="618"/>
      <c r="S122" s="618"/>
    </row>
    <row r="123" spans="1:20" s="618" customFormat="1" ht="13.5" customHeight="1">
      <c r="A123" s="184">
        <v>24</v>
      </c>
      <c r="B123" s="1321">
        <v>36493</v>
      </c>
      <c r="C123" s="1319">
        <f ca="1">DATEDIF(B123,$A$1,"Ｙ")</f>
        <v>22</v>
      </c>
      <c r="D123" s="14">
        <v>173</v>
      </c>
      <c r="E123" s="14">
        <v>76</v>
      </c>
      <c r="F123" s="14" t="s">
        <v>1461</v>
      </c>
      <c r="G123" s="15" t="s">
        <v>2215</v>
      </c>
      <c r="H123" s="17" t="s">
        <v>2216</v>
      </c>
      <c r="I123" s="14"/>
      <c r="J123" s="14"/>
      <c r="K123" s="14"/>
      <c r="L123" s="14"/>
      <c r="M123" s="14" t="s">
        <v>1447</v>
      </c>
      <c r="N123" s="1324">
        <v>1500</v>
      </c>
      <c r="O123" s="596"/>
      <c r="P123" s="596"/>
      <c r="Q123" s="596"/>
      <c r="T123" s="115"/>
    </row>
    <row r="124" spans="1:20" ht="13.5" customHeight="1">
      <c r="A124" s="39" t="s">
        <v>2214</v>
      </c>
      <c r="B124" s="181"/>
      <c r="C124" s="170" t="s">
        <v>73</v>
      </c>
      <c r="D124" s="170" t="s">
        <v>108</v>
      </c>
      <c r="E124" s="170" t="s">
        <v>109</v>
      </c>
      <c r="F124" s="170" t="s">
        <v>105</v>
      </c>
      <c r="G124" s="170" t="s">
        <v>128</v>
      </c>
      <c r="H124" s="170" t="s">
        <v>1114</v>
      </c>
      <c r="I124" s="170" t="s">
        <v>106</v>
      </c>
      <c r="J124" s="170" t="s">
        <v>78</v>
      </c>
      <c r="K124" s="170" t="s">
        <v>2</v>
      </c>
      <c r="L124" s="170" t="s">
        <v>37</v>
      </c>
      <c r="M124" s="170" t="s">
        <v>99</v>
      </c>
      <c r="N124" s="344" t="s">
        <v>1</v>
      </c>
      <c r="R124" s="618"/>
      <c r="S124" s="618"/>
    </row>
    <row r="125" spans="1:20" s="1" customFormat="1" ht="13.5" customHeight="1">
      <c r="A125" s="351">
        <v>2022</v>
      </c>
      <c r="B125" s="440">
        <v>1</v>
      </c>
      <c r="C125" s="351">
        <f>+投手通算!C13</f>
        <v>0</v>
      </c>
      <c r="D125" s="351">
        <f>+投手通算!AC13</f>
        <v>0</v>
      </c>
      <c r="E125" s="351">
        <f>+投手通算!AD13</f>
        <v>0</v>
      </c>
      <c r="F125" s="351">
        <f>+投手通算!D13</f>
        <v>0</v>
      </c>
      <c r="G125" s="351">
        <f>+投手通算!E13</f>
        <v>0</v>
      </c>
      <c r="H125" s="351">
        <f>+投手通算!G13</f>
        <v>0</v>
      </c>
      <c r="I125" s="351">
        <f>+投手通算!F13</f>
        <v>0</v>
      </c>
      <c r="J125" s="441" t="e">
        <f>+F125/(F125+G125)</f>
        <v>#DIV/0!</v>
      </c>
      <c r="K125" s="351">
        <f>+投手通算!I13</f>
        <v>0</v>
      </c>
      <c r="L125" s="351">
        <f>+投手通算!N13</f>
        <v>0</v>
      </c>
      <c r="M125" s="351">
        <f>+投手通算!S13</f>
        <v>0</v>
      </c>
      <c r="N125" s="564" t="e">
        <f>+M125/(K125/27)</f>
        <v>#DIV/0!</v>
      </c>
      <c r="O125" s="610" t="e">
        <f>+C125/$T$1</f>
        <v>#DIV/0!</v>
      </c>
      <c r="P125" s="237" t="e">
        <f>+K125/(成績!C$2*27)</f>
        <v>#DIV/0!</v>
      </c>
      <c r="Q125" s="358" t="e">
        <f>+L125/(K125*3)</f>
        <v>#DIV/0!</v>
      </c>
      <c r="R125" s="529"/>
      <c r="S125" s="529">
        <f>+C125-R125</f>
        <v>0</v>
      </c>
      <c r="T125" s="362"/>
    </row>
    <row r="126" spans="1:20" s="1" customFormat="1" ht="13.5" customHeight="1">
      <c r="A126" s="69" t="s">
        <v>96</v>
      </c>
      <c r="B126" s="70"/>
      <c r="C126" s="69">
        <f t="shared" ref="C126:I126" si="54">SUM(C125:C125)</f>
        <v>0</v>
      </c>
      <c r="D126" s="69">
        <f t="shared" si="54"/>
        <v>0</v>
      </c>
      <c r="E126" s="69">
        <f t="shared" si="54"/>
        <v>0</v>
      </c>
      <c r="F126" s="254">
        <f t="shared" si="54"/>
        <v>0</v>
      </c>
      <c r="G126" s="255">
        <f t="shared" si="54"/>
        <v>0</v>
      </c>
      <c r="H126" s="69">
        <f t="shared" si="54"/>
        <v>0</v>
      </c>
      <c r="I126" s="256">
        <f t="shared" si="54"/>
        <v>0</v>
      </c>
      <c r="J126" s="72" t="e">
        <f>+F126/(F126+G126)</f>
        <v>#DIV/0!</v>
      </c>
      <c r="K126" s="69">
        <f>SUM(K125:K125)</f>
        <v>0</v>
      </c>
      <c r="L126" s="69">
        <f>SUM(L125:L125)</f>
        <v>0</v>
      </c>
      <c r="M126" s="69">
        <f>SUM(M125:M125)</f>
        <v>0</v>
      </c>
      <c r="N126" s="565" t="e">
        <f>+M126/(K126/27)</f>
        <v>#DIV/0!</v>
      </c>
      <c r="O126" s="237" t="e">
        <f>+C126/(143*#REF!+$T$1)</f>
        <v>#REF!</v>
      </c>
      <c r="P126" s="237" t="e">
        <f>+K126/((143*#REF!+投手通算!C74)*27)</f>
        <v>#REF!</v>
      </c>
      <c r="Q126" s="44" t="e">
        <f>+L126/(K126*3)</f>
        <v>#DIV/0!</v>
      </c>
      <c r="R126" s="618" t="s">
        <v>1522</v>
      </c>
      <c r="S126" s="618">
        <f>+C126-R126</f>
        <v>-8</v>
      </c>
      <c r="T126" s="362"/>
    </row>
    <row r="127" spans="1:20" ht="13.5" customHeight="1">
      <c r="A127" s="6"/>
      <c r="B127" s="19"/>
      <c r="C127" s="6"/>
      <c r="D127" s="6"/>
      <c r="E127" s="6"/>
      <c r="F127" s="6"/>
      <c r="G127" s="6"/>
      <c r="H127" s="6"/>
      <c r="I127" s="6"/>
      <c r="J127" s="6"/>
      <c r="K127" s="6"/>
      <c r="L127" s="6"/>
      <c r="M127" s="6"/>
      <c r="N127" s="449"/>
    </row>
    <row r="128" spans="1:20" ht="13.5" customHeight="1">
      <c r="A128" s="6"/>
      <c r="B128" s="19"/>
      <c r="C128" s="6"/>
      <c r="D128" s="6"/>
      <c r="E128" s="6"/>
      <c r="F128" s="6"/>
      <c r="G128" s="6"/>
      <c r="H128" s="6"/>
      <c r="I128" s="6"/>
      <c r="J128" s="6"/>
      <c r="K128" s="6"/>
      <c r="L128" s="6"/>
      <c r="M128" s="6"/>
      <c r="N128" s="449"/>
    </row>
    <row r="129" spans="1:20" s="5" customFormat="1" ht="13.5" customHeight="1">
      <c r="A129" s="684">
        <v>26</v>
      </c>
      <c r="B129" s="1321">
        <v>33085</v>
      </c>
      <c r="C129" s="1319">
        <f ca="1">DATEDIF(B129,$A$1,"Ｙ")</f>
        <v>31</v>
      </c>
      <c r="D129" s="14">
        <v>189</v>
      </c>
      <c r="E129" s="14">
        <v>96</v>
      </c>
      <c r="F129" s="14" t="s">
        <v>617</v>
      </c>
      <c r="G129" s="15" t="s">
        <v>620</v>
      </c>
      <c r="H129" s="16" t="s">
        <v>622</v>
      </c>
      <c r="I129" s="14"/>
      <c r="J129" s="14"/>
      <c r="K129" s="14"/>
      <c r="L129" s="14"/>
      <c r="M129" s="14" t="s">
        <v>1305</v>
      </c>
      <c r="N129" s="1326" t="s">
        <v>2329</v>
      </c>
      <c r="O129" s="357"/>
      <c r="P129" s="357"/>
      <c r="Q129" s="357"/>
      <c r="T129" s="115"/>
    </row>
    <row r="130" spans="1:20" ht="13.5" customHeight="1">
      <c r="A130" s="39" t="s">
        <v>969</v>
      </c>
      <c r="B130" s="181"/>
      <c r="C130" s="170" t="s">
        <v>73</v>
      </c>
      <c r="D130" s="170" t="s">
        <v>108</v>
      </c>
      <c r="E130" s="170" t="s">
        <v>109</v>
      </c>
      <c r="F130" s="170" t="s">
        <v>105</v>
      </c>
      <c r="G130" s="170" t="s">
        <v>128</v>
      </c>
      <c r="H130" s="170" t="s">
        <v>1114</v>
      </c>
      <c r="I130" s="170" t="s">
        <v>106</v>
      </c>
      <c r="J130" s="170">
        <v>0</v>
      </c>
      <c r="K130" s="170" t="s">
        <v>2</v>
      </c>
      <c r="L130" s="170" t="s">
        <v>37</v>
      </c>
      <c r="M130" s="170" t="s">
        <v>99</v>
      </c>
      <c r="N130" s="344" t="s">
        <v>1</v>
      </c>
    </row>
    <row r="131" spans="1:20" ht="13.5" customHeight="1">
      <c r="A131" s="6">
        <v>2009</v>
      </c>
      <c r="B131" s="19">
        <v>1</v>
      </c>
      <c r="C131" s="6">
        <v>0</v>
      </c>
      <c r="D131" s="6">
        <v>0</v>
      </c>
      <c r="E131" s="6">
        <v>0</v>
      </c>
      <c r="F131" s="6">
        <v>0</v>
      </c>
      <c r="G131" s="6">
        <v>0</v>
      </c>
      <c r="H131" s="6">
        <v>0</v>
      </c>
      <c r="I131" s="6">
        <v>0</v>
      </c>
      <c r="J131" s="177" t="s">
        <v>792</v>
      </c>
      <c r="K131" s="177" t="s">
        <v>792</v>
      </c>
      <c r="L131" s="177" t="s">
        <v>792</v>
      </c>
      <c r="M131" s="177" t="s">
        <v>792</v>
      </c>
      <c r="N131" s="566" t="s">
        <v>792</v>
      </c>
      <c r="O131" s="5" t="s">
        <v>626</v>
      </c>
      <c r="P131" s="5" t="s">
        <v>626</v>
      </c>
      <c r="Q131" s="5" t="s">
        <v>626</v>
      </c>
      <c r="R131" s="5" t="s">
        <v>626</v>
      </c>
      <c r="S131" s="5" t="s">
        <v>626</v>
      </c>
    </row>
    <row r="132" spans="1:20" ht="13.5" customHeight="1">
      <c r="A132" s="6">
        <v>2010</v>
      </c>
      <c r="B132" s="19">
        <v>2</v>
      </c>
      <c r="C132" s="6">
        <v>13</v>
      </c>
      <c r="D132" s="6">
        <v>0</v>
      </c>
      <c r="E132" s="6">
        <v>0</v>
      </c>
      <c r="F132" s="6">
        <v>1</v>
      </c>
      <c r="G132" s="6">
        <v>1</v>
      </c>
      <c r="H132" s="6">
        <v>1</v>
      </c>
      <c r="I132" s="6">
        <v>0</v>
      </c>
      <c r="J132" s="68">
        <f>+F132/(F132+G132)</f>
        <v>0.5</v>
      </c>
      <c r="K132" s="6">
        <v>75</v>
      </c>
      <c r="L132" s="6">
        <v>16</v>
      </c>
      <c r="M132" s="6">
        <v>12</v>
      </c>
      <c r="N132" s="563">
        <f t="shared" ref="N132:N137" si="55">+M132/(K132/27)</f>
        <v>4.32</v>
      </c>
      <c r="O132" s="25">
        <f t="shared" ref="O132:O137" si="56">+C132/143</f>
        <v>9.0909090909090912E-2</v>
      </c>
      <c r="P132" s="25">
        <f t="shared" ref="P132:P137" si="57">+K132/(143*27)</f>
        <v>1.9425019425019424E-2</v>
      </c>
      <c r="Q132" s="44">
        <f t="shared" ref="Q132:Q145" si="58">+L132/(K132*3)</f>
        <v>7.1111111111111111E-2</v>
      </c>
      <c r="R132" s="5" t="s">
        <v>1513</v>
      </c>
      <c r="S132" s="5">
        <f t="shared" ref="S132:S145" si="59">+C132-R132</f>
        <v>9</v>
      </c>
    </row>
    <row r="133" spans="1:20" ht="13.5" customHeight="1">
      <c r="A133" s="6">
        <v>2011</v>
      </c>
      <c r="B133" s="19">
        <v>3</v>
      </c>
      <c r="C133" s="6">
        <v>2</v>
      </c>
      <c r="D133" s="6">
        <v>0</v>
      </c>
      <c r="E133" s="6">
        <v>0</v>
      </c>
      <c r="F133" s="6">
        <v>0</v>
      </c>
      <c r="G133" s="6">
        <v>0</v>
      </c>
      <c r="H133" s="6">
        <v>0</v>
      </c>
      <c r="I133" s="6">
        <v>0</v>
      </c>
      <c r="J133" s="177" t="s">
        <v>792</v>
      </c>
      <c r="K133" s="6">
        <v>21</v>
      </c>
      <c r="L133" s="6">
        <v>4</v>
      </c>
      <c r="M133" s="6">
        <v>5</v>
      </c>
      <c r="N133" s="563">
        <f t="shared" si="55"/>
        <v>6.4285714285714288</v>
      </c>
      <c r="O133" s="25">
        <f t="shared" si="56"/>
        <v>1.3986013986013986E-2</v>
      </c>
      <c r="P133" s="25">
        <f t="shared" si="57"/>
        <v>5.439005439005439E-3</v>
      </c>
      <c r="Q133" s="44">
        <f t="shared" si="58"/>
        <v>6.3492063492063489E-2</v>
      </c>
      <c r="R133" s="5" t="s">
        <v>1517</v>
      </c>
      <c r="S133" s="5">
        <f t="shared" si="59"/>
        <v>1</v>
      </c>
    </row>
    <row r="134" spans="1:20" ht="13.5" customHeight="1">
      <c r="A134" s="6">
        <v>2012</v>
      </c>
      <c r="B134" s="19">
        <v>4</v>
      </c>
      <c r="C134" s="6">
        <v>27</v>
      </c>
      <c r="D134" s="6">
        <v>0</v>
      </c>
      <c r="E134" s="6">
        <v>0</v>
      </c>
      <c r="F134" s="6">
        <v>1</v>
      </c>
      <c r="G134" s="6">
        <v>0</v>
      </c>
      <c r="H134" s="6">
        <v>4</v>
      </c>
      <c r="I134" s="6">
        <v>0</v>
      </c>
      <c r="J134" s="68">
        <v>1</v>
      </c>
      <c r="K134" s="6">
        <v>104</v>
      </c>
      <c r="L134" s="6">
        <v>26</v>
      </c>
      <c r="M134" s="6">
        <v>15</v>
      </c>
      <c r="N134" s="563">
        <f t="shared" si="55"/>
        <v>3.8942307692307696</v>
      </c>
      <c r="O134" s="25">
        <f t="shared" si="56"/>
        <v>0.1888111888111888</v>
      </c>
      <c r="P134" s="25">
        <f t="shared" si="57"/>
        <v>2.6936026936026935E-2</v>
      </c>
      <c r="Q134" s="44">
        <f t="shared" si="58"/>
        <v>8.3333333333333329E-2</v>
      </c>
      <c r="R134" s="5" t="s">
        <v>1515</v>
      </c>
      <c r="S134" s="5">
        <f t="shared" si="59"/>
        <v>27</v>
      </c>
    </row>
    <row r="135" spans="1:20" ht="13.5" customHeight="1">
      <c r="A135" s="6">
        <v>2013</v>
      </c>
      <c r="B135" s="19">
        <v>5</v>
      </c>
      <c r="C135" s="6">
        <v>15</v>
      </c>
      <c r="D135" s="6">
        <v>0</v>
      </c>
      <c r="E135" s="6">
        <v>0</v>
      </c>
      <c r="F135" s="6">
        <v>0</v>
      </c>
      <c r="G135" s="6">
        <v>0</v>
      </c>
      <c r="H135" s="6">
        <v>3</v>
      </c>
      <c r="I135" s="6">
        <v>0</v>
      </c>
      <c r="J135" s="177" t="s">
        <v>792</v>
      </c>
      <c r="K135" s="6">
        <v>74</v>
      </c>
      <c r="L135" s="6">
        <v>21</v>
      </c>
      <c r="M135" s="6">
        <v>8</v>
      </c>
      <c r="N135" s="563">
        <f t="shared" si="55"/>
        <v>2.9189189189189189</v>
      </c>
      <c r="O135" s="25">
        <f t="shared" si="56"/>
        <v>0.1048951048951049</v>
      </c>
      <c r="P135" s="25">
        <f t="shared" si="57"/>
        <v>1.9166019166019167E-2</v>
      </c>
      <c r="Q135" s="44">
        <f t="shared" si="58"/>
        <v>9.45945945945946E-2</v>
      </c>
      <c r="R135" s="5" t="s">
        <v>1515</v>
      </c>
      <c r="S135" s="5">
        <f t="shared" si="59"/>
        <v>15</v>
      </c>
    </row>
    <row r="136" spans="1:20" ht="13.5" customHeight="1">
      <c r="A136" s="6">
        <v>2014</v>
      </c>
      <c r="B136" s="19">
        <v>6</v>
      </c>
      <c r="C136" s="6">
        <v>66</v>
      </c>
      <c r="D136" s="6">
        <v>0</v>
      </c>
      <c r="E136" s="6">
        <v>0</v>
      </c>
      <c r="F136" s="6">
        <v>9</v>
      </c>
      <c r="G136" s="6">
        <v>8</v>
      </c>
      <c r="H136" s="6">
        <v>27</v>
      </c>
      <c r="I136" s="6">
        <v>0</v>
      </c>
      <c r="J136" s="68">
        <f>+F136/(F136+G136)</f>
        <v>0.52941176470588236</v>
      </c>
      <c r="K136" s="6">
        <v>236</v>
      </c>
      <c r="L136" s="6">
        <v>69</v>
      </c>
      <c r="M136" s="6">
        <v>34</v>
      </c>
      <c r="N136" s="563">
        <f t="shared" si="55"/>
        <v>3.8898305084745766</v>
      </c>
      <c r="O136" s="25">
        <f t="shared" si="56"/>
        <v>0.46153846153846156</v>
      </c>
      <c r="P136" s="25">
        <f t="shared" si="57"/>
        <v>6.1124061124061123E-2</v>
      </c>
      <c r="Q136" s="44">
        <f t="shared" si="58"/>
        <v>9.7457627118644072E-2</v>
      </c>
      <c r="R136" s="5" t="s">
        <v>1515</v>
      </c>
      <c r="S136" s="5">
        <f t="shared" si="59"/>
        <v>66</v>
      </c>
    </row>
    <row r="137" spans="1:20" ht="13.5" customHeight="1">
      <c r="A137" s="6">
        <v>2015</v>
      </c>
      <c r="B137" s="19">
        <v>7</v>
      </c>
      <c r="C137" s="6">
        <v>5</v>
      </c>
      <c r="D137" s="6">
        <v>0</v>
      </c>
      <c r="E137" s="6">
        <v>0</v>
      </c>
      <c r="F137" s="6">
        <v>1</v>
      </c>
      <c r="G137" s="6">
        <v>0</v>
      </c>
      <c r="H137" s="6">
        <v>1</v>
      </c>
      <c r="I137" s="6">
        <v>0</v>
      </c>
      <c r="J137" s="68">
        <v>1</v>
      </c>
      <c r="K137" s="6">
        <v>15</v>
      </c>
      <c r="L137" s="6">
        <v>4</v>
      </c>
      <c r="M137" s="6">
        <v>0</v>
      </c>
      <c r="N137" s="563">
        <f t="shared" si="55"/>
        <v>0</v>
      </c>
      <c r="O137" s="25">
        <f t="shared" si="56"/>
        <v>3.4965034965034968E-2</v>
      </c>
      <c r="P137" s="25">
        <f t="shared" si="57"/>
        <v>3.885003885003885E-3</v>
      </c>
      <c r="Q137" s="44">
        <f t="shared" si="58"/>
        <v>8.8888888888888892E-2</v>
      </c>
      <c r="R137" s="5" t="s">
        <v>1515</v>
      </c>
      <c r="S137" s="5">
        <f t="shared" si="59"/>
        <v>5</v>
      </c>
    </row>
    <row r="138" spans="1:20" ht="13.5" customHeight="1">
      <c r="A138" s="6">
        <v>2016</v>
      </c>
      <c r="B138" s="19">
        <v>8</v>
      </c>
      <c r="C138" s="6">
        <v>8</v>
      </c>
      <c r="D138" s="6">
        <v>0</v>
      </c>
      <c r="E138" s="6">
        <v>0</v>
      </c>
      <c r="F138" s="6">
        <v>1</v>
      </c>
      <c r="G138" s="6">
        <v>1</v>
      </c>
      <c r="H138" s="6">
        <v>2</v>
      </c>
      <c r="I138" s="6">
        <v>0</v>
      </c>
      <c r="J138" s="68">
        <v>0.5</v>
      </c>
      <c r="K138" s="6">
        <v>13</v>
      </c>
      <c r="L138" s="6">
        <v>6</v>
      </c>
      <c r="M138" s="6">
        <v>8</v>
      </c>
      <c r="N138" s="563">
        <v>16.615384615384617</v>
      </c>
      <c r="O138" s="25">
        <f t="shared" ref="O138:O143" si="60">+C138/143</f>
        <v>5.5944055944055944E-2</v>
      </c>
      <c r="P138" s="25">
        <f t="shared" ref="P138:P143" si="61">+K138/(143*27)</f>
        <v>3.3670033670033669E-3</v>
      </c>
      <c r="Q138" s="44">
        <f t="shared" si="58"/>
        <v>0.15384615384615385</v>
      </c>
      <c r="R138" s="5" t="s">
        <v>1514</v>
      </c>
      <c r="S138" s="5">
        <f t="shared" si="59"/>
        <v>8</v>
      </c>
    </row>
    <row r="139" spans="1:20" ht="13.5" customHeight="1">
      <c r="A139" s="6">
        <v>2017</v>
      </c>
      <c r="B139" s="19">
        <v>9</v>
      </c>
      <c r="C139" s="6">
        <v>53</v>
      </c>
      <c r="D139" s="6">
        <v>0</v>
      </c>
      <c r="E139" s="6">
        <v>0</v>
      </c>
      <c r="F139" s="6">
        <v>2</v>
      </c>
      <c r="G139" s="6">
        <v>4</v>
      </c>
      <c r="H139" s="6">
        <v>13</v>
      </c>
      <c r="I139" s="6">
        <v>0</v>
      </c>
      <c r="J139" s="68">
        <v>0.33333333333333331</v>
      </c>
      <c r="K139" s="6">
        <v>139</v>
      </c>
      <c r="L139" s="6">
        <v>50</v>
      </c>
      <c r="M139" s="6">
        <v>14</v>
      </c>
      <c r="N139" s="563">
        <f>+M139/(K139/27)</f>
        <v>2.7194244604316546</v>
      </c>
      <c r="O139" s="25">
        <f t="shared" si="60"/>
        <v>0.37062937062937062</v>
      </c>
      <c r="P139" s="25">
        <f t="shared" si="61"/>
        <v>3.6001036001035998E-2</v>
      </c>
      <c r="Q139" s="44">
        <f t="shared" si="58"/>
        <v>0.11990407673860912</v>
      </c>
      <c r="R139" s="5" t="s">
        <v>1514</v>
      </c>
      <c r="S139" s="5">
        <f t="shared" si="59"/>
        <v>53</v>
      </c>
    </row>
    <row r="140" spans="1:20" ht="13.5" customHeight="1">
      <c r="A140" s="6">
        <v>2018</v>
      </c>
      <c r="B140" s="19">
        <v>10</v>
      </c>
      <c r="C140" s="6">
        <v>15</v>
      </c>
      <c r="D140" s="6">
        <f>+投手通算!AC14</f>
        <v>0</v>
      </c>
      <c r="E140" s="6">
        <f>+投手通算!AD14</f>
        <v>0</v>
      </c>
      <c r="F140" s="6">
        <f>+投手通算!D14</f>
        <v>0</v>
      </c>
      <c r="G140" s="6">
        <v>1</v>
      </c>
      <c r="H140" s="6">
        <v>3</v>
      </c>
      <c r="I140" s="6">
        <f>+投手通算!F14</f>
        <v>0</v>
      </c>
      <c r="J140" s="68">
        <f>+F140/(F140+G140)</f>
        <v>0</v>
      </c>
      <c r="K140" s="6">
        <v>37</v>
      </c>
      <c r="L140" s="6">
        <v>12</v>
      </c>
      <c r="M140" s="6">
        <v>18</v>
      </c>
      <c r="N140" s="563">
        <f>+M140/(K140/27)</f>
        <v>13.135135135135135</v>
      </c>
      <c r="O140" s="25">
        <f t="shared" si="60"/>
        <v>0.1048951048951049</v>
      </c>
      <c r="P140" s="25">
        <f t="shared" si="61"/>
        <v>9.5830095830095833E-3</v>
      </c>
      <c r="Q140" s="44">
        <f>+L140/(K140*3)</f>
        <v>0.10810810810810811</v>
      </c>
      <c r="R140" s="5" t="s">
        <v>1599</v>
      </c>
      <c r="S140" s="5">
        <f>+C140-R140</f>
        <v>15</v>
      </c>
    </row>
    <row r="141" spans="1:20" ht="13.5" customHeight="1">
      <c r="A141" s="6">
        <v>2019</v>
      </c>
      <c r="B141" s="524">
        <v>11</v>
      </c>
      <c r="C141" s="498">
        <v>8</v>
      </c>
      <c r="D141" s="498">
        <v>0</v>
      </c>
      <c r="E141" s="498">
        <v>0</v>
      </c>
      <c r="F141" s="498">
        <v>0</v>
      </c>
      <c r="G141" s="498">
        <v>0</v>
      </c>
      <c r="H141" s="498">
        <v>0</v>
      </c>
      <c r="I141" s="498">
        <v>0</v>
      </c>
      <c r="J141" s="177" t="s">
        <v>792</v>
      </c>
      <c r="K141" s="498">
        <v>16</v>
      </c>
      <c r="L141" s="498">
        <v>4</v>
      </c>
      <c r="M141" s="498">
        <v>6</v>
      </c>
      <c r="N141" s="588">
        <f>+M140/(K140/27)</f>
        <v>13.135135135135135</v>
      </c>
      <c r="O141" s="25">
        <f t="shared" si="60"/>
        <v>5.5944055944055944E-2</v>
      </c>
      <c r="P141" s="25">
        <f t="shared" si="61"/>
        <v>4.1440041440041443E-3</v>
      </c>
      <c r="Q141" s="44">
        <f>+L140/(K140*3)</f>
        <v>0.10810810810810811</v>
      </c>
      <c r="R141" s="5">
        <v>0</v>
      </c>
      <c r="S141" s="5">
        <f>+C140-R140</f>
        <v>15</v>
      </c>
    </row>
    <row r="142" spans="1:20" s="505" customFormat="1" ht="13.5" customHeight="1">
      <c r="A142" s="6">
        <v>2020</v>
      </c>
      <c r="B142" s="524">
        <v>12</v>
      </c>
      <c r="C142" s="498">
        <v>32</v>
      </c>
      <c r="D142" s="498">
        <v>0</v>
      </c>
      <c r="E142" s="498">
        <v>0</v>
      </c>
      <c r="F142" s="498">
        <v>0</v>
      </c>
      <c r="G142" s="498">
        <v>1</v>
      </c>
      <c r="H142" s="498">
        <v>4</v>
      </c>
      <c r="I142" s="498">
        <v>0</v>
      </c>
      <c r="J142" s="595">
        <v>0</v>
      </c>
      <c r="K142" s="498">
        <v>82</v>
      </c>
      <c r="L142" s="498">
        <v>22</v>
      </c>
      <c r="M142" s="498">
        <v>13</v>
      </c>
      <c r="N142" s="588">
        <v>4.32</v>
      </c>
      <c r="O142" s="25">
        <f t="shared" si="60"/>
        <v>0.22377622377622378</v>
      </c>
      <c r="P142" s="25">
        <f t="shared" si="61"/>
        <v>2.1238021238021237E-2</v>
      </c>
      <c r="Q142" s="758">
        <v>8.943089430894309E-2</v>
      </c>
      <c r="R142" s="689"/>
      <c r="S142" s="689">
        <v>32</v>
      </c>
      <c r="T142" s="676"/>
    </row>
    <row r="143" spans="1:20" s="539" customFormat="1" ht="13.5" customHeight="1">
      <c r="A143" s="6">
        <v>2021</v>
      </c>
      <c r="B143" s="582">
        <v>13</v>
      </c>
      <c r="C143" s="545">
        <v>23</v>
      </c>
      <c r="D143" s="545">
        <v>0</v>
      </c>
      <c r="E143" s="545">
        <v>0</v>
      </c>
      <c r="F143" s="545">
        <v>0</v>
      </c>
      <c r="G143" s="545">
        <v>0</v>
      </c>
      <c r="H143" s="545">
        <v>6</v>
      </c>
      <c r="I143" s="545">
        <v>0</v>
      </c>
      <c r="J143" s="583" t="e">
        <f>+F143/(F143+G143)</f>
        <v>#DIV/0!</v>
      </c>
      <c r="K143" s="545">
        <v>57</v>
      </c>
      <c r="L143" s="545">
        <v>16</v>
      </c>
      <c r="M143" s="545">
        <v>10</v>
      </c>
      <c r="N143" s="584">
        <f>+M143/(K143/27)</f>
        <v>4.7368421052631575</v>
      </c>
      <c r="O143" s="25">
        <f t="shared" si="60"/>
        <v>0.16083916083916083</v>
      </c>
      <c r="P143" s="25">
        <f t="shared" si="61"/>
        <v>1.4763014763014764E-2</v>
      </c>
      <c r="Q143" s="750">
        <f>+L143/(K143*3)</f>
        <v>9.3567251461988299E-2</v>
      </c>
      <c r="R143" s="586"/>
      <c r="S143" s="586">
        <f>+C143-R143</f>
        <v>23</v>
      </c>
      <c r="T143" s="587"/>
    </row>
    <row r="144" spans="1:20" ht="13.5" customHeight="1">
      <c r="A144" s="351">
        <v>2022</v>
      </c>
      <c r="B144" s="440">
        <v>14</v>
      </c>
      <c r="C144" s="351">
        <f>+投手通算!C14</f>
        <v>0</v>
      </c>
      <c r="D144" s="351">
        <f>+投手通算!AC14</f>
        <v>0</v>
      </c>
      <c r="E144" s="351">
        <f>+投手通算!AD14</f>
        <v>0</v>
      </c>
      <c r="F144" s="351">
        <f>+投手通算!D14</f>
        <v>0</v>
      </c>
      <c r="G144" s="351">
        <f>+投手通算!E14</f>
        <v>0</v>
      </c>
      <c r="H144" s="351">
        <f>+投手通算!G14</f>
        <v>0</v>
      </c>
      <c r="I144" s="351">
        <f>+投手通算!F14</f>
        <v>0</v>
      </c>
      <c r="J144" s="441" t="e">
        <f>+F144/(F144+G144)</f>
        <v>#DIV/0!</v>
      </c>
      <c r="K144" s="351">
        <f>+投手通算!I14</f>
        <v>0</v>
      </c>
      <c r="L144" s="351">
        <f>+投手通算!N14</f>
        <v>0</v>
      </c>
      <c r="M144" s="351">
        <f>+投手通算!S14</f>
        <v>0</v>
      </c>
      <c r="N144" s="564" t="e">
        <f>+M144/(K144/27)</f>
        <v>#DIV/0!</v>
      </c>
      <c r="O144" s="610" t="e">
        <f>+C144/$T$1</f>
        <v>#DIV/0!</v>
      </c>
      <c r="P144" s="25" t="e">
        <f>+K144/(成績!C$2*27)</f>
        <v>#DIV/0!</v>
      </c>
      <c r="Q144" s="44" t="e">
        <f>+L144/(K144*3)</f>
        <v>#DIV/0!</v>
      </c>
      <c r="R144" s="618"/>
      <c r="S144" s="618">
        <f>+C144-R144</f>
        <v>0</v>
      </c>
    </row>
    <row r="145" spans="1:20" s="1" customFormat="1" ht="13.5" customHeight="1">
      <c r="A145" s="69" t="s">
        <v>96</v>
      </c>
      <c r="B145" s="70"/>
      <c r="C145" s="69">
        <f>SUM(C131:C144)</f>
        <v>267</v>
      </c>
      <c r="D145" s="69">
        <f t="shared" ref="D145:I145" si="62">SUM(D131:D144)</f>
        <v>0</v>
      </c>
      <c r="E145" s="69">
        <f t="shared" si="62"/>
        <v>0</v>
      </c>
      <c r="F145" s="69">
        <f t="shared" si="62"/>
        <v>15</v>
      </c>
      <c r="G145" s="69">
        <f t="shared" si="62"/>
        <v>16</v>
      </c>
      <c r="H145" s="69">
        <f t="shared" si="62"/>
        <v>64</v>
      </c>
      <c r="I145" s="69">
        <f t="shared" si="62"/>
        <v>0</v>
      </c>
      <c r="J145" s="72">
        <f>+F145/(F145+G145)</f>
        <v>0.4838709677419355</v>
      </c>
      <c r="K145" s="69">
        <f>SUM(K132:K144)</f>
        <v>869</v>
      </c>
      <c r="L145" s="69">
        <f>SUM(L132:L144)</f>
        <v>250</v>
      </c>
      <c r="M145" s="69">
        <f>SUM(M132:M144)</f>
        <v>143</v>
      </c>
      <c r="N145" s="565">
        <f>+M145/(K145/27)</f>
        <v>4.4430379746835449</v>
      </c>
      <c r="O145" s="237">
        <f>+C145/(143*B140+$T$1)</f>
        <v>0.18671328671328671</v>
      </c>
      <c r="P145" s="237">
        <f>+K145/((143*B140+投手通算!C42)*27)</f>
        <v>2.2507122507122508E-2</v>
      </c>
      <c r="Q145" s="44">
        <f t="shared" si="58"/>
        <v>9.5895665515918674E-2</v>
      </c>
      <c r="R145" s="5" t="s">
        <v>1516</v>
      </c>
      <c r="S145" s="5">
        <f t="shared" si="59"/>
        <v>262</v>
      </c>
      <c r="T145" s="362"/>
    </row>
    <row r="146" spans="1:20" ht="13.5" customHeight="1">
      <c r="A146" s="6"/>
      <c r="B146" s="19"/>
      <c r="C146" s="6"/>
      <c r="D146" s="6"/>
      <c r="E146" s="6"/>
      <c r="F146" s="6"/>
      <c r="G146" s="6"/>
      <c r="H146" s="6"/>
      <c r="I146" s="6"/>
      <c r="J146" s="6"/>
      <c r="K146" s="6"/>
      <c r="L146" s="6"/>
      <c r="M146" s="6"/>
      <c r="N146" s="449"/>
    </row>
    <row r="147" spans="1:20" ht="13.5" customHeight="1">
      <c r="A147" s="6"/>
      <c r="B147" s="19"/>
      <c r="C147" s="6"/>
      <c r="D147" s="6"/>
      <c r="E147" s="6"/>
      <c r="F147" s="6"/>
      <c r="G147" s="6"/>
      <c r="H147" s="6"/>
      <c r="I147" s="6"/>
      <c r="J147" s="6"/>
      <c r="K147" s="6"/>
      <c r="L147" s="6"/>
      <c r="M147" s="6"/>
      <c r="N147" s="449"/>
    </row>
    <row r="148" spans="1:20" s="5" customFormat="1" ht="13.5" customHeight="1">
      <c r="A148" s="184">
        <v>28</v>
      </c>
      <c r="B148" s="1321">
        <v>34759</v>
      </c>
      <c r="C148" s="1319">
        <f ca="1">DATEDIF(B148,$A$1,"Ｙ")</f>
        <v>27</v>
      </c>
      <c r="D148" s="14">
        <v>181</v>
      </c>
      <c r="E148" s="14">
        <v>90</v>
      </c>
      <c r="F148" s="14" t="s">
        <v>1259</v>
      </c>
      <c r="G148" s="14" t="s">
        <v>692</v>
      </c>
      <c r="H148" s="17" t="s">
        <v>1260</v>
      </c>
      <c r="I148" s="14"/>
      <c r="J148" s="14"/>
      <c r="K148" s="14"/>
      <c r="L148" s="14"/>
      <c r="M148" s="14" t="s">
        <v>1306</v>
      </c>
      <c r="N148" s="1323" t="s">
        <v>2330</v>
      </c>
      <c r="O148" s="357"/>
      <c r="P148" s="357"/>
      <c r="Q148" s="357"/>
      <c r="T148" s="115"/>
    </row>
    <row r="149" spans="1:20" ht="13.5" customHeight="1">
      <c r="A149" s="232" t="s">
        <v>1258</v>
      </c>
      <c r="B149" s="356"/>
      <c r="C149" s="170" t="s">
        <v>73</v>
      </c>
      <c r="D149" s="170" t="s">
        <v>108</v>
      </c>
      <c r="E149" s="170" t="s">
        <v>109</v>
      </c>
      <c r="F149" s="170" t="s">
        <v>105</v>
      </c>
      <c r="G149" s="170" t="s">
        <v>128</v>
      </c>
      <c r="H149" s="170" t="s">
        <v>1114</v>
      </c>
      <c r="I149" s="170" t="s">
        <v>106</v>
      </c>
      <c r="J149" s="170" t="s">
        <v>78</v>
      </c>
      <c r="K149" s="170" t="s">
        <v>2</v>
      </c>
      <c r="L149" s="170" t="s">
        <v>37</v>
      </c>
      <c r="M149" s="170" t="s">
        <v>99</v>
      </c>
      <c r="N149" s="344" t="s">
        <v>1</v>
      </c>
    </row>
    <row r="150" spans="1:20" ht="13.5" customHeight="1">
      <c r="A150" s="6">
        <v>2017</v>
      </c>
      <c r="B150" s="19">
        <v>1</v>
      </c>
      <c r="C150" s="6">
        <v>3</v>
      </c>
      <c r="D150" s="6">
        <v>0</v>
      </c>
      <c r="E150" s="6">
        <v>0</v>
      </c>
      <c r="F150" s="6">
        <v>1</v>
      </c>
      <c r="G150" s="6">
        <v>1</v>
      </c>
      <c r="H150" s="6">
        <v>0</v>
      </c>
      <c r="I150" s="6">
        <v>0</v>
      </c>
      <c r="J150" s="68">
        <v>0.5</v>
      </c>
      <c r="K150" s="6">
        <v>52</v>
      </c>
      <c r="L150" s="6">
        <v>16</v>
      </c>
      <c r="M150" s="6">
        <v>10</v>
      </c>
      <c r="N150" s="563">
        <f>+M150/(K150/27)</f>
        <v>5.1923076923076925</v>
      </c>
      <c r="O150" s="25">
        <f>+C150/143</f>
        <v>2.097902097902098E-2</v>
      </c>
      <c r="P150" s="25">
        <f>+K150/(143*27)</f>
        <v>1.3468013468013467E-2</v>
      </c>
      <c r="Q150" s="44">
        <f t="shared" ref="Q150:Q156" si="63">+L150/(K150*3)</f>
        <v>0.10256410256410256</v>
      </c>
      <c r="R150" s="5" t="s">
        <v>1532</v>
      </c>
      <c r="S150" s="5">
        <f>+C150-R150</f>
        <v>0</v>
      </c>
    </row>
    <row r="151" spans="1:20" ht="13.5" customHeight="1">
      <c r="A151" s="6">
        <v>2018</v>
      </c>
      <c r="B151" s="19">
        <v>2</v>
      </c>
      <c r="C151" s="6">
        <v>0</v>
      </c>
      <c r="D151" s="6">
        <v>0</v>
      </c>
      <c r="E151" s="6">
        <v>0</v>
      </c>
      <c r="F151" s="6">
        <v>0</v>
      </c>
      <c r="G151" s="6">
        <v>0</v>
      </c>
      <c r="H151" s="6">
        <v>0</v>
      </c>
      <c r="I151" s="6">
        <v>0</v>
      </c>
      <c r="J151" s="177" t="s">
        <v>792</v>
      </c>
      <c r="K151" s="177" t="s">
        <v>792</v>
      </c>
      <c r="L151" s="6">
        <v>0</v>
      </c>
      <c r="M151" s="6">
        <v>0</v>
      </c>
      <c r="N151" s="566" t="s">
        <v>792</v>
      </c>
      <c r="O151" s="25">
        <f t="shared" ref="O151:O154" si="64">+C151/143</f>
        <v>0</v>
      </c>
      <c r="P151" s="25" t="e">
        <f t="shared" ref="P151:P154" si="65">+K151/(143*27)</f>
        <v>#VALUE!</v>
      </c>
      <c r="Q151" s="5" t="s">
        <v>626</v>
      </c>
      <c r="R151" s="5">
        <v>0</v>
      </c>
      <c r="S151" s="5" t="s">
        <v>626</v>
      </c>
    </row>
    <row r="152" spans="1:20" ht="13.5" customHeight="1">
      <c r="A152" s="545">
        <v>2019</v>
      </c>
      <c r="B152" s="582">
        <v>3</v>
      </c>
      <c r="C152" s="545">
        <v>25</v>
      </c>
      <c r="D152" s="545">
        <v>1</v>
      </c>
      <c r="E152" s="545">
        <v>0</v>
      </c>
      <c r="F152" s="545">
        <v>7</v>
      </c>
      <c r="G152" s="545">
        <v>6</v>
      </c>
      <c r="H152" s="545">
        <v>0</v>
      </c>
      <c r="I152" s="545">
        <v>0</v>
      </c>
      <c r="J152" s="583">
        <v>0.53846153846153844</v>
      </c>
      <c r="K152" s="545">
        <v>418</v>
      </c>
      <c r="L152" s="545">
        <v>101</v>
      </c>
      <c r="M152" s="545">
        <v>46</v>
      </c>
      <c r="N152" s="588">
        <f>+M152/(K152/27)</f>
        <v>2.9712918660287082</v>
      </c>
      <c r="O152" s="25">
        <f t="shared" si="64"/>
        <v>0.17482517482517482</v>
      </c>
      <c r="P152" s="25">
        <f t="shared" si="65"/>
        <v>0.10826210826210826</v>
      </c>
      <c r="Q152" s="44">
        <f t="shared" si="63"/>
        <v>8.0542264752791068E-2</v>
      </c>
      <c r="R152" s="5">
        <v>25</v>
      </c>
      <c r="S152" s="618">
        <f>+C152-R152</f>
        <v>0</v>
      </c>
    </row>
    <row r="153" spans="1:20" s="505" customFormat="1" ht="13.5" customHeight="1">
      <c r="A153" s="545">
        <v>2020</v>
      </c>
      <c r="B153" s="524">
        <v>4</v>
      </c>
      <c r="C153" s="498">
        <v>15</v>
      </c>
      <c r="D153" s="498">
        <v>0</v>
      </c>
      <c r="E153" s="498">
        <v>0</v>
      </c>
      <c r="F153" s="498">
        <v>5</v>
      </c>
      <c r="G153" s="498">
        <v>8</v>
      </c>
      <c r="H153" s="498">
        <v>0</v>
      </c>
      <c r="I153" s="498">
        <v>0</v>
      </c>
      <c r="J153" s="595">
        <v>0.38461538461538464</v>
      </c>
      <c r="K153" s="498">
        <v>230</v>
      </c>
      <c r="L153" s="498">
        <v>56</v>
      </c>
      <c r="M153" s="498">
        <v>42</v>
      </c>
      <c r="N153" s="588">
        <v>4.9304347826086952</v>
      </c>
      <c r="O153" s="25">
        <f t="shared" si="64"/>
        <v>0.1048951048951049</v>
      </c>
      <c r="P153" s="25">
        <f t="shared" si="65"/>
        <v>5.9570059570059571E-2</v>
      </c>
      <c r="Q153" s="758">
        <v>8.1159418289855095E-2</v>
      </c>
      <c r="R153" s="689">
        <v>0</v>
      </c>
      <c r="S153" s="689">
        <v>15</v>
      </c>
      <c r="T153" s="676"/>
    </row>
    <row r="154" spans="1:20" s="539" customFormat="1" ht="13.5" customHeight="1">
      <c r="A154" s="545">
        <v>2021</v>
      </c>
      <c r="B154" s="582">
        <v>5</v>
      </c>
      <c r="C154" s="545">
        <v>16</v>
      </c>
      <c r="D154" s="545">
        <v>0</v>
      </c>
      <c r="E154" s="545">
        <v>0</v>
      </c>
      <c r="F154" s="545">
        <v>5</v>
      </c>
      <c r="G154" s="545">
        <v>4</v>
      </c>
      <c r="H154" s="545">
        <v>1</v>
      </c>
      <c r="I154" s="545">
        <v>0</v>
      </c>
      <c r="J154" s="583">
        <f>+F154/(F154+G154)</f>
        <v>0.55555555555555558</v>
      </c>
      <c r="K154" s="545">
        <v>262</v>
      </c>
      <c r="L154" s="545">
        <v>80</v>
      </c>
      <c r="M154" s="545">
        <v>31</v>
      </c>
      <c r="N154" s="584">
        <f>+M154/(K154/27)</f>
        <v>3.1946564885496183</v>
      </c>
      <c r="O154" s="25">
        <f t="shared" si="64"/>
        <v>0.11188811188811189</v>
      </c>
      <c r="P154" s="25">
        <f t="shared" si="65"/>
        <v>6.7858067858067861E-2</v>
      </c>
      <c r="Q154" s="750">
        <f>+L154/(K154*3)</f>
        <v>0.10178117048346055</v>
      </c>
      <c r="R154" s="586">
        <v>0</v>
      </c>
      <c r="S154" s="586">
        <f>+C154-R154</f>
        <v>16</v>
      </c>
      <c r="T154" s="587"/>
    </row>
    <row r="155" spans="1:20" ht="13.5" customHeight="1">
      <c r="A155" s="351">
        <v>2022</v>
      </c>
      <c r="B155" s="352">
        <v>6</v>
      </c>
      <c r="C155" s="351">
        <f>+投手通算!C15</f>
        <v>0</v>
      </c>
      <c r="D155" s="351">
        <f>+投手通算!AC15</f>
        <v>0</v>
      </c>
      <c r="E155" s="351">
        <f>+投手通算!AD15</f>
        <v>0</v>
      </c>
      <c r="F155" s="351">
        <f>+投手通算!D15</f>
        <v>0</v>
      </c>
      <c r="G155" s="351">
        <f>+投手通算!E15</f>
        <v>0</v>
      </c>
      <c r="H155" s="351">
        <f>+投手通算!G15</f>
        <v>0</v>
      </c>
      <c r="I155" s="351">
        <f>+投手通算!F15</f>
        <v>0</v>
      </c>
      <c r="J155" s="441" t="e">
        <f>+F155/(F155+G155)</f>
        <v>#DIV/0!</v>
      </c>
      <c r="K155" s="351">
        <f>+投手通算!I15</f>
        <v>0</v>
      </c>
      <c r="L155" s="351">
        <f>+投手通算!N15</f>
        <v>0</v>
      </c>
      <c r="M155" s="351">
        <f>+投手通算!S15</f>
        <v>0</v>
      </c>
      <c r="N155" s="564" t="e">
        <f>+M155/(K155/27)</f>
        <v>#DIV/0!</v>
      </c>
      <c r="O155" s="610" t="e">
        <f>+C155/$T$1</f>
        <v>#DIV/0!</v>
      </c>
      <c r="P155" s="25" t="e">
        <f>+K154/(成績!C$2*27)</f>
        <v>#DIV/0!</v>
      </c>
      <c r="Q155" s="44" t="e">
        <f>+L155/(K155*3)</f>
        <v>#DIV/0!</v>
      </c>
      <c r="R155" s="618">
        <v>0</v>
      </c>
      <c r="S155" s="618">
        <f>+C155-R155</f>
        <v>0</v>
      </c>
    </row>
    <row r="156" spans="1:20" s="1" customFormat="1" ht="13.5" customHeight="1">
      <c r="A156" s="69" t="s">
        <v>96</v>
      </c>
      <c r="B156" s="70"/>
      <c r="C156" s="69">
        <f>SUM(C150:C155)</f>
        <v>59</v>
      </c>
      <c r="D156" s="69">
        <f t="shared" ref="D156:I156" si="66">SUM(D150:D155)</f>
        <v>1</v>
      </c>
      <c r="E156" s="69">
        <f t="shared" si="66"/>
        <v>0</v>
      </c>
      <c r="F156" s="69">
        <f t="shared" si="66"/>
        <v>18</v>
      </c>
      <c r="G156" s="69">
        <f t="shared" si="66"/>
        <v>19</v>
      </c>
      <c r="H156" s="69">
        <f t="shared" si="66"/>
        <v>1</v>
      </c>
      <c r="I156" s="69">
        <f t="shared" si="66"/>
        <v>0</v>
      </c>
      <c r="J156" s="72">
        <f>+F156/(F156+G156)</f>
        <v>0.48648648648648651</v>
      </c>
      <c r="K156" s="69">
        <f>SUM(K150:K155)</f>
        <v>962</v>
      </c>
      <c r="L156" s="69">
        <f>SUM(L150:L155)</f>
        <v>253</v>
      </c>
      <c r="M156" s="69">
        <f>SUM(M150:M155)</f>
        <v>129</v>
      </c>
      <c r="N156" s="565">
        <f>+M156/(K156/27)</f>
        <v>3.6205821205821209</v>
      </c>
      <c r="O156" s="237">
        <f>+C156/(143*B152+$T$1)</f>
        <v>0.13752913752913754</v>
      </c>
      <c r="P156" s="237">
        <f>+K156/((143*B151+投手通算!C42)*27)</f>
        <v>0.12457912457912458</v>
      </c>
      <c r="Q156" s="44">
        <f t="shared" si="63"/>
        <v>8.7664587664587665E-2</v>
      </c>
      <c r="R156" s="621">
        <v>28</v>
      </c>
      <c r="S156" s="5">
        <f>+C156-R156</f>
        <v>31</v>
      </c>
      <c r="T156" s="362"/>
    </row>
    <row r="157" spans="1:20" ht="13.5" customHeight="1">
      <c r="A157" s="6"/>
      <c r="B157" s="19"/>
      <c r="C157" s="6"/>
      <c r="D157" s="6"/>
      <c r="E157" s="6"/>
      <c r="F157" s="6"/>
      <c r="G157" s="6"/>
      <c r="H157" s="6"/>
      <c r="I157" s="6"/>
      <c r="J157" s="6"/>
      <c r="K157" s="6"/>
      <c r="L157" s="6"/>
      <c r="M157" s="6"/>
      <c r="N157" s="449"/>
    </row>
    <row r="158" spans="1:20" ht="13.5" customHeight="1">
      <c r="A158" s="6"/>
      <c r="B158" s="19"/>
      <c r="C158" s="6"/>
      <c r="D158" s="6"/>
      <c r="E158" s="6"/>
      <c r="F158" s="6"/>
      <c r="G158" s="6"/>
      <c r="H158" s="6"/>
      <c r="I158" s="6"/>
      <c r="J158" s="6"/>
      <c r="K158" s="6"/>
      <c r="L158" s="6"/>
      <c r="M158" s="6"/>
      <c r="N158" s="449"/>
    </row>
    <row r="159" spans="1:20" s="5" customFormat="1" ht="13.5" customHeight="1">
      <c r="A159" s="684">
        <v>29</v>
      </c>
      <c r="B159" s="1321">
        <v>34855</v>
      </c>
      <c r="C159" s="1319">
        <f ca="1">DATEDIF(B159,$A$1,"Ｙ")</f>
        <v>26</v>
      </c>
      <c r="D159" s="14">
        <v>190</v>
      </c>
      <c r="E159" s="14">
        <v>98</v>
      </c>
      <c r="F159" s="14" t="s">
        <v>688</v>
      </c>
      <c r="G159" s="15" t="s">
        <v>1458</v>
      </c>
      <c r="H159" s="16" t="s">
        <v>1459</v>
      </c>
      <c r="I159" s="14"/>
      <c r="J159" s="14"/>
      <c r="K159" s="14"/>
      <c r="L159" s="14"/>
      <c r="M159" s="14" t="s">
        <v>1460</v>
      </c>
      <c r="N159" s="1323" t="s">
        <v>2331</v>
      </c>
      <c r="O159" s="357"/>
      <c r="P159" s="357"/>
      <c r="Q159" s="357"/>
      <c r="T159" s="115"/>
    </row>
    <row r="160" spans="1:20" ht="13.5" customHeight="1">
      <c r="A160" s="39" t="s">
        <v>1437</v>
      </c>
      <c r="B160" s="181"/>
      <c r="C160" s="170" t="s">
        <v>73</v>
      </c>
      <c r="D160" s="170" t="s">
        <v>108</v>
      </c>
      <c r="E160" s="170" t="s">
        <v>109</v>
      </c>
      <c r="F160" s="170" t="s">
        <v>105</v>
      </c>
      <c r="G160" s="170" t="s">
        <v>128</v>
      </c>
      <c r="H160" s="170" t="s">
        <v>1114</v>
      </c>
      <c r="I160" s="170" t="s">
        <v>106</v>
      </c>
      <c r="J160" s="170" t="s">
        <v>78</v>
      </c>
      <c r="K160" s="170" t="s">
        <v>2</v>
      </c>
      <c r="L160" s="170" t="s">
        <v>37</v>
      </c>
      <c r="M160" s="170" t="s">
        <v>99</v>
      </c>
      <c r="N160" s="344" t="s">
        <v>1</v>
      </c>
    </row>
    <row r="161" spans="1:20" ht="13.5" customHeight="1">
      <c r="A161" s="6">
        <v>2018</v>
      </c>
      <c r="B161" s="19">
        <v>1</v>
      </c>
      <c r="C161" s="6">
        <v>0</v>
      </c>
      <c r="D161" s="6">
        <v>0</v>
      </c>
      <c r="E161" s="6">
        <v>0</v>
      </c>
      <c r="F161" s="6">
        <v>0</v>
      </c>
      <c r="G161" s="6">
        <v>0</v>
      </c>
      <c r="H161" s="6">
        <v>0</v>
      </c>
      <c r="I161" s="6">
        <v>0</v>
      </c>
      <c r="J161" s="99" t="s">
        <v>792</v>
      </c>
      <c r="K161" s="6">
        <v>0</v>
      </c>
      <c r="L161" s="6">
        <v>0</v>
      </c>
      <c r="M161" s="6">
        <v>0</v>
      </c>
      <c r="N161" s="566" t="s">
        <v>792</v>
      </c>
      <c r="O161" s="5" t="s">
        <v>626</v>
      </c>
      <c r="P161" s="5" t="s">
        <v>626</v>
      </c>
      <c r="Q161" s="5" t="s">
        <v>626</v>
      </c>
      <c r="R161" s="5" t="s">
        <v>626</v>
      </c>
      <c r="S161" s="5" t="s">
        <v>626</v>
      </c>
    </row>
    <row r="162" spans="1:20" ht="13.5" customHeight="1">
      <c r="A162" s="545">
        <v>2019</v>
      </c>
      <c r="B162" s="582">
        <v>2</v>
      </c>
      <c r="C162" s="545">
        <v>1</v>
      </c>
      <c r="D162" s="545">
        <v>0</v>
      </c>
      <c r="E162" s="545">
        <v>0</v>
      </c>
      <c r="F162" s="545">
        <v>0</v>
      </c>
      <c r="G162" s="545">
        <v>0</v>
      </c>
      <c r="H162" s="545">
        <v>0</v>
      </c>
      <c r="I162" s="545">
        <v>0</v>
      </c>
      <c r="J162" s="99" t="s">
        <v>792</v>
      </c>
      <c r="K162" s="545">
        <v>3</v>
      </c>
      <c r="L162" s="545">
        <v>1</v>
      </c>
      <c r="M162" s="545">
        <v>0</v>
      </c>
      <c r="N162" s="584">
        <f>+M162/(K162/27)</f>
        <v>0</v>
      </c>
      <c r="O162" s="25">
        <f t="shared" ref="O162" si="67">+C162/143</f>
        <v>6.993006993006993E-3</v>
      </c>
      <c r="P162" s="25">
        <f t="shared" ref="P162" si="68">+K162/(143*27)</f>
        <v>7.77000777000777E-4</v>
      </c>
      <c r="Q162" s="44">
        <f>+L162/(K162*3)</f>
        <v>0.1111111111111111</v>
      </c>
      <c r="R162" s="5">
        <v>0</v>
      </c>
      <c r="S162" s="5">
        <f>+C162-R162</f>
        <v>1</v>
      </c>
    </row>
    <row r="163" spans="1:20" s="539" customFormat="1" ht="13.5" customHeight="1">
      <c r="A163" s="545">
        <v>2020</v>
      </c>
      <c r="B163" s="582">
        <v>3</v>
      </c>
      <c r="C163" s="545">
        <v>41</v>
      </c>
      <c r="D163" s="545">
        <v>0</v>
      </c>
      <c r="E163" s="545">
        <v>0</v>
      </c>
      <c r="F163" s="545">
        <v>1</v>
      </c>
      <c r="G163" s="545">
        <v>1</v>
      </c>
      <c r="H163" s="545">
        <v>10</v>
      </c>
      <c r="I163" s="545">
        <v>0</v>
      </c>
      <c r="J163" s="583">
        <v>0.53846153846153844</v>
      </c>
      <c r="K163" s="545">
        <v>153</v>
      </c>
      <c r="L163" s="545">
        <v>55</v>
      </c>
      <c r="M163" s="545">
        <v>22</v>
      </c>
      <c r="N163" s="584">
        <v>3.8823529411664701</v>
      </c>
      <c r="O163" s="25">
        <f t="shared" ref="O163:O164" si="69">+C163/143</f>
        <v>0.28671328671328672</v>
      </c>
      <c r="P163" s="25">
        <f t="shared" ref="P163:P164" si="70">+K163/(143*27)</f>
        <v>3.9627039627039624E-2</v>
      </c>
      <c r="Q163" s="750">
        <v>0.11982570806100218</v>
      </c>
      <c r="R163" s="586">
        <v>0</v>
      </c>
      <c r="S163" s="586">
        <v>41</v>
      </c>
      <c r="T163" s="587"/>
    </row>
    <row r="164" spans="1:20" s="539" customFormat="1" ht="13.5" customHeight="1">
      <c r="A164" s="545">
        <v>2021</v>
      </c>
      <c r="B164" s="582">
        <v>4</v>
      </c>
      <c r="C164" s="545">
        <v>40</v>
      </c>
      <c r="D164" s="545">
        <v>0</v>
      </c>
      <c r="E164" s="545">
        <v>0</v>
      </c>
      <c r="F164" s="545">
        <v>2</v>
      </c>
      <c r="G164" s="545">
        <v>2</v>
      </c>
      <c r="H164" s="545">
        <v>12</v>
      </c>
      <c r="I164" s="545">
        <v>0</v>
      </c>
      <c r="J164" s="583">
        <f>+F164/(F164+G164)</f>
        <v>0.5</v>
      </c>
      <c r="K164" s="545">
        <v>118</v>
      </c>
      <c r="L164" s="545">
        <v>28</v>
      </c>
      <c r="M164" s="545">
        <v>18</v>
      </c>
      <c r="N164" s="584">
        <f>+M164/(K164/27)</f>
        <v>4.1186440677966099</v>
      </c>
      <c r="O164" s="25">
        <f t="shared" si="69"/>
        <v>0.27972027972027974</v>
      </c>
      <c r="P164" s="25">
        <f t="shared" si="70"/>
        <v>3.0562030562030561E-2</v>
      </c>
      <c r="Q164" s="750">
        <f>+L164/(K164*3)</f>
        <v>7.909604519774012E-2</v>
      </c>
      <c r="R164" s="586">
        <v>0</v>
      </c>
      <c r="S164" s="586">
        <f>+C164-R164</f>
        <v>40</v>
      </c>
      <c r="T164" s="587"/>
    </row>
    <row r="165" spans="1:20" ht="13.5" customHeight="1">
      <c r="A165" s="351">
        <v>2022</v>
      </c>
      <c r="B165" s="440">
        <v>5</v>
      </c>
      <c r="C165" s="351">
        <f>+投手通算!C16</f>
        <v>0</v>
      </c>
      <c r="D165" s="351">
        <f>+投手通算!AC16</f>
        <v>0</v>
      </c>
      <c r="E165" s="351">
        <f>+投手通算!AD16</f>
        <v>0</v>
      </c>
      <c r="F165" s="351">
        <f>+投手通算!D16</f>
        <v>0</v>
      </c>
      <c r="G165" s="351">
        <f>+投手通算!E16</f>
        <v>0</v>
      </c>
      <c r="H165" s="351">
        <f>+投手通算!G16</f>
        <v>0</v>
      </c>
      <c r="I165" s="351">
        <f>+投手通算!F16</f>
        <v>0</v>
      </c>
      <c r="J165" s="441" t="e">
        <f>+F165/(F165+G165)</f>
        <v>#DIV/0!</v>
      </c>
      <c r="K165" s="351">
        <f>+投手通算!I16</f>
        <v>0</v>
      </c>
      <c r="L165" s="351">
        <f>+投手通算!N16</f>
        <v>0</v>
      </c>
      <c r="M165" s="351">
        <f>+投手通算!S16</f>
        <v>0</v>
      </c>
      <c r="N165" s="564" t="e">
        <f>+M165/(K165/27)</f>
        <v>#DIV/0!</v>
      </c>
      <c r="O165" s="610" t="e">
        <f>+C165/$T$1</f>
        <v>#DIV/0!</v>
      </c>
      <c r="P165" s="25" t="e">
        <f>+K165/(成績!C$2*27)</f>
        <v>#DIV/0!</v>
      </c>
      <c r="Q165" s="44" t="e">
        <f>+L165/(K165*3)</f>
        <v>#DIV/0!</v>
      </c>
      <c r="R165" s="618">
        <v>0</v>
      </c>
      <c r="S165" s="618">
        <f>+C165-R165</f>
        <v>0</v>
      </c>
    </row>
    <row r="166" spans="1:20" s="1" customFormat="1" ht="13.5" customHeight="1">
      <c r="A166" s="69" t="s">
        <v>96</v>
      </c>
      <c r="B166" s="70"/>
      <c r="C166" s="69">
        <f t="shared" ref="C166:I166" si="71">SUM(C161:C165)</f>
        <v>82</v>
      </c>
      <c r="D166" s="69">
        <f t="shared" si="71"/>
        <v>0</v>
      </c>
      <c r="E166" s="69">
        <f t="shared" si="71"/>
        <v>0</v>
      </c>
      <c r="F166" s="69">
        <f t="shared" si="71"/>
        <v>3</v>
      </c>
      <c r="G166" s="69">
        <f t="shared" si="71"/>
        <v>3</v>
      </c>
      <c r="H166" s="69">
        <f t="shared" si="71"/>
        <v>22</v>
      </c>
      <c r="I166" s="69">
        <f t="shared" si="71"/>
        <v>0</v>
      </c>
      <c r="J166" s="72">
        <f>+F166/(F166+G166)</f>
        <v>0.5</v>
      </c>
      <c r="K166" s="594">
        <f>SUM(K161:K165)</f>
        <v>274</v>
      </c>
      <c r="L166" s="594">
        <f>SUM(L161:L165)</f>
        <v>84</v>
      </c>
      <c r="M166" s="594">
        <f>SUM(M161:M165)</f>
        <v>40</v>
      </c>
      <c r="N166" s="759">
        <f>+M166/(K166/27)</f>
        <v>3.941605839416058</v>
      </c>
      <c r="O166" s="237">
        <f>+C166/(143*B162+$T$1)</f>
        <v>0.28671328671328672</v>
      </c>
      <c r="P166" s="237">
        <f>+K166/((143*B161+投手通算!C42)*27)</f>
        <v>7.0966070966070965E-2</v>
      </c>
      <c r="Q166" s="44">
        <f>+L166/(K166*3)</f>
        <v>0.10218978102189781</v>
      </c>
      <c r="R166" s="5">
        <v>0</v>
      </c>
      <c r="S166" s="5">
        <f>+C166-R166</f>
        <v>82</v>
      </c>
      <c r="T166" s="362"/>
    </row>
    <row r="167" spans="1:20" ht="13.5" customHeight="1">
      <c r="A167" s="6"/>
      <c r="B167" s="19"/>
      <c r="C167" s="6"/>
      <c r="D167" s="6"/>
      <c r="E167" s="6"/>
      <c r="F167" s="6"/>
      <c r="G167" s="6"/>
      <c r="H167" s="6"/>
      <c r="I167" s="6"/>
      <c r="J167" s="6"/>
      <c r="K167" s="6"/>
      <c r="L167" s="6"/>
      <c r="M167" s="6"/>
      <c r="N167" s="449"/>
    </row>
    <row r="168" spans="1:20" ht="13.5" customHeight="1">
      <c r="A168" s="6"/>
      <c r="B168" s="19"/>
      <c r="C168" s="6"/>
      <c r="D168" s="6"/>
      <c r="E168" s="6"/>
      <c r="F168" s="6"/>
      <c r="G168" s="6"/>
      <c r="H168" s="6"/>
      <c r="I168" s="6"/>
      <c r="J168" s="6"/>
      <c r="K168" s="6"/>
      <c r="L168" s="6"/>
      <c r="M168" s="6"/>
      <c r="N168" s="449"/>
    </row>
    <row r="169" spans="1:20" s="5" customFormat="1" ht="13.5" customHeight="1">
      <c r="A169" s="684">
        <v>30</v>
      </c>
      <c r="B169" s="1321">
        <v>33249</v>
      </c>
      <c r="C169" s="1319">
        <f ca="1">DATEDIF(B169,$A$1,"Ｙ")</f>
        <v>31</v>
      </c>
      <c r="D169" s="14">
        <v>179</v>
      </c>
      <c r="E169" s="14">
        <v>86</v>
      </c>
      <c r="F169" s="14" t="s">
        <v>955</v>
      </c>
      <c r="G169" s="15" t="s">
        <v>627</v>
      </c>
      <c r="H169" s="16" t="s">
        <v>965</v>
      </c>
      <c r="I169" s="14"/>
      <c r="J169" s="14"/>
      <c r="K169" s="14"/>
      <c r="L169" s="14"/>
      <c r="M169" s="14" t="s">
        <v>1450</v>
      </c>
      <c r="N169" s="1325" t="s">
        <v>2332</v>
      </c>
      <c r="O169" s="357"/>
      <c r="P169" s="357"/>
      <c r="Q169" s="357"/>
      <c r="T169" s="115"/>
    </row>
    <row r="170" spans="1:20" ht="13.5" customHeight="1">
      <c r="A170" s="39" t="s">
        <v>954</v>
      </c>
      <c r="B170" s="181"/>
      <c r="C170" s="170" t="s">
        <v>73</v>
      </c>
      <c r="D170" s="170" t="s">
        <v>108</v>
      </c>
      <c r="E170" s="170" t="s">
        <v>109</v>
      </c>
      <c r="F170" s="170" t="s">
        <v>105</v>
      </c>
      <c r="G170" s="170" t="s">
        <v>128</v>
      </c>
      <c r="H170" s="170" t="s">
        <v>1114</v>
      </c>
      <c r="I170" s="170" t="s">
        <v>106</v>
      </c>
      <c r="J170" s="170" t="s">
        <v>78</v>
      </c>
      <c r="K170" s="170" t="s">
        <v>2</v>
      </c>
      <c r="L170" s="170" t="s">
        <v>37</v>
      </c>
      <c r="M170" s="170" t="s">
        <v>99</v>
      </c>
      <c r="N170" s="344" t="s">
        <v>1</v>
      </c>
    </row>
    <row r="171" spans="1:20" ht="13.5" customHeight="1">
      <c r="A171" s="475">
        <v>2012</v>
      </c>
      <c r="B171" s="612" t="s">
        <v>1451</v>
      </c>
      <c r="C171" s="475">
        <v>4</v>
      </c>
      <c r="D171" s="475">
        <v>0</v>
      </c>
      <c r="E171" s="475">
        <v>0</v>
      </c>
      <c r="F171" s="475">
        <v>0</v>
      </c>
      <c r="G171" s="475">
        <v>0</v>
      </c>
      <c r="H171" s="475">
        <v>0</v>
      </c>
      <c r="I171" s="475">
        <v>0</v>
      </c>
      <c r="J171" s="613" t="s">
        <v>792</v>
      </c>
      <c r="K171" s="475">
        <v>15</v>
      </c>
      <c r="L171" s="475">
        <v>3</v>
      </c>
      <c r="M171" s="475">
        <v>2</v>
      </c>
      <c r="N171" s="614">
        <f>+M171/(K171/27)</f>
        <v>3.5999999999999996</v>
      </c>
      <c r="O171" s="25">
        <f>+C171/143</f>
        <v>2.7972027972027972E-2</v>
      </c>
      <c r="P171" s="25">
        <f>+K171/(143*27)</f>
        <v>3.885003885003885E-3</v>
      </c>
      <c r="Q171" s="44">
        <f>+L171/(K171*3)</f>
        <v>6.6666666666666666E-2</v>
      </c>
      <c r="R171" s="5" t="s">
        <v>1515</v>
      </c>
      <c r="S171" s="5">
        <f>+C171-R171</f>
        <v>4</v>
      </c>
    </row>
    <row r="172" spans="1:20" ht="13.5" customHeight="1">
      <c r="A172" s="6">
        <v>2013</v>
      </c>
      <c r="B172" s="19">
        <v>2</v>
      </c>
      <c r="C172" s="6">
        <v>9</v>
      </c>
      <c r="D172" s="6">
        <v>0</v>
      </c>
      <c r="E172" s="6">
        <v>0</v>
      </c>
      <c r="F172" s="6">
        <v>0</v>
      </c>
      <c r="G172" s="6">
        <v>0</v>
      </c>
      <c r="H172" s="6">
        <v>0</v>
      </c>
      <c r="I172" s="6">
        <v>0</v>
      </c>
      <c r="J172" s="99" t="s">
        <v>792</v>
      </c>
      <c r="K172" s="6">
        <v>31</v>
      </c>
      <c r="L172" s="6">
        <v>8</v>
      </c>
      <c r="M172" s="6">
        <v>6</v>
      </c>
      <c r="N172" s="563">
        <f>+M172/(K172/27)</f>
        <v>5.225806451612903</v>
      </c>
      <c r="O172" s="25">
        <f t="shared" ref="O172:O180" si="72">+C172/143</f>
        <v>6.2937062937062943E-2</v>
      </c>
      <c r="P172" s="25">
        <f t="shared" ref="P172:P180" si="73">+K172/(143*27)</f>
        <v>8.0290080290080293E-3</v>
      </c>
      <c r="Q172" s="44">
        <f>+L172/(K172*3)</f>
        <v>8.6021505376344093E-2</v>
      </c>
      <c r="R172" s="5" t="s">
        <v>1515</v>
      </c>
      <c r="S172" s="5">
        <f>+C172-R172</f>
        <v>9</v>
      </c>
    </row>
    <row r="173" spans="1:20" ht="13.5" customHeight="1">
      <c r="A173" s="465">
        <v>2014</v>
      </c>
      <c r="B173" s="95" t="s">
        <v>956</v>
      </c>
      <c r="C173" s="465">
        <v>31</v>
      </c>
      <c r="D173" s="465">
        <v>0</v>
      </c>
      <c r="E173" s="465">
        <v>0</v>
      </c>
      <c r="F173" s="465">
        <v>2</v>
      </c>
      <c r="G173" s="465">
        <v>0</v>
      </c>
      <c r="H173" s="465">
        <v>16</v>
      </c>
      <c r="I173" s="465">
        <v>2</v>
      </c>
      <c r="J173" s="615">
        <f>+F173/(F173+G173)</f>
        <v>1</v>
      </c>
      <c r="K173" s="465">
        <v>93</v>
      </c>
      <c r="L173" s="465">
        <v>27</v>
      </c>
      <c r="M173" s="465">
        <v>2</v>
      </c>
      <c r="N173" s="611">
        <f>+M173/(K173/27)</f>
        <v>0.58064516129032251</v>
      </c>
      <c r="O173" s="25">
        <f t="shared" si="72"/>
        <v>0.21678321678321677</v>
      </c>
      <c r="P173" s="25">
        <f t="shared" si="73"/>
        <v>2.4087024087024088E-2</v>
      </c>
      <c r="Q173" s="44">
        <f>+L173/(K173*3)</f>
        <v>9.6774193548387094E-2</v>
      </c>
      <c r="R173" s="5" t="s">
        <v>1515</v>
      </c>
      <c r="S173" s="5">
        <f>+C173-R173</f>
        <v>31</v>
      </c>
    </row>
    <row r="174" spans="1:20" ht="13.5" customHeight="1">
      <c r="A174" s="475">
        <v>2015</v>
      </c>
      <c r="B174" s="19">
        <v>4</v>
      </c>
      <c r="C174" s="6">
        <v>38</v>
      </c>
      <c r="D174" s="6">
        <v>0</v>
      </c>
      <c r="E174" s="6">
        <v>0</v>
      </c>
      <c r="F174" s="6">
        <v>2</v>
      </c>
      <c r="G174" s="6">
        <v>4</v>
      </c>
      <c r="H174" s="6">
        <v>7</v>
      </c>
      <c r="I174" s="6">
        <v>1</v>
      </c>
      <c r="J174" s="68">
        <v>0.33333333333333331</v>
      </c>
      <c r="K174" s="6">
        <v>111</v>
      </c>
      <c r="L174" s="6">
        <v>35</v>
      </c>
      <c r="M174" s="6">
        <v>16</v>
      </c>
      <c r="N174" s="563">
        <f>+M174/(K174/27)</f>
        <v>3.8918918918918921</v>
      </c>
      <c r="O174" s="25">
        <f t="shared" si="72"/>
        <v>0.26573426573426573</v>
      </c>
      <c r="P174" s="25">
        <f t="shared" si="73"/>
        <v>2.8749028749028748E-2</v>
      </c>
      <c r="Q174" s="44">
        <f>+L174/(K174*3)</f>
        <v>0.10510510510510511</v>
      </c>
      <c r="R174" s="5" t="s">
        <v>1515</v>
      </c>
      <c r="S174" s="5">
        <f>+C174-R174</f>
        <v>38</v>
      </c>
    </row>
    <row r="175" spans="1:20" ht="13.5" customHeight="1">
      <c r="A175" s="6">
        <v>2016</v>
      </c>
      <c r="B175" s="19">
        <v>5</v>
      </c>
      <c r="C175" s="6">
        <v>27</v>
      </c>
      <c r="D175" s="6">
        <v>0</v>
      </c>
      <c r="E175" s="6">
        <v>0</v>
      </c>
      <c r="F175" s="6">
        <v>1</v>
      </c>
      <c r="G175" s="6">
        <v>1</v>
      </c>
      <c r="H175" s="6">
        <v>5</v>
      </c>
      <c r="I175" s="6">
        <v>0</v>
      </c>
      <c r="J175" s="68">
        <v>0.5</v>
      </c>
      <c r="K175" s="6">
        <v>74</v>
      </c>
      <c r="L175" s="6">
        <v>21</v>
      </c>
      <c r="M175" s="6">
        <v>5</v>
      </c>
      <c r="N175" s="563">
        <f>+M175/(K175/27)</f>
        <v>1.8243243243243241</v>
      </c>
      <c r="O175" s="25">
        <f t="shared" si="72"/>
        <v>0.1888111888111888</v>
      </c>
      <c r="P175" s="25">
        <f t="shared" si="73"/>
        <v>1.9166019166019167E-2</v>
      </c>
      <c r="Q175" s="44">
        <f>+L175/(K175*3)</f>
        <v>9.45945945945946E-2</v>
      </c>
      <c r="R175" s="5" t="s">
        <v>1515</v>
      </c>
      <c r="S175" s="5">
        <f>+C175-R175</f>
        <v>27</v>
      </c>
    </row>
    <row r="176" spans="1:20" ht="13.5" customHeight="1">
      <c r="A176" s="465">
        <v>2017</v>
      </c>
      <c r="B176" s="19">
        <v>6</v>
      </c>
      <c r="C176" s="6">
        <v>59</v>
      </c>
      <c r="D176" s="6">
        <v>0</v>
      </c>
      <c r="E176" s="6">
        <v>0</v>
      </c>
      <c r="F176" s="6">
        <v>6</v>
      </c>
      <c r="G176" s="6">
        <v>2</v>
      </c>
      <c r="H176" s="6">
        <v>18</v>
      </c>
      <c r="I176" s="6">
        <v>1</v>
      </c>
      <c r="J176" s="68">
        <v>0.75</v>
      </c>
      <c r="K176" s="6">
        <v>165</v>
      </c>
      <c r="L176" s="6">
        <v>58</v>
      </c>
      <c r="M176" s="6">
        <v>12</v>
      </c>
      <c r="N176" s="563" t="e">
        <f>+M187/(K187/27)</f>
        <v>#VALUE!</v>
      </c>
      <c r="O176" s="25">
        <f t="shared" si="72"/>
        <v>0.41258741258741261</v>
      </c>
      <c r="P176" s="25">
        <f t="shared" si="73"/>
        <v>4.2735042735042736E-2</v>
      </c>
      <c r="Q176" s="44" t="e">
        <f>+L187/(K187*3)</f>
        <v>#VALUE!</v>
      </c>
      <c r="R176" s="5" t="s">
        <v>1515</v>
      </c>
      <c r="S176" s="5" t="e">
        <f>+C187-R187</f>
        <v>#VALUE!</v>
      </c>
    </row>
    <row r="177" spans="1:20" ht="13.5" customHeight="1">
      <c r="A177" s="475">
        <v>2018</v>
      </c>
      <c r="B177" s="19">
        <v>7</v>
      </c>
      <c r="C177" s="6">
        <v>59</v>
      </c>
      <c r="D177" s="6">
        <v>0</v>
      </c>
      <c r="E177" s="6">
        <v>0</v>
      </c>
      <c r="F177" s="6">
        <v>5</v>
      </c>
      <c r="G177" s="6">
        <v>6</v>
      </c>
      <c r="H177" s="6">
        <v>18</v>
      </c>
      <c r="I177" s="6">
        <v>2</v>
      </c>
      <c r="J177" s="68">
        <v>0.45454545454545453</v>
      </c>
      <c r="K177" s="6">
        <v>169</v>
      </c>
      <c r="L177" s="6">
        <v>61</v>
      </c>
      <c r="M177" s="6">
        <v>18</v>
      </c>
      <c r="N177" s="563">
        <f>+M188/(K188/27)</f>
        <v>9.4285714285714288</v>
      </c>
      <c r="O177" s="25">
        <f t="shared" si="72"/>
        <v>0.41258741258741261</v>
      </c>
      <c r="P177" s="25">
        <f t="shared" si="73"/>
        <v>4.3771043771043773E-2</v>
      </c>
      <c r="Q177" s="44">
        <f>+L188/(K188*3)</f>
        <v>8.4656084656084651E-2</v>
      </c>
      <c r="R177" s="5" t="s">
        <v>1599</v>
      </c>
      <c r="S177" s="5">
        <v>59</v>
      </c>
    </row>
    <row r="178" spans="1:20" ht="13.5" customHeight="1">
      <c r="A178" s="6">
        <v>2019</v>
      </c>
      <c r="B178" s="582">
        <v>8</v>
      </c>
      <c r="C178" s="545">
        <v>33</v>
      </c>
      <c r="D178" s="545">
        <v>0</v>
      </c>
      <c r="E178" s="545">
        <v>0</v>
      </c>
      <c r="F178" s="545">
        <v>0</v>
      </c>
      <c r="G178" s="545">
        <v>0</v>
      </c>
      <c r="H178" s="545">
        <v>16</v>
      </c>
      <c r="I178" s="545">
        <v>0</v>
      </c>
      <c r="J178" s="177" t="s">
        <v>792</v>
      </c>
      <c r="K178" s="545">
        <v>93</v>
      </c>
      <c r="L178" s="545">
        <v>18</v>
      </c>
      <c r="M178" s="545">
        <v>10</v>
      </c>
      <c r="N178" s="563" t="e">
        <f>+M168/(K168/27)</f>
        <v>#DIV/0!</v>
      </c>
      <c r="O178" s="25">
        <f t="shared" si="72"/>
        <v>0.23076923076923078</v>
      </c>
      <c r="P178" s="25">
        <f t="shared" si="73"/>
        <v>2.4087024087024088E-2</v>
      </c>
      <c r="Q178" s="44" t="e">
        <f>+L168/(K168*3)</f>
        <v>#DIV/0!</v>
      </c>
      <c r="R178" s="618">
        <v>0</v>
      </c>
      <c r="S178" s="5">
        <f>+C168-R168</f>
        <v>0</v>
      </c>
    </row>
    <row r="179" spans="1:20" s="539" customFormat="1" ht="13.5" customHeight="1">
      <c r="A179" s="465">
        <v>2020</v>
      </c>
      <c r="B179" s="582">
        <v>9</v>
      </c>
      <c r="C179" s="545">
        <v>18</v>
      </c>
      <c r="D179" s="545">
        <v>0</v>
      </c>
      <c r="E179" s="545">
        <v>0</v>
      </c>
      <c r="F179" s="545">
        <v>0</v>
      </c>
      <c r="G179" s="545">
        <v>1</v>
      </c>
      <c r="H179" s="545">
        <v>2</v>
      </c>
      <c r="I179" s="545">
        <v>1</v>
      </c>
      <c r="J179" s="583" t="e">
        <v>#DIV/0!</v>
      </c>
      <c r="K179" s="545">
        <v>52</v>
      </c>
      <c r="L179" s="545">
        <v>14</v>
      </c>
      <c r="M179" s="545">
        <v>12</v>
      </c>
      <c r="N179" s="584">
        <v>6.2307692307692308</v>
      </c>
      <c r="O179" s="25">
        <f t="shared" si="72"/>
        <v>0.12587412587412589</v>
      </c>
      <c r="P179" s="25">
        <f t="shared" si="73"/>
        <v>1.3468013468013467E-2</v>
      </c>
      <c r="Q179" s="750">
        <v>8.9743589743589744E-2</v>
      </c>
      <c r="R179" s="586">
        <v>0</v>
      </c>
      <c r="S179" s="586">
        <v>18</v>
      </c>
      <c r="T179" s="587"/>
    </row>
    <row r="180" spans="1:20" s="539" customFormat="1" ht="13.5" customHeight="1">
      <c r="A180" s="475">
        <v>2021</v>
      </c>
      <c r="B180" s="582">
        <v>10</v>
      </c>
      <c r="C180" s="545">
        <v>0</v>
      </c>
      <c r="D180" s="545">
        <v>0</v>
      </c>
      <c r="E180" s="545">
        <v>0</v>
      </c>
      <c r="F180" s="545">
        <v>0</v>
      </c>
      <c r="G180" s="545">
        <v>0</v>
      </c>
      <c r="H180" s="545">
        <v>0</v>
      </c>
      <c r="I180" s="545">
        <v>0</v>
      </c>
      <c r="J180" s="583">
        <f>+F191/(F191+G191)</f>
        <v>0.41666666666666669</v>
      </c>
      <c r="K180" s="545">
        <v>0</v>
      </c>
      <c r="L180" s="545">
        <v>0</v>
      </c>
      <c r="M180" s="545">
        <v>0</v>
      </c>
      <c r="N180" s="584">
        <f>+M191/(K191/27)</f>
        <v>3.2727272727272725</v>
      </c>
      <c r="O180" s="25">
        <f t="shared" si="72"/>
        <v>0</v>
      </c>
      <c r="P180" s="25">
        <f t="shared" si="73"/>
        <v>0</v>
      </c>
      <c r="Q180" s="750" t="e">
        <f>+L170/(K170*3)</f>
        <v>#VALUE!</v>
      </c>
      <c r="R180" s="586">
        <v>0</v>
      </c>
      <c r="S180" s="586" t="e">
        <f>+C170-R170</f>
        <v>#VALUE!</v>
      </c>
      <c r="T180" s="587"/>
    </row>
    <row r="181" spans="1:20" s="1" customFormat="1" ht="13.5" customHeight="1">
      <c r="A181" s="351">
        <v>1822</v>
      </c>
      <c r="B181" s="440">
        <v>11</v>
      </c>
      <c r="C181" s="351">
        <f>+投手通算!C17</f>
        <v>0</v>
      </c>
      <c r="D181" s="351">
        <f>+投手通算!AC17</f>
        <v>0</v>
      </c>
      <c r="E181" s="351">
        <f>+投手通算!AD17</f>
        <v>0</v>
      </c>
      <c r="F181" s="351">
        <f>+投手通算!D17</f>
        <v>0</v>
      </c>
      <c r="G181" s="351">
        <f>+投手通算!E17</f>
        <v>0</v>
      </c>
      <c r="H181" s="351">
        <f>+投手通算!G17</f>
        <v>0</v>
      </c>
      <c r="I181" s="351">
        <f>+投手通算!F17</f>
        <v>0</v>
      </c>
      <c r="J181" s="441">
        <f>+F193/(F193+G193)</f>
        <v>0.4</v>
      </c>
      <c r="K181" s="351">
        <f>+投手通算!I17</f>
        <v>0</v>
      </c>
      <c r="L181" s="351">
        <f>+投手通算!N17</f>
        <v>0</v>
      </c>
      <c r="M181" s="351">
        <f>+投手通算!S17</f>
        <v>0</v>
      </c>
      <c r="N181" s="564">
        <f>+M193/(K193/27)</f>
        <v>6.279069767441861</v>
      </c>
      <c r="O181" s="610" t="e">
        <f>+C171/$T$1</f>
        <v>#DIV/0!</v>
      </c>
      <c r="P181" s="237" t="e">
        <f>+K171/(成績!C$2*27)</f>
        <v>#DIV/0!</v>
      </c>
      <c r="Q181" s="358">
        <f>+L171/(K171*3)</f>
        <v>6.6666666666666666E-2</v>
      </c>
      <c r="R181" s="529">
        <v>0</v>
      </c>
      <c r="S181" s="529">
        <f>+C171-R171</f>
        <v>4</v>
      </c>
      <c r="T181" s="362"/>
    </row>
    <row r="182" spans="1:20" s="1" customFormat="1" ht="13.5" customHeight="1">
      <c r="A182" s="69" t="s">
        <v>96</v>
      </c>
      <c r="B182" s="70"/>
      <c r="C182" s="69">
        <f>SUM(C171:C181)</f>
        <v>278</v>
      </c>
      <c r="D182" s="69">
        <f t="shared" ref="D182:I182" si="74">SUM(D171:D181)</f>
        <v>0</v>
      </c>
      <c r="E182" s="69">
        <f t="shared" si="74"/>
        <v>0</v>
      </c>
      <c r="F182" s="69">
        <f t="shared" si="74"/>
        <v>16</v>
      </c>
      <c r="G182" s="69">
        <f t="shared" si="74"/>
        <v>14</v>
      </c>
      <c r="H182" s="69">
        <f t="shared" si="74"/>
        <v>82</v>
      </c>
      <c r="I182" s="69">
        <f t="shared" si="74"/>
        <v>7</v>
      </c>
      <c r="J182" s="72">
        <f>+F193/(F193+G193)</f>
        <v>0.4</v>
      </c>
      <c r="K182" s="69">
        <f>SUM(K171:K181)</f>
        <v>803</v>
      </c>
      <c r="L182" s="69">
        <f>SUM(L171:L181)</f>
        <v>245</v>
      </c>
      <c r="M182" s="69">
        <f>SUM(M171:M181)</f>
        <v>83</v>
      </c>
      <c r="N182" s="565">
        <f>+M171/(K171/27)</f>
        <v>3.5999999999999996</v>
      </c>
      <c r="O182" s="237" t="e">
        <f>+C171/(143*B168+$T$1)</f>
        <v>#DIV/0!</v>
      </c>
      <c r="P182" s="237">
        <f>+K171/((143*B188+投手通算!C42)*27)</f>
        <v>1.9425019425019425E-3</v>
      </c>
      <c r="Q182" s="44">
        <f>+L171/(K171*3)</f>
        <v>6.6666666666666666E-2</v>
      </c>
      <c r="R182" s="5" t="s">
        <v>1515</v>
      </c>
      <c r="S182" s="5">
        <f>+C171-R171</f>
        <v>4</v>
      </c>
      <c r="T182" s="362"/>
    </row>
    <row r="183" spans="1:20" ht="13.5" customHeight="1">
      <c r="A183" s="6"/>
      <c r="B183" s="19"/>
      <c r="C183" s="6"/>
      <c r="D183" s="6"/>
      <c r="E183" s="6"/>
      <c r="F183" s="6"/>
      <c r="G183" s="6"/>
      <c r="H183" s="6"/>
      <c r="I183" s="6"/>
      <c r="J183" s="6"/>
      <c r="K183" s="6"/>
      <c r="L183" s="6"/>
      <c r="M183" s="6"/>
      <c r="N183" s="449"/>
    </row>
    <row r="184" spans="1:20" ht="13.5" customHeight="1">
      <c r="A184" s="6"/>
      <c r="B184" s="19"/>
      <c r="C184" s="6"/>
      <c r="D184" s="6"/>
      <c r="E184" s="6"/>
      <c r="F184" s="6"/>
      <c r="G184" s="6"/>
      <c r="H184" s="6"/>
      <c r="I184" s="6"/>
      <c r="J184" s="6"/>
      <c r="K184" s="6"/>
      <c r="L184" s="6"/>
      <c r="M184" s="6"/>
      <c r="N184" s="449"/>
    </row>
    <row r="185" spans="1:20" s="5" customFormat="1" ht="13.5" customHeight="1">
      <c r="A185" s="184">
        <v>34</v>
      </c>
      <c r="B185" s="1321">
        <v>36065</v>
      </c>
      <c r="C185" s="1319">
        <f ca="1">DATEDIF(B185,$A$1,"Ｙ")</f>
        <v>23</v>
      </c>
      <c r="D185" s="14">
        <v>181</v>
      </c>
      <c r="E185" s="14">
        <v>91</v>
      </c>
      <c r="F185" s="14" t="s">
        <v>1461</v>
      </c>
      <c r="G185" s="14" t="s">
        <v>1269</v>
      </c>
      <c r="H185" s="17" t="s">
        <v>1270</v>
      </c>
      <c r="I185" s="14"/>
      <c r="J185" s="14"/>
      <c r="K185" s="14"/>
      <c r="L185" s="14"/>
      <c r="M185" s="14" t="s">
        <v>1305</v>
      </c>
      <c r="N185" s="1323" t="s">
        <v>2333</v>
      </c>
      <c r="O185" s="115"/>
      <c r="P185" s="357"/>
      <c r="Q185" s="357"/>
    </row>
    <row r="186" spans="1:20" ht="13.5" customHeight="1">
      <c r="A186" s="183" t="s">
        <v>1268</v>
      </c>
      <c r="B186" s="184"/>
      <c r="C186" s="170" t="s">
        <v>73</v>
      </c>
      <c r="D186" s="170" t="s">
        <v>108</v>
      </c>
      <c r="E186" s="170" t="s">
        <v>109</v>
      </c>
      <c r="F186" s="170" t="s">
        <v>105</v>
      </c>
      <c r="G186" s="170" t="s">
        <v>128</v>
      </c>
      <c r="H186" s="170" t="s">
        <v>1114</v>
      </c>
      <c r="I186" s="170" t="s">
        <v>106</v>
      </c>
      <c r="J186" s="170" t="s">
        <v>78</v>
      </c>
      <c r="K186" s="170" t="s">
        <v>2</v>
      </c>
      <c r="L186" s="170" t="s">
        <v>37</v>
      </c>
      <c r="M186" s="170" t="s">
        <v>99</v>
      </c>
      <c r="N186" s="344" t="s">
        <v>1</v>
      </c>
    </row>
    <row r="187" spans="1:20" ht="13.5" customHeight="1">
      <c r="A187" s="6">
        <v>2017</v>
      </c>
      <c r="B187" s="19">
        <v>1</v>
      </c>
      <c r="C187" s="6">
        <v>0</v>
      </c>
      <c r="D187" s="6">
        <v>0</v>
      </c>
      <c r="E187" s="6">
        <v>0</v>
      </c>
      <c r="F187" s="6">
        <v>0</v>
      </c>
      <c r="G187" s="6">
        <v>0</v>
      </c>
      <c r="H187" s="6">
        <v>0</v>
      </c>
      <c r="I187" s="6">
        <v>0</v>
      </c>
      <c r="J187" s="177" t="s">
        <v>792</v>
      </c>
      <c r="K187" s="177" t="s">
        <v>792</v>
      </c>
      <c r="L187" s="177" t="s">
        <v>792</v>
      </c>
      <c r="M187" s="177" t="s">
        <v>792</v>
      </c>
      <c r="N187" s="177" t="s">
        <v>792</v>
      </c>
      <c r="O187" s="177" t="s">
        <v>792</v>
      </c>
      <c r="P187" s="177" t="s">
        <v>792</v>
      </c>
      <c r="Q187" s="177" t="s">
        <v>792</v>
      </c>
      <c r="R187" s="5" t="s">
        <v>1518</v>
      </c>
      <c r="S187" s="5" t="s">
        <v>1518</v>
      </c>
    </row>
    <row r="188" spans="1:20" ht="13.5" customHeight="1">
      <c r="A188" s="6">
        <v>2018</v>
      </c>
      <c r="B188" s="19">
        <v>2</v>
      </c>
      <c r="C188" s="6">
        <v>6</v>
      </c>
      <c r="D188" s="6">
        <v>0</v>
      </c>
      <c r="E188" s="6">
        <v>0</v>
      </c>
      <c r="F188" s="6">
        <v>1</v>
      </c>
      <c r="G188" s="6">
        <v>2</v>
      </c>
      <c r="H188" s="6">
        <v>0</v>
      </c>
      <c r="I188" s="6">
        <v>0</v>
      </c>
      <c r="J188" s="68">
        <v>0.33333333333333331</v>
      </c>
      <c r="K188" s="6">
        <v>63</v>
      </c>
      <c r="L188" s="6">
        <v>16</v>
      </c>
      <c r="M188" s="6">
        <v>22</v>
      </c>
      <c r="N188" s="563">
        <v>9.4285714285714288</v>
      </c>
      <c r="O188" s="25">
        <v>4.1666666666666664E-2</v>
      </c>
      <c r="P188" s="25">
        <f>+K188/(143*27)</f>
        <v>1.6317016317016316E-2</v>
      </c>
      <c r="Q188" s="44">
        <f>+L188/(K188*3)</f>
        <v>8.4656084656084651E-2</v>
      </c>
      <c r="R188" s="5" t="s">
        <v>1608</v>
      </c>
      <c r="S188" s="5" t="s">
        <v>1599</v>
      </c>
    </row>
    <row r="189" spans="1:20" ht="13.5" customHeight="1">
      <c r="A189" s="545">
        <v>2019</v>
      </c>
      <c r="B189" s="582">
        <v>3</v>
      </c>
      <c r="C189" s="545">
        <v>0</v>
      </c>
      <c r="D189" s="545">
        <v>0</v>
      </c>
      <c r="E189" s="545">
        <v>0</v>
      </c>
      <c r="F189" s="545">
        <v>0</v>
      </c>
      <c r="G189" s="545">
        <v>0</v>
      </c>
      <c r="H189" s="545">
        <v>0</v>
      </c>
      <c r="I189" s="545">
        <v>0</v>
      </c>
      <c r="J189" s="177" t="s">
        <v>792</v>
      </c>
      <c r="K189" s="177" t="s">
        <v>792</v>
      </c>
      <c r="L189" s="177" t="s">
        <v>792</v>
      </c>
      <c r="M189" s="177" t="s">
        <v>792</v>
      </c>
      <c r="N189" s="177" t="s">
        <v>792</v>
      </c>
      <c r="O189" s="177" t="s">
        <v>792</v>
      </c>
      <c r="P189" s="177" t="s">
        <v>792</v>
      </c>
      <c r="Q189" s="177" t="s">
        <v>792</v>
      </c>
      <c r="S189" s="5">
        <f>+C189-R189</f>
        <v>0</v>
      </c>
    </row>
    <row r="190" spans="1:20" s="539" customFormat="1" ht="13.5" customHeight="1">
      <c r="A190" s="545">
        <v>2020</v>
      </c>
      <c r="B190" s="582">
        <v>4</v>
      </c>
      <c r="C190" s="545">
        <v>0</v>
      </c>
      <c r="D190" s="545">
        <v>0</v>
      </c>
      <c r="E190" s="545">
        <v>0</v>
      </c>
      <c r="F190" s="545">
        <v>0</v>
      </c>
      <c r="G190" s="545">
        <v>0</v>
      </c>
      <c r="H190" s="545">
        <v>0</v>
      </c>
      <c r="I190" s="545">
        <v>0</v>
      </c>
      <c r="J190" s="583" t="e">
        <v>#DIV/0!</v>
      </c>
      <c r="K190" s="545">
        <v>0</v>
      </c>
      <c r="L190" s="545">
        <v>0</v>
      </c>
      <c r="M190" s="545">
        <v>0</v>
      </c>
      <c r="N190" s="584" t="e">
        <v>#DIV/0!</v>
      </c>
      <c r="O190" s="749">
        <v>0</v>
      </c>
      <c r="P190" s="585">
        <v>0</v>
      </c>
      <c r="Q190" s="750" t="e">
        <v>#DIV/0!</v>
      </c>
      <c r="R190" s="586"/>
      <c r="S190" s="586">
        <v>0</v>
      </c>
      <c r="T190" s="587"/>
    </row>
    <row r="191" spans="1:20" s="539" customFormat="1" ht="13.5" customHeight="1">
      <c r="A191" s="545">
        <v>2021</v>
      </c>
      <c r="B191" s="582">
        <v>5</v>
      </c>
      <c r="C191" s="545">
        <v>15</v>
      </c>
      <c r="D191" s="545">
        <f>+投手通算!AC18</f>
        <v>0</v>
      </c>
      <c r="E191" s="545">
        <f>+投手通算!AD18</f>
        <v>0</v>
      </c>
      <c r="F191" s="545">
        <v>5</v>
      </c>
      <c r="G191" s="545">
        <v>7</v>
      </c>
      <c r="H191" s="545">
        <f>+投手通算!G18</f>
        <v>0</v>
      </c>
      <c r="I191" s="545">
        <f>+投手通算!F18</f>
        <v>0</v>
      </c>
      <c r="J191" s="583">
        <f>+F191/(F191+G191)</f>
        <v>0.41666666666666669</v>
      </c>
      <c r="K191" s="545">
        <v>66</v>
      </c>
      <c r="L191" s="545">
        <v>18</v>
      </c>
      <c r="M191" s="545">
        <v>8</v>
      </c>
      <c r="N191" s="584">
        <f>+M191/(K191/27)</f>
        <v>3.2727272727272725</v>
      </c>
      <c r="O191" s="25">
        <v>4.1666666666666664E-2</v>
      </c>
      <c r="P191" s="25">
        <f>+K191/(143*27)</f>
        <v>1.7094017094017096E-2</v>
      </c>
      <c r="Q191" s="750">
        <f>+L191/(K191*3)</f>
        <v>9.0909090909090912E-2</v>
      </c>
      <c r="R191" s="586"/>
      <c r="S191" s="586">
        <f>+C191-R191</f>
        <v>15</v>
      </c>
      <c r="T191" s="587"/>
    </row>
    <row r="192" spans="1:20" s="1" customFormat="1" ht="13.5" customHeight="1">
      <c r="A192" s="351">
        <v>2022</v>
      </c>
      <c r="B192" s="440">
        <v>6</v>
      </c>
      <c r="C192" s="351">
        <f>+投手通算!C18</f>
        <v>0</v>
      </c>
      <c r="D192" s="351">
        <f>+投手通算!AC18</f>
        <v>0</v>
      </c>
      <c r="E192" s="351">
        <f>+投手通算!AD18</f>
        <v>0</v>
      </c>
      <c r="F192" s="351">
        <f>+投手通算!D18</f>
        <v>0</v>
      </c>
      <c r="G192" s="351">
        <f>+投手通算!E18</f>
        <v>0</v>
      </c>
      <c r="H192" s="351">
        <f>+投手通算!G18</f>
        <v>0</v>
      </c>
      <c r="I192" s="351">
        <f>+投手通算!F18</f>
        <v>0</v>
      </c>
      <c r="J192" s="1154" t="e">
        <f>+F192/(F192+G192)</f>
        <v>#DIV/0!</v>
      </c>
      <c r="K192" s="351">
        <f>+投手通算!I18</f>
        <v>0</v>
      </c>
      <c r="L192" s="351">
        <f>+投手通算!N18</f>
        <v>0</v>
      </c>
      <c r="M192" s="351">
        <f>+投手通算!S18</f>
        <v>0</v>
      </c>
      <c r="N192" s="564" t="e">
        <f>+M192/(K192/27)</f>
        <v>#DIV/0!</v>
      </c>
      <c r="O192" s="610" t="e">
        <f>+C192/$T$1</f>
        <v>#DIV/0!</v>
      </c>
      <c r="P192" s="237">
        <f>+K192/(143*27)</f>
        <v>0</v>
      </c>
      <c r="Q192" s="358" t="e">
        <f>+L192/(K192*3)</f>
        <v>#DIV/0!</v>
      </c>
      <c r="R192" s="529"/>
      <c r="S192" s="529">
        <f>+C192-R192</f>
        <v>0</v>
      </c>
      <c r="T192" s="362"/>
    </row>
    <row r="193" spans="1:20" s="1" customFormat="1" ht="13.5" customHeight="1">
      <c r="A193" s="69" t="s">
        <v>96</v>
      </c>
      <c r="B193" s="70"/>
      <c r="C193" s="69">
        <f>SUM(C187:C192)</f>
        <v>21</v>
      </c>
      <c r="D193" s="69">
        <f t="shared" ref="D193:I193" si="75">SUM(D187:D192)</f>
        <v>0</v>
      </c>
      <c r="E193" s="69">
        <f t="shared" si="75"/>
        <v>0</v>
      </c>
      <c r="F193" s="69">
        <f t="shared" si="75"/>
        <v>6</v>
      </c>
      <c r="G193" s="69">
        <f t="shared" si="75"/>
        <v>9</v>
      </c>
      <c r="H193" s="69">
        <f t="shared" si="75"/>
        <v>0</v>
      </c>
      <c r="I193" s="69">
        <f t="shared" si="75"/>
        <v>0</v>
      </c>
      <c r="J193" s="72">
        <f>+F193/(F193+G193)</f>
        <v>0.4</v>
      </c>
      <c r="K193" s="594">
        <f>SUM(K187:K192)</f>
        <v>129</v>
      </c>
      <c r="L193" s="594">
        <f>SUM(L187:L192)</f>
        <v>34</v>
      </c>
      <c r="M193" s="594">
        <f>SUM(M187:M192)</f>
        <v>30</v>
      </c>
      <c r="N193" s="565">
        <f>+M193/(K193/27)</f>
        <v>6.279069767441861</v>
      </c>
      <c r="O193" s="237">
        <f>+C193/(143*B189+$T$1)</f>
        <v>4.8951048951048952E-2</v>
      </c>
      <c r="P193" s="25">
        <f>+K193/(143*27)</f>
        <v>3.3411033411033408E-2</v>
      </c>
      <c r="Q193" s="44">
        <f>+L193/(K193*3)</f>
        <v>8.7855297157622733E-2</v>
      </c>
      <c r="R193" s="5">
        <v>6</v>
      </c>
      <c r="S193" s="5">
        <f>+C193-R193</f>
        <v>15</v>
      </c>
      <c r="T193" s="362"/>
    </row>
    <row r="194" spans="1:20" ht="13.5" customHeight="1">
      <c r="A194" s="6"/>
      <c r="B194" s="19"/>
      <c r="C194" s="6"/>
      <c r="D194" s="6"/>
      <c r="E194" s="6"/>
      <c r="F194" s="6"/>
      <c r="G194" s="6"/>
      <c r="H194" s="6"/>
      <c r="I194" s="6"/>
      <c r="J194" s="6"/>
      <c r="K194" s="6"/>
      <c r="L194" s="6"/>
      <c r="M194" s="6"/>
      <c r="N194" s="449"/>
    </row>
    <row r="195" spans="1:20" ht="13.5" customHeight="1">
      <c r="A195" s="6"/>
      <c r="B195" s="19"/>
      <c r="C195" s="6"/>
      <c r="D195" s="6"/>
      <c r="E195" s="6"/>
      <c r="F195" s="6"/>
      <c r="G195" s="6"/>
      <c r="H195" s="6"/>
      <c r="I195" s="6"/>
      <c r="J195" s="6"/>
      <c r="K195" s="6"/>
      <c r="L195" s="6"/>
      <c r="M195" s="6"/>
      <c r="N195" s="449"/>
    </row>
    <row r="196" spans="1:20" s="5" customFormat="1" ht="13.5" customHeight="1">
      <c r="A196" s="184">
        <v>36</v>
      </c>
      <c r="B196" s="1321">
        <v>35482</v>
      </c>
      <c r="C196" s="1319">
        <f ca="1">DATEDIF(B196,$A$1,"Ｙ")</f>
        <v>25</v>
      </c>
      <c r="D196" s="14">
        <v>178</v>
      </c>
      <c r="E196" s="14">
        <v>88</v>
      </c>
      <c r="F196" s="14" t="s">
        <v>618</v>
      </c>
      <c r="G196" s="15" t="s">
        <v>1017</v>
      </c>
      <c r="H196" s="16" t="s">
        <v>1018</v>
      </c>
      <c r="I196" s="14"/>
      <c r="J196" s="14"/>
      <c r="K196" s="14"/>
      <c r="L196" s="14"/>
      <c r="M196" s="14" t="s">
        <v>1306</v>
      </c>
      <c r="N196" s="1323" t="s">
        <v>2334</v>
      </c>
      <c r="P196" s="357"/>
      <c r="Q196" s="357"/>
      <c r="T196" s="115"/>
    </row>
    <row r="197" spans="1:20" ht="13.5" customHeight="1">
      <c r="A197" s="183" t="s">
        <v>1016</v>
      </c>
      <c r="B197" s="184"/>
      <c r="C197" s="170" t="s">
        <v>73</v>
      </c>
      <c r="D197" s="170" t="s">
        <v>108</v>
      </c>
      <c r="E197" s="170">
        <v>88</v>
      </c>
      <c r="F197" s="170" t="s">
        <v>105</v>
      </c>
      <c r="G197" s="170" t="s">
        <v>128</v>
      </c>
      <c r="H197" s="170" t="s">
        <v>1114</v>
      </c>
      <c r="I197" s="170" t="s">
        <v>106</v>
      </c>
      <c r="J197" s="170" t="s">
        <v>78</v>
      </c>
      <c r="K197" s="170" t="s">
        <v>2</v>
      </c>
      <c r="L197" s="170" t="s">
        <v>37</v>
      </c>
      <c r="M197" s="170" t="s">
        <v>99</v>
      </c>
      <c r="N197" s="344" t="s">
        <v>1</v>
      </c>
    </row>
    <row r="198" spans="1:20" ht="13.5" customHeight="1">
      <c r="A198" s="6">
        <v>2015</v>
      </c>
      <c r="B198" s="19">
        <v>1</v>
      </c>
      <c r="C198" s="6">
        <v>0</v>
      </c>
      <c r="D198" s="6">
        <v>0</v>
      </c>
      <c r="E198" s="6">
        <v>0</v>
      </c>
      <c r="F198" s="6">
        <v>0</v>
      </c>
      <c r="G198" s="6">
        <v>0</v>
      </c>
      <c r="H198" s="6">
        <v>0</v>
      </c>
      <c r="I198" s="6">
        <v>0</v>
      </c>
      <c r="J198" s="177" t="s">
        <v>792</v>
      </c>
      <c r="K198" s="177" t="s">
        <v>792</v>
      </c>
      <c r="L198" s="177" t="s">
        <v>792</v>
      </c>
      <c r="M198" s="177" t="s">
        <v>792</v>
      </c>
      <c r="N198" s="566" t="s">
        <v>792</v>
      </c>
      <c r="O198" s="5" t="s">
        <v>626</v>
      </c>
      <c r="P198" s="5" t="s">
        <v>626</v>
      </c>
      <c r="Q198" s="5" t="s">
        <v>626</v>
      </c>
      <c r="R198" s="5" t="s">
        <v>626</v>
      </c>
      <c r="S198" s="5" t="s">
        <v>626</v>
      </c>
    </row>
    <row r="199" spans="1:20" ht="13.5" customHeight="1">
      <c r="A199" s="6">
        <v>2016</v>
      </c>
      <c r="B199" s="19">
        <v>2</v>
      </c>
      <c r="C199" s="6">
        <v>3</v>
      </c>
      <c r="D199" s="6">
        <v>0</v>
      </c>
      <c r="E199" s="6">
        <v>0</v>
      </c>
      <c r="F199" s="6">
        <v>0</v>
      </c>
      <c r="G199" s="6">
        <v>1</v>
      </c>
      <c r="H199" s="6">
        <v>0</v>
      </c>
      <c r="I199" s="6">
        <v>0</v>
      </c>
      <c r="J199" s="68">
        <v>0</v>
      </c>
      <c r="K199" s="6">
        <v>18</v>
      </c>
      <c r="L199" s="6">
        <v>6</v>
      </c>
      <c r="M199" s="6">
        <v>8</v>
      </c>
      <c r="N199" s="563">
        <v>11.368421052631579</v>
      </c>
      <c r="O199" s="25">
        <f>+C188/143</f>
        <v>4.195804195804196E-2</v>
      </c>
      <c r="P199" s="25">
        <f>+K188/(143*27)</f>
        <v>1.6317016317016316E-2</v>
      </c>
      <c r="Q199" s="44">
        <f>+L188/(K188*3)</f>
        <v>8.4656084656084651E-2</v>
      </c>
      <c r="R199" s="5" t="s">
        <v>1517</v>
      </c>
      <c r="S199" s="5">
        <f>+C188-R188</f>
        <v>0</v>
      </c>
    </row>
    <row r="200" spans="1:20" ht="13.5" customHeight="1">
      <c r="A200" s="6">
        <v>2017</v>
      </c>
      <c r="B200" s="19">
        <v>3</v>
      </c>
      <c r="C200" s="6">
        <v>0</v>
      </c>
      <c r="D200" s="6">
        <v>0</v>
      </c>
      <c r="E200" s="6">
        <v>0</v>
      </c>
      <c r="F200" s="6">
        <v>0</v>
      </c>
      <c r="G200" s="6">
        <v>0</v>
      </c>
      <c r="H200" s="6">
        <v>0</v>
      </c>
      <c r="I200" s="6">
        <v>0</v>
      </c>
      <c r="J200" s="177" t="s">
        <v>792</v>
      </c>
      <c r="K200" s="177" t="s">
        <v>792</v>
      </c>
      <c r="L200" s="177" t="s">
        <v>792</v>
      </c>
      <c r="M200" s="177" t="s">
        <v>792</v>
      </c>
      <c r="N200" s="177" t="s">
        <v>792</v>
      </c>
      <c r="O200" s="177" t="s">
        <v>792</v>
      </c>
      <c r="P200" s="177" t="s">
        <v>792</v>
      </c>
      <c r="Q200" s="177" t="s">
        <v>792</v>
      </c>
      <c r="R200" s="5" t="s">
        <v>1518</v>
      </c>
      <c r="S200" s="5" t="s">
        <v>1518</v>
      </c>
    </row>
    <row r="201" spans="1:20" ht="13.5" customHeight="1">
      <c r="A201" s="6">
        <v>2018</v>
      </c>
      <c r="B201" s="19">
        <v>4</v>
      </c>
      <c r="C201" s="6">
        <v>0</v>
      </c>
      <c r="D201" s="6">
        <v>0</v>
      </c>
      <c r="E201" s="6">
        <v>0</v>
      </c>
      <c r="F201" s="6">
        <v>0</v>
      </c>
      <c r="G201" s="6">
        <v>0</v>
      </c>
      <c r="H201" s="6">
        <v>0</v>
      </c>
      <c r="I201" s="6">
        <v>0</v>
      </c>
      <c r="J201" s="177" t="s">
        <v>792</v>
      </c>
      <c r="K201" s="177" t="s">
        <v>792</v>
      </c>
      <c r="L201" s="177" t="s">
        <v>792</v>
      </c>
      <c r="M201" s="177" t="s">
        <v>792</v>
      </c>
      <c r="N201" s="177" t="s">
        <v>792</v>
      </c>
      <c r="O201" s="177" t="s">
        <v>792</v>
      </c>
      <c r="P201" s="177" t="s">
        <v>792</v>
      </c>
      <c r="Q201" s="177" t="s">
        <v>792</v>
      </c>
      <c r="R201" s="5" t="s">
        <v>626</v>
      </c>
      <c r="S201" s="5" t="s">
        <v>626</v>
      </c>
    </row>
    <row r="202" spans="1:20" ht="13.5" customHeight="1">
      <c r="A202" s="6">
        <v>2019</v>
      </c>
      <c r="B202" s="582">
        <v>5</v>
      </c>
      <c r="C202" s="545">
        <v>11</v>
      </c>
      <c r="D202" s="545">
        <v>0</v>
      </c>
      <c r="E202" s="545">
        <v>0</v>
      </c>
      <c r="F202" s="545">
        <v>0</v>
      </c>
      <c r="G202" s="545">
        <v>1</v>
      </c>
      <c r="H202" s="545">
        <v>0</v>
      </c>
      <c r="I202" s="545">
        <v>0</v>
      </c>
      <c r="J202" s="583">
        <f>+F191/(F191+G191)</f>
        <v>0.41666666666666669</v>
      </c>
      <c r="K202" s="545">
        <v>62</v>
      </c>
      <c r="L202" s="545">
        <v>23</v>
      </c>
      <c r="M202" s="545">
        <v>14</v>
      </c>
      <c r="N202" s="584">
        <f>+M191/(K191/27)</f>
        <v>3.2727272727272725</v>
      </c>
      <c r="O202" s="25">
        <f>+C191/143</f>
        <v>0.1048951048951049</v>
      </c>
      <c r="P202" s="25">
        <f>+K191/(143*27)</f>
        <v>1.7094017094017096E-2</v>
      </c>
      <c r="Q202" s="44">
        <f>+L191/(K191*3)</f>
        <v>9.0909090909090912E-2</v>
      </c>
      <c r="R202" s="5">
        <v>1</v>
      </c>
      <c r="S202" s="5">
        <f>+C191-R191</f>
        <v>15</v>
      </c>
    </row>
    <row r="203" spans="1:20" s="539" customFormat="1" ht="13.5" customHeight="1">
      <c r="A203" s="6">
        <v>2020</v>
      </c>
      <c r="B203" s="582">
        <v>6</v>
      </c>
      <c r="C203" s="545">
        <v>52</v>
      </c>
      <c r="D203" s="545">
        <v>0</v>
      </c>
      <c r="E203" s="545">
        <v>0</v>
      </c>
      <c r="F203" s="545">
        <v>3</v>
      </c>
      <c r="G203" s="545">
        <v>4</v>
      </c>
      <c r="H203" s="545">
        <v>18</v>
      </c>
      <c r="I203" s="545">
        <v>0</v>
      </c>
      <c r="J203" s="583">
        <v>0.42857142857142855</v>
      </c>
      <c r="K203" s="545">
        <v>149</v>
      </c>
      <c r="L203" s="545">
        <v>41</v>
      </c>
      <c r="M203" s="545">
        <v>23</v>
      </c>
      <c r="N203" s="584">
        <f>+M193/(K193/27)</f>
        <v>6.279069767441861</v>
      </c>
      <c r="O203" s="25">
        <f t="shared" ref="O203:O204" si="76">+C192/143</f>
        <v>0</v>
      </c>
      <c r="P203" s="25">
        <f t="shared" ref="P203:P204" si="77">+K192/(143*27)</f>
        <v>0</v>
      </c>
      <c r="Q203" s="585">
        <v>0.27702702702702703</v>
      </c>
      <c r="R203" s="586"/>
      <c r="S203" s="586">
        <v>51</v>
      </c>
      <c r="T203" s="587"/>
    </row>
    <row r="204" spans="1:20" s="539" customFormat="1" ht="13.5" customHeight="1">
      <c r="A204" s="545">
        <v>2021</v>
      </c>
      <c r="B204" s="582">
        <v>7</v>
      </c>
      <c r="C204" s="545">
        <v>51</v>
      </c>
      <c r="D204" s="545">
        <v>0</v>
      </c>
      <c r="E204" s="545">
        <v>0</v>
      </c>
      <c r="F204" s="545">
        <v>5</v>
      </c>
      <c r="G204" s="545">
        <v>4</v>
      </c>
      <c r="H204" s="545">
        <v>16</v>
      </c>
      <c r="I204" s="545">
        <v>0</v>
      </c>
      <c r="J204" s="583">
        <f>+F204/(F204+G204)</f>
        <v>0.55555555555555558</v>
      </c>
      <c r="K204" s="545">
        <v>127</v>
      </c>
      <c r="L204" s="545">
        <v>29</v>
      </c>
      <c r="M204" s="545">
        <v>20</v>
      </c>
      <c r="N204" s="584">
        <f>+M204/(K204/27)</f>
        <v>4.2519685039370083</v>
      </c>
      <c r="O204" s="25">
        <f t="shared" si="76"/>
        <v>0.14685314685314685</v>
      </c>
      <c r="P204" s="25">
        <f t="shared" si="77"/>
        <v>3.3411033411033408E-2</v>
      </c>
      <c r="Q204" s="585" t="e">
        <f>+L194/K194</f>
        <v>#DIV/0!</v>
      </c>
      <c r="R204" s="586"/>
      <c r="S204" s="586">
        <f>+C194-R194</f>
        <v>0</v>
      </c>
      <c r="T204" s="587"/>
    </row>
    <row r="205" spans="1:20" s="1" customFormat="1" ht="13.5" customHeight="1">
      <c r="A205" s="351">
        <v>2022</v>
      </c>
      <c r="B205" s="440">
        <v>8</v>
      </c>
      <c r="C205" s="351">
        <f>+投手通算!C19</f>
        <v>0</v>
      </c>
      <c r="D205" s="351">
        <f>+投手通算!AC19</f>
        <v>0</v>
      </c>
      <c r="E205" s="351">
        <f>+投手通算!AD19</f>
        <v>0</v>
      </c>
      <c r="F205" s="351">
        <f>+投手通算!D19</f>
        <v>0</v>
      </c>
      <c r="G205" s="351">
        <f>+投手通算!E19</f>
        <v>0</v>
      </c>
      <c r="H205" s="351">
        <f>+投手通算!G19</f>
        <v>0</v>
      </c>
      <c r="I205" s="351">
        <f>+投手通算!F19</f>
        <v>0</v>
      </c>
      <c r="J205" s="1154" t="e">
        <f>+F205/(F205+G205)</f>
        <v>#DIV/0!</v>
      </c>
      <c r="K205" s="351">
        <f>+投手通算!I19</f>
        <v>0</v>
      </c>
      <c r="L205" s="351">
        <f>+投手通算!N19</f>
        <v>0</v>
      </c>
      <c r="M205" s="351">
        <f>+投手通算!S19</f>
        <v>0</v>
      </c>
      <c r="N205" s="564" t="e">
        <f>+M205/(K205/27)</f>
        <v>#DIV/0!</v>
      </c>
      <c r="O205" s="610" t="e">
        <f>+C195/$T$1</f>
        <v>#DIV/0!</v>
      </c>
      <c r="P205" s="237" t="e">
        <f>+K195/(成績!C$2*27)</f>
        <v>#DIV/0!</v>
      </c>
      <c r="Q205" s="237" t="e">
        <f>+L195/K195</f>
        <v>#DIV/0!</v>
      </c>
      <c r="R205" s="529"/>
      <c r="S205" s="529">
        <f>+C195-R195</f>
        <v>0</v>
      </c>
      <c r="T205" s="362"/>
    </row>
    <row r="206" spans="1:20" s="1" customFormat="1" ht="13.5" customHeight="1">
      <c r="A206" s="69" t="s">
        <v>96</v>
      </c>
      <c r="B206" s="70"/>
      <c r="C206" s="69">
        <f>SUM(C198:C205)</f>
        <v>117</v>
      </c>
      <c r="D206" s="69">
        <f t="shared" ref="D206:I206" si="78">SUM(D198:D205)</f>
        <v>0</v>
      </c>
      <c r="E206" s="69">
        <f t="shared" si="78"/>
        <v>0</v>
      </c>
      <c r="F206" s="69">
        <f t="shared" si="78"/>
        <v>8</v>
      </c>
      <c r="G206" s="69">
        <f t="shared" si="78"/>
        <v>10</v>
      </c>
      <c r="H206" s="69">
        <f t="shared" si="78"/>
        <v>34</v>
      </c>
      <c r="I206" s="69">
        <f t="shared" si="78"/>
        <v>0</v>
      </c>
      <c r="J206" s="72">
        <f>+F206/(F206+G206)</f>
        <v>0.44444444444444442</v>
      </c>
      <c r="K206" s="594">
        <f>SUM(K198:K205)</f>
        <v>356</v>
      </c>
      <c r="L206" s="594">
        <f>SUM(L198:L205)</f>
        <v>99</v>
      </c>
      <c r="M206" s="594">
        <f>SUM(M198:M205)</f>
        <v>65</v>
      </c>
      <c r="N206" s="565">
        <f>+M206/(K206/27)</f>
        <v>4.9297752808988768</v>
      </c>
      <c r="O206" s="237">
        <f>+C195/(143*B191+$T$1)</f>
        <v>0</v>
      </c>
      <c r="P206" s="237">
        <f>+K195/((143*B190+投手通算!C42)*27)</f>
        <v>0</v>
      </c>
      <c r="Q206" s="44" t="e">
        <f>+L195/(K195*3)</f>
        <v>#DIV/0!</v>
      </c>
      <c r="R206" s="5">
        <v>2</v>
      </c>
      <c r="S206" s="5">
        <f>+C195-R195</f>
        <v>0</v>
      </c>
      <c r="T206" s="362"/>
    </row>
    <row r="207" spans="1:20" ht="13.5" customHeight="1">
      <c r="A207" s="6"/>
      <c r="B207" s="19"/>
      <c r="C207" s="6"/>
      <c r="D207" s="6"/>
      <c r="E207" s="6"/>
      <c r="F207" s="6"/>
      <c r="G207" s="6"/>
      <c r="H207" s="6"/>
      <c r="I207" s="6"/>
      <c r="J207" s="6"/>
      <c r="K207" s="6">
        <f>49*3+2</f>
        <v>149</v>
      </c>
      <c r="L207" s="6"/>
      <c r="M207" s="6"/>
      <c r="N207" s="449"/>
    </row>
    <row r="208" spans="1:20" ht="13.5" customHeight="1">
      <c r="A208" s="6"/>
      <c r="B208" s="19"/>
      <c r="C208" s="6"/>
      <c r="D208" s="6"/>
      <c r="E208" s="6"/>
      <c r="F208" s="6"/>
      <c r="G208" s="6"/>
      <c r="H208" s="6"/>
      <c r="I208" s="6"/>
      <c r="J208" s="6"/>
      <c r="K208" s="6"/>
      <c r="L208" s="6"/>
      <c r="M208" s="6"/>
      <c r="N208" s="449"/>
    </row>
    <row r="209" spans="1:20" s="5" customFormat="1" ht="15" customHeight="1">
      <c r="A209" s="684">
        <v>39</v>
      </c>
      <c r="B209" s="1321">
        <v>32769</v>
      </c>
      <c r="C209" s="1319">
        <f ca="1">DATEDIF(B209,$A$1,"Ｙ")</f>
        <v>32</v>
      </c>
      <c r="D209" s="14">
        <v>180</v>
      </c>
      <c r="E209" s="14">
        <v>104</v>
      </c>
      <c r="F209" s="14" t="s">
        <v>1632</v>
      </c>
      <c r="G209" s="15" t="s">
        <v>1633</v>
      </c>
      <c r="H209" s="16" t="s">
        <v>2211</v>
      </c>
      <c r="I209" s="14"/>
      <c r="J209" s="14"/>
      <c r="K209" s="14"/>
      <c r="L209" s="14"/>
      <c r="M209" s="14" t="s">
        <v>1634</v>
      </c>
      <c r="N209" s="1323" t="s">
        <v>2335</v>
      </c>
      <c r="O209" s="357"/>
      <c r="P209" s="357"/>
      <c r="Q209" s="357"/>
      <c r="T209" s="115"/>
    </row>
    <row r="210" spans="1:20" ht="13.5" customHeight="1">
      <c r="A210" s="605" t="s">
        <v>1631</v>
      </c>
      <c r="B210" s="184"/>
      <c r="C210" s="170" t="s">
        <v>73</v>
      </c>
      <c r="D210" s="170" t="s">
        <v>108</v>
      </c>
      <c r="E210" s="170" t="s">
        <v>109</v>
      </c>
      <c r="F210" s="170" t="s">
        <v>105</v>
      </c>
      <c r="G210" s="170" t="s">
        <v>128</v>
      </c>
      <c r="H210" s="170" t="s">
        <v>1114</v>
      </c>
      <c r="I210" s="170" t="s">
        <v>106</v>
      </c>
      <c r="J210" s="170" t="s">
        <v>78</v>
      </c>
      <c r="K210" s="170" t="s">
        <v>2</v>
      </c>
      <c r="L210" s="170" t="s">
        <v>37</v>
      </c>
      <c r="M210" s="170" t="s">
        <v>99</v>
      </c>
      <c r="N210" s="344" t="s">
        <v>1</v>
      </c>
    </row>
    <row r="211" spans="1:20" ht="13.5" customHeight="1">
      <c r="A211" s="6">
        <v>2008</v>
      </c>
      <c r="B211" s="19" t="s">
        <v>1635</v>
      </c>
      <c r="C211" s="6">
        <v>0</v>
      </c>
      <c r="D211" s="6">
        <v>0</v>
      </c>
      <c r="E211" s="6">
        <v>0</v>
      </c>
      <c r="F211" s="6">
        <v>0</v>
      </c>
      <c r="G211" s="6">
        <v>0</v>
      </c>
      <c r="H211" s="6">
        <v>0</v>
      </c>
      <c r="I211" s="6">
        <v>0</v>
      </c>
      <c r="J211" s="177" t="s">
        <v>792</v>
      </c>
      <c r="K211" s="177" t="s">
        <v>792</v>
      </c>
      <c r="L211" s="177" t="s">
        <v>792</v>
      </c>
      <c r="M211" s="177" t="s">
        <v>792</v>
      </c>
      <c r="N211" s="566" t="s">
        <v>792</v>
      </c>
      <c r="O211" s="5" t="s">
        <v>626</v>
      </c>
      <c r="P211" s="5" t="s">
        <v>626</v>
      </c>
      <c r="Q211" s="5" t="s">
        <v>626</v>
      </c>
      <c r="R211" s="5" t="s">
        <v>626</v>
      </c>
      <c r="S211" s="5" t="s">
        <v>626</v>
      </c>
    </row>
    <row r="212" spans="1:20" ht="13.5" customHeight="1">
      <c r="A212" s="6">
        <v>2009</v>
      </c>
      <c r="B212" s="19">
        <v>2</v>
      </c>
      <c r="C212" s="6">
        <v>0</v>
      </c>
      <c r="D212" s="6">
        <v>0</v>
      </c>
      <c r="E212" s="6">
        <v>0</v>
      </c>
      <c r="F212" s="6">
        <v>0</v>
      </c>
      <c r="G212" s="6">
        <v>0</v>
      </c>
      <c r="H212" s="6">
        <v>0</v>
      </c>
      <c r="I212" s="6">
        <v>0</v>
      </c>
      <c r="J212" s="177" t="s">
        <v>792</v>
      </c>
      <c r="K212" s="177" t="s">
        <v>792</v>
      </c>
      <c r="L212" s="177" t="s">
        <v>792</v>
      </c>
      <c r="M212" s="177" t="s">
        <v>792</v>
      </c>
      <c r="N212" s="566" t="s">
        <v>792</v>
      </c>
      <c r="O212" s="5" t="s">
        <v>626</v>
      </c>
      <c r="P212" s="5" t="s">
        <v>626</v>
      </c>
      <c r="Q212" s="5" t="s">
        <v>626</v>
      </c>
      <c r="R212" s="5" t="s">
        <v>626</v>
      </c>
      <c r="S212" s="5" t="s">
        <v>626</v>
      </c>
    </row>
    <row r="213" spans="1:20" ht="13.5" customHeight="1">
      <c r="A213" s="6">
        <v>2010</v>
      </c>
      <c r="B213" s="19">
        <v>3</v>
      </c>
      <c r="C213" s="6">
        <v>2</v>
      </c>
      <c r="D213" s="6">
        <v>0</v>
      </c>
      <c r="E213" s="6">
        <v>0</v>
      </c>
      <c r="F213" s="444">
        <v>1</v>
      </c>
      <c r="G213" s="444">
        <v>1</v>
      </c>
      <c r="H213" s="6">
        <v>0</v>
      </c>
      <c r="I213" s="6">
        <v>0</v>
      </c>
      <c r="J213" s="68">
        <f>+F213/(F213+G213)</f>
        <v>0.5</v>
      </c>
      <c r="K213" s="6">
        <v>33</v>
      </c>
      <c r="L213" s="444">
        <v>10</v>
      </c>
      <c r="M213" s="444">
        <v>5</v>
      </c>
      <c r="N213" s="563">
        <v>4.0909090909090908</v>
      </c>
      <c r="O213" s="25">
        <f>+C213/143</f>
        <v>1.3986013986013986E-2</v>
      </c>
      <c r="P213" s="25">
        <f>+K213/(143*27)</f>
        <v>8.5470085470085479E-3</v>
      </c>
      <c r="Q213" s="44">
        <f t="shared" ref="Q213:Q226" si="79">+L213/(K213*3)</f>
        <v>0.10101010101010101</v>
      </c>
      <c r="R213" s="5">
        <v>2</v>
      </c>
      <c r="S213" s="5">
        <f>+C213-R213</f>
        <v>0</v>
      </c>
    </row>
    <row r="214" spans="1:20" ht="13.5" customHeight="1">
      <c r="A214" s="6">
        <v>2011</v>
      </c>
      <c r="B214" s="19">
        <v>4</v>
      </c>
      <c r="C214" s="6">
        <v>2</v>
      </c>
      <c r="D214" s="6">
        <v>0</v>
      </c>
      <c r="E214" s="6">
        <v>0</v>
      </c>
      <c r="F214" s="444">
        <v>0</v>
      </c>
      <c r="G214" s="444">
        <v>1</v>
      </c>
      <c r="H214" s="6">
        <v>0</v>
      </c>
      <c r="I214" s="6">
        <v>0</v>
      </c>
      <c r="J214" s="68">
        <f>+F214/(F214+G214)</f>
        <v>0</v>
      </c>
      <c r="K214" s="6">
        <v>10</v>
      </c>
      <c r="L214" s="444">
        <v>3</v>
      </c>
      <c r="M214" s="444">
        <v>5</v>
      </c>
      <c r="N214" s="568">
        <v>13.5</v>
      </c>
      <c r="O214" s="25">
        <f>+C214/143</f>
        <v>1.3986013986013986E-2</v>
      </c>
      <c r="P214" s="25">
        <f>+K214/(143*27)</f>
        <v>2.5900025900025899E-3</v>
      </c>
      <c r="Q214" s="44">
        <f t="shared" si="79"/>
        <v>0.1</v>
      </c>
      <c r="R214" s="5">
        <v>1</v>
      </c>
      <c r="S214" s="5">
        <f>+C214-R214</f>
        <v>1</v>
      </c>
    </row>
    <row r="215" spans="1:20" ht="13.5" customHeight="1">
      <c r="A215" s="6">
        <v>2012</v>
      </c>
      <c r="B215" s="19">
        <v>5</v>
      </c>
      <c r="C215" s="6">
        <v>4</v>
      </c>
      <c r="D215" s="6">
        <v>0</v>
      </c>
      <c r="E215" s="6">
        <v>0</v>
      </c>
      <c r="F215" s="444">
        <v>1</v>
      </c>
      <c r="G215" s="444">
        <v>1</v>
      </c>
      <c r="H215" s="6">
        <v>0</v>
      </c>
      <c r="I215" s="6">
        <v>0</v>
      </c>
      <c r="J215" s="68">
        <f>+F215/(F215+G215)</f>
        <v>0.5</v>
      </c>
      <c r="K215" s="6">
        <v>75</v>
      </c>
      <c r="L215" s="444">
        <v>24</v>
      </c>
      <c r="M215" s="444">
        <v>8</v>
      </c>
      <c r="N215" s="563">
        <v>2.88</v>
      </c>
      <c r="O215" s="25">
        <f t="shared" ref="O215:O220" si="80">+C215/143</f>
        <v>2.7972027972027972E-2</v>
      </c>
      <c r="P215" s="25">
        <f t="shared" ref="P215:P220" si="81">+K215/(143*27)</f>
        <v>1.9425019425019424E-2</v>
      </c>
      <c r="Q215" s="44">
        <f t="shared" si="79"/>
        <v>0.10666666666666667</v>
      </c>
      <c r="R215" s="5">
        <v>4</v>
      </c>
      <c r="S215" s="5">
        <f t="shared" ref="S215:S220" si="82">+C215-R215</f>
        <v>0</v>
      </c>
    </row>
    <row r="216" spans="1:20" ht="13.5" customHeight="1">
      <c r="A216" s="6">
        <v>2013</v>
      </c>
      <c r="B216" s="19">
        <v>6</v>
      </c>
      <c r="C216" s="6">
        <v>14</v>
      </c>
      <c r="D216" s="6">
        <v>0</v>
      </c>
      <c r="E216" s="6">
        <v>0</v>
      </c>
      <c r="F216" s="444">
        <v>1</v>
      </c>
      <c r="G216" s="444">
        <v>5</v>
      </c>
      <c r="H216" s="6">
        <v>0</v>
      </c>
      <c r="I216" s="6">
        <v>0</v>
      </c>
      <c r="J216" s="68">
        <f>+F216/(F216+G216)</f>
        <v>0.16666666666666666</v>
      </c>
      <c r="K216" s="6">
        <v>100</v>
      </c>
      <c r="L216" s="444">
        <v>22</v>
      </c>
      <c r="M216" s="444">
        <v>24</v>
      </c>
      <c r="N216" s="563">
        <v>6.4799999999999995</v>
      </c>
      <c r="O216" s="25">
        <f t="shared" si="80"/>
        <v>9.7902097902097904E-2</v>
      </c>
      <c r="P216" s="25">
        <f t="shared" si="81"/>
        <v>2.5900025900025901E-2</v>
      </c>
      <c r="Q216" s="44">
        <f t="shared" si="79"/>
        <v>7.3333333333333334E-2</v>
      </c>
      <c r="R216" s="5">
        <v>5</v>
      </c>
      <c r="S216" s="5">
        <f t="shared" si="82"/>
        <v>9</v>
      </c>
    </row>
    <row r="217" spans="1:20" ht="13.5" customHeight="1">
      <c r="A217" s="6">
        <v>2014</v>
      </c>
      <c r="B217" s="19">
        <v>7</v>
      </c>
      <c r="C217" s="6">
        <v>12</v>
      </c>
      <c r="D217" s="6">
        <v>0</v>
      </c>
      <c r="E217" s="6">
        <v>0</v>
      </c>
      <c r="F217" s="444">
        <v>4</v>
      </c>
      <c r="G217" s="444">
        <v>1</v>
      </c>
      <c r="H217" s="6">
        <v>0</v>
      </c>
      <c r="I217" s="6">
        <v>0</v>
      </c>
      <c r="J217" s="68">
        <f>+F217/(F217+G217)</f>
        <v>0.8</v>
      </c>
      <c r="K217" s="6">
        <v>154</v>
      </c>
      <c r="L217" s="444">
        <v>36</v>
      </c>
      <c r="M217" s="444">
        <v>23</v>
      </c>
      <c r="N217" s="563">
        <v>4.0324675324675328</v>
      </c>
      <c r="O217" s="25">
        <f t="shared" si="80"/>
        <v>8.3916083916083919E-2</v>
      </c>
      <c r="P217" s="25">
        <f t="shared" si="81"/>
        <v>3.9886039886039885E-2</v>
      </c>
      <c r="Q217" s="44">
        <f t="shared" si="79"/>
        <v>7.792207792207792E-2</v>
      </c>
      <c r="R217" s="5">
        <v>8</v>
      </c>
      <c r="S217" s="5">
        <f t="shared" si="82"/>
        <v>4</v>
      </c>
    </row>
    <row r="218" spans="1:20" ht="13.5" customHeight="1">
      <c r="A218" s="6">
        <v>2015</v>
      </c>
      <c r="B218" s="19">
        <v>8</v>
      </c>
      <c r="C218" s="6">
        <v>18</v>
      </c>
      <c r="D218" s="6">
        <v>0</v>
      </c>
      <c r="E218" s="6">
        <v>0</v>
      </c>
      <c r="F218" s="444">
        <v>4</v>
      </c>
      <c r="G218" s="444">
        <v>5</v>
      </c>
      <c r="H218" s="6">
        <v>0</v>
      </c>
      <c r="I218" s="6">
        <v>0</v>
      </c>
      <c r="J218" s="68">
        <v>1</v>
      </c>
      <c r="K218" s="6">
        <v>309</v>
      </c>
      <c r="L218" s="444">
        <v>71</v>
      </c>
      <c r="M218" s="444">
        <v>43</v>
      </c>
      <c r="N218" s="563">
        <v>3.7572815533980601</v>
      </c>
      <c r="O218" s="25">
        <f t="shared" si="80"/>
        <v>0.12587412587412589</v>
      </c>
      <c r="P218" s="25">
        <f t="shared" si="81"/>
        <v>8.0031080031080032E-2</v>
      </c>
      <c r="Q218" s="44">
        <f t="shared" si="79"/>
        <v>7.6591154261057171E-2</v>
      </c>
      <c r="R218" s="5">
        <v>16</v>
      </c>
      <c r="S218" s="5">
        <f t="shared" si="82"/>
        <v>2</v>
      </c>
    </row>
    <row r="219" spans="1:20" ht="13.5" customHeight="1">
      <c r="A219" s="6">
        <v>2016</v>
      </c>
      <c r="B219" s="19">
        <v>9</v>
      </c>
      <c r="C219" s="6">
        <v>7</v>
      </c>
      <c r="D219" s="6">
        <v>0</v>
      </c>
      <c r="E219" s="6">
        <v>0</v>
      </c>
      <c r="F219" s="444">
        <v>1</v>
      </c>
      <c r="G219" s="444">
        <v>1</v>
      </c>
      <c r="H219" s="6">
        <v>0</v>
      </c>
      <c r="I219" s="6">
        <v>0</v>
      </c>
      <c r="J219" s="68">
        <v>0.5</v>
      </c>
      <c r="K219" s="6">
        <v>68</v>
      </c>
      <c r="L219" s="444">
        <v>14</v>
      </c>
      <c r="M219" s="444">
        <v>13</v>
      </c>
      <c r="N219" s="563">
        <v>5.16</v>
      </c>
      <c r="O219" s="25">
        <f t="shared" si="80"/>
        <v>4.8951048951048952E-2</v>
      </c>
      <c r="P219" s="25">
        <f t="shared" si="81"/>
        <v>1.7612017612017611E-2</v>
      </c>
      <c r="Q219" s="44">
        <f t="shared" si="79"/>
        <v>6.8627450980392163E-2</v>
      </c>
      <c r="R219" s="5">
        <v>4</v>
      </c>
      <c r="S219" s="5">
        <f t="shared" si="82"/>
        <v>3</v>
      </c>
    </row>
    <row r="220" spans="1:20" ht="13.5" customHeight="1">
      <c r="A220" s="6">
        <v>2017</v>
      </c>
      <c r="B220" s="19">
        <v>10</v>
      </c>
      <c r="C220" s="6">
        <v>7</v>
      </c>
      <c r="D220" s="6">
        <v>0</v>
      </c>
      <c r="E220" s="6">
        <v>0</v>
      </c>
      <c r="F220" s="444">
        <v>0</v>
      </c>
      <c r="G220" s="444">
        <v>0</v>
      </c>
      <c r="H220" s="6">
        <v>0</v>
      </c>
      <c r="I220" s="6">
        <v>1</v>
      </c>
      <c r="J220" s="68">
        <v>0.33333333333333331</v>
      </c>
      <c r="K220" s="6">
        <v>22</v>
      </c>
      <c r="L220" s="444">
        <v>9</v>
      </c>
      <c r="M220" s="444">
        <v>4</v>
      </c>
      <c r="N220" s="563">
        <v>4.9090909090909092</v>
      </c>
      <c r="O220" s="25">
        <f t="shared" si="80"/>
        <v>4.8951048951048952E-2</v>
      </c>
      <c r="P220" s="25">
        <f t="shared" si="81"/>
        <v>5.6980056980056983E-3</v>
      </c>
      <c r="Q220" s="44">
        <f t="shared" si="79"/>
        <v>0.13636363636363635</v>
      </c>
      <c r="R220" s="5">
        <v>0</v>
      </c>
      <c r="S220" s="5">
        <f t="shared" si="82"/>
        <v>7</v>
      </c>
    </row>
    <row r="221" spans="1:20" ht="13.5" customHeight="1">
      <c r="A221" s="6">
        <v>2018</v>
      </c>
      <c r="B221" s="19">
        <v>11</v>
      </c>
      <c r="C221" s="6">
        <v>3</v>
      </c>
      <c r="D221" s="6">
        <v>0</v>
      </c>
      <c r="E221" s="6">
        <v>0</v>
      </c>
      <c r="F221" s="760">
        <v>0</v>
      </c>
      <c r="G221" s="760">
        <v>0</v>
      </c>
      <c r="H221" s="6">
        <v>0</v>
      </c>
      <c r="I221" s="6">
        <v>0</v>
      </c>
      <c r="J221" s="177" t="s">
        <v>792</v>
      </c>
      <c r="K221" s="6">
        <v>39</v>
      </c>
      <c r="L221" s="760">
        <v>15</v>
      </c>
      <c r="M221" s="760">
        <v>2</v>
      </c>
      <c r="N221" s="563">
        <v>1.3846153846153846</v>
      </c>
      <c r="O221" s="25">
        <f>+C219/143</f>
        <v>4.8951048951048952E-2</v>
      </c>
      <c r="P221" s="25">
        <f>+K219/(143*27)</f>
        <v>1.7612017612017611E-2</v>
      </c>
      <c r="Q221" s="44">
        <f>+L219/(K219*3)</f>
        <v>6.8627450980392163E-2</v>
      </c>
      <c r="R221" s="5">
        <v>1</v>
      </c>
      <c r="S221" s="5">
        <f>+C219-R219</f>
        <v>3</v>
      </c>
    </row>
    <row r="222" spans="1:20" ht="13.5" customHeight="1">
      <c r="A222" s="6">
        <v>2019</v>
      </c>
      <c r="B222" s="608">
        <v>12</v>
      </c>
      <c r="C222" s="607">
        <v>58</v>
      </c>
      <c r="D222" s="607">
        <v>0</v>
      </c>
      <c r="E222" s="607">
        <v>0</v>
      </c>
      <c r="F222" s="607">
        <v>1</v>
      </c>
      <c r="G222" s="607">
        <v>3</v>
      </c>
      <c r="H222" s="607">
        <v>15</v>
      </c>
      <c r="I222" s="607">
        <v>0</v>
      </c>
      <c r="J222" s="616">
        <f>+F222/(F222+G222)</f>
        <v>0.25</v>
      </c>
      <c r="K222" s="607">
        <v>183</v>
      </c>
      <c r="L222" s="607">
        <v>43</v>
      </c>
      <c r="M222" s="607">
        <v>18</v>
      </c>
      <c r="N222" s="617">
        <f>+M222/(K222/27)</f>
        <v>2.6557377049180326</v>
      </c>
      <c r="O222" s="25">
        <f t="shared" ref="O222" si="83">+C222/143</f>
        <v>0.40559440559440557</v>
      </c>
      <c r="P222" s="25">
        <f t="shared" ref="P222" si="84">+K222/(143*27)</f>
        <v>4.73970473970474E-2</v>
      </c>
      <c r="Q222" s="44">
        <f t="shared" si="79"/>
        <v>7.8324225865209471E-2</v>
      </c>
      <c r="R222" s="5">
        <v>0</v>
      </c>
      <c r="S222" s="5">
        <f>+C222-R222</f>
        <v>58</v>
      </c>
    </row>
    <row r="223" spans="1:20" s="539" customFormat="1" ht="13.5" customHeight="1">
      <c r="A223" s="6">
        <v>2020</v>
      </c>
      <c r="B223" s="582">
        <v>13</v>
      </c>
      <c r="C223" s="545">
        <v>44</v>
      </c>
      <c r="D223" s="545">
        <v>0</v>
      </c>
      <c r="E223" s="545">
        <v>0</v>
      </c>
      <c r="F223" s="545">
        <v>1</v>
      </c>
      <c r="G223" s="545">
        <v>0</v>
      </c>
      <c r="H223" s="545">
        <v>4</v>
      </c>
      <c r="I223" s="545">
        <v>1</v>
      </c>
      <c r="J223" s="583">
        <v>1</v>
      </c>
      <c r="K223" s="545">
        <v>126</v>
      </c>
      <c r="L223" s="545">
        <v>53</v>
      </c>
      <c r="M223" s="545">
        <v>21</v>
      </c>
      <c r="N223" s="584">
        <v>4.5</v>
      </c>
      <c r="O223" s="25">
        <f t="shared" ref="O223" si="85">+C221/143</f>
        <v>2.097902097902098E-2</v>
      </c>
      <c r="P223" s="25">
        <f t="shared" ref="P223" si="86">+K221/(143*27)</f>
        <v>1.0101010101010102E-2</v>
      </c>
      <c r="Q223" s="750">
        <v>0.14021163921164001</v>
      </c>
      <c r="R223" s="586"/>
      <c r="S223" s="586">
        <v>44</v>
      </c>
      <c r="T223" s="587"/>
    </row>
    <row r="224" spans="1:20" s="539" customFormat="1" ht="13.5" customHeight="1">
      <c r="A224" s="545">
        <v>2021</v>
      </c>
      <c r="B224" s="582">
        <v>14</v>
      </c>
      <c r="C224" s="545">
        <v>33</v>
      </c>
      <c r="D224" s="545">
        <v>0</v>
      </c>
      <c r="E224" s="545">
        <v>0</v>
      </c>
      <c r="F224" s="545">
        <v>2</v>
      </c>
      <c r="G224" s="545">
        <v>1</v>
      </c>
      <c r="H224" s="545">
        <v>3</v>
      </c>
      <c r="I224" s="545">
        <v>0</v>
      </c>
      <c r="J224" s="583">
        <f>+F224/(F224+G224)</f>
        <v>0.66666666666666663</v>
      </c>
      <c r="K224" s="545">
        <v>97</v>
      </c>
      <c r="L224" s="545">
        <v>25</v>
      </c>
      <c r="M224" s="545">
        <v>6</v>
      </c>
      <c r="N224" s="584">
        <f>+M224/(K224/27)</f>
        <v>1.6701030927835052</v>
      </c>
      <c r="O224" s="25">
        <f t="shared" ref="O224" si="87">+C224/143</f>
        <v>0.23076923076923078</v>
      </c>
      <c r="P224" s="25">
        <f t="shared" ref="P224" si="88">+K224/(143*27)</f>
        <v>2.5123025123025122E-2</v>
      </c>
      <c r="Q224" s="750">
        <f>+L224/(K224*3)</f>
        <v>8.5910652920962199E-2</v>
      </c>
      <c r="R224" s="586"/>
      <c r="S224" s="586">
        <f>+C224-R224</f>
        <v>33</v>
      </c>
      <c r="T224" s="587"/>
    </row>
    <row r="225" spans="1:20" s="1" customFormat="1" ht="13.5" customHeight="1">
      <c r="A225" s="351">
        <v>2022</v>
      </c>
      <c r="B225" s="440">
        <v>15</v>
      </c>
      <c r="C225" s="351">
        <f>+投手通算!C20</f>
        <v>0</v>
      </c>
      <c r="D225" s="351">
        <f>+投手通算!AC20</f>
        <v>0</v>
      </c>
      <c r="E225" s="351">
        <f>+投手通算!AD20</f>
        <v>0</v>
      </c>
      <c r="F225" s="351">
        <f>+投手通算!D20</f>
        <v>0</v>
      </c>
      <c r="G225" s="351">
        <f>+投手通算!E20</f>
        <v>0</v>
      </c>
      <c r="H225" s="351">
        <f>+投手通算!G20</f>
        <v>0</v>
      </c>
      <c r="I225" s="351">
        <f>+投手通算!F20</f>
        <v>0</v>
      </c>
      <c r="J225" s="441" t="e">
        <f>+F225/(F225+G225)</f>
        <v>#DIV/0!</v>
      </c>
      <c r="K225" s="351">
        <f>+投手通算!I20</f>
        <v>0</v>
      </c>
      <c r="L225" s="351">
        <f>+投手通算!N20</f>
        <v>0</v>
      </c>
      <c r="M225" s="351">
        <f>+投手通算!S20</f>
        <v>0</v>
      </c>
      <c r="N225" s="564" t="e">
        <f>+M225/(K225/27)</f>
        <v>#DIV/0!</v>
      </c>
      <c r="O225" s="610" t="e">
        <f>+C225/$T$1</f>
        <v>#DIV/0!</v>
      </c>
      <c r="P225" s="237" t="e">
        <f>+K225/(成績!C$2*27)</f>
        <v>#DIV/0!</v>
      </c>
      <c r="Q225" s="358" t="e">
        <f>+L225/(K225*3)</f>
        <v>#DIV/0!</v>
      </c>
      <c r="R225" s="529"/>
      <c r="S225" s="529">
        <f>+C225-R225</f>
        <v>0</v>
      </c>
      <c r="T225" s="362"/>
    </row>
    <row r="226" spans="1:20" s="1" customFormat="1" ht="13.5" customHeight="1">
      <c r="A226" s="69" t="s">
        <v>96</v>
      </c>
      <c r="B226" s="70"/>
      <c r="C226" s="69">
        <f t="shared" ref="C226:I226" si="89">SUM(C211:C225)</f>
        <v>204</v>
      </c>
      <c r="D226" s="69">
        <f t="shared" si="89"/>
        <v>0</v>
      </c>
      <c r="E226" s="69">
        <f t="shared" si="89"/>
        <v>0</v>
      </c>
      <c r="F226" s="69">
        <f t="shared" si="89"/>
        <v>16</v>
      </c>
      <c r="G226" s="69">
        <f t="shared" si="89"/>
        <v>19</v>
      </c>
      <c r="H226" s="69">
        <f t="shared" si="89"/>
        <v>22</v>
      </c>
      <c r="I226" s="69">
        <f t="shared" si="89"/>
        <v>2</v>
      </c>
      <c r="J226" s="72">
        <f>+F226/(F226+G226)</f>
        <v>0.45714285714285713</v>
      </c>
      <c r="K226" s="69">
        <f>SUM(K213:K225)</f>
        <v>1216</v>
      </c>
      <c r="L226" s="69">
        <f>SUM(L213:L225)</f>
        <v>325</v>
      </c>
      <c r="M226" s="69">
        <f>SUM(M213:M225)</f>
        <v>172</v>
      </c>
      <c r="N226" s="565">
        <f>+M226/(K226/27)</f>
        <v>3.8190789473684208</v>
      </c>
      <c r="O226" s="237">
        <f>+C226/(143*B222+$T$1)</f>
        <v>0.11888111888111888</v>
      </c>
      <c r="P226" s="237">
        <f>+K226/((143*B219+投手通算!C42)*27)</f>
        <v>3.4993812771590548E-2</v>
      </c>
      <c r="Q226" s="44">
        <f t="shared" si="79"/>
        <v>8.9089912280701761E-2</v>
      </c>
      <c r="R226" s="5">
        <f>SUM(R213:R222)</f>
        <v>41</v>
      </c>
      <c r="S226" s="5">
        <f>+C226-R226</f>
        <v>163</v>
      </c>
      <c r="T226" s="362"/>
    </row>
    <row r="227" spans="1:20" ht="13.5" customHeight="1">
      <c r="A227" s="6"/>
      <c r="B227" s="200"/>
      <c r="C227" s="6"/>
      <c r="D227" s="6"/>
      <c r="E227" s="6"/>
      <c r="F227" s="6"/>
      <c r="G227" s="6"/>
      <c r="H227" s="6"/>
      <c r="I227" s="6"/>
      <c r="J227" s="61"/>
      <c r="K227" s="6"/>
      <c r="L227" s="6"/>
      <c r="M227" s="6"/>
      <c r="N227" s="567"/>
    </row>
    <row r="228" spans="1:20" ht="13.5" customHeight="1">
      <c r="A228" s="6"/>
      <c r="B228" s="19"/>
      <c r="C228" s="6"/>
      <c r="D228" s="6"/>
      <c r="E228" s="6"/>
      <c r="F228" s="6"/>
      <c r="G228" s="6"/>
      <c r="H228" s="6"/>
      <c r="I228" s="6"/>
      <c r="J228" s="6"/>
      <c r="K228" s="6"/>
      <c r="L228" s="6"/>
      <c r="M228" s="6"/>
      <c r="N228" s="449"/>
    </row>
    <row r="229" spans="1:20" s="618" customFormat="1" ht="13.5" customHeight="1">
      <c r="A229" s="684">
        <v>41</v>
      </c>
      <c r="B229" s="1321">
        <v>34699</v>
      </c>
      <c r="C229" s="1319">
        <f ca="1">DATEDIF(B229,$A$1,"Ｙ")</f>
        <v>27</v>
      </c>
      <c r="D229" s="14">
        <v>176</v>
      </c>
      <c r="E229" s="14">
        <v>95</v>
      </c>
      <c r="F229" s="14" t="s">
        <v>617</v>
      </c>
      <c r="G229" s="14" t="s">
        <v>694</v>
      </c>
      <c r="H229" s="17" t="s">
        <v>1256</v>
      </c>
      <c r="I229" s="14"/>
      <c r="J229" s="14"/>
      <c r="K229" s="14"/>
      <c r="L229" s="14"/>
      <c r="M229" s="14" t="s">
        <v>1447</v>
      </c>
      <c r="N229" s="1324">
        <v>800</v>
      </c>
      <c r="O229" s="733"/>
      <c r="P229" s="596"/>
      <c r="Q229" s="596"/>
      <c r="T229" s="115"/>
    </row>
    <row r="230" spans="1:20" ht="13.5" customHeight="1">
      <c r="A230" s="39" t="s">
        <v>1840</v>
      </c>
      <c r="B230" s="181"/>
      <c r="C230" s="170" t="s">
        <v>73</v>
      </c>
      <c r="D230" s="170" t="s">
        <v>108</v>
      </c>
      <c r="E230" s="170" t="s">
        <v>109</v>
      </c>
      <c r="F230" s="170" t="s">
        <v>105</v>
      </c>
      <c r="G230" s="170" t="s">
        <v>128</v>
      </c>
      <c r="H230" s="170" t="s">
        <v>1114</v>
      </c>
      <c r="I230" s="170" t="s">
        <v>106</v>
      </c>
      <c r="J230" s="170" t="s">
        <v>78</v>
      </c>
      <c r="K230" s="170" t="s">
        <v>2</v>
      </c>
      <c r="L230" s="170" t="s">
        <v>37</v>
      </c>
      <c r="M230" s="170" t="s">
        <v>99</v>
      </c>
      <c r="N230" s="344" t="s">
        <v>1</v>
      </c>
      <c r="R230" s="618"/>
      <c r="S230" s="618"/>
    </row>
    <row r="231" spans="1:20" ht="13.5" customHeight="1">
      <c r="A231" s="6">
        <v>2017</v>
      </c>
      <c r="B231" s="19">
        <v>1</v>
      </c>
      <c r="C231" s="6">
        <v>7</v>
      </c>
      <c r="D231" s="6">
        <v>0</v>
      </c>
      <c r="E231" s="6">
        <v>0</v>
      </c>
      <c r="F231" s="6">
        <v>1</v>
      </c>
      <c r="G231" s="6">
        <v>3</v>
      </c>
      <c r="H231" s="6">
        <v>0</v>
      </c>
      <c r="I231" s="6">
        <v>0</v>
      </c>
      <c r="J231" s="68">
        <v>0.25</v>
      </c>
      <c r="K231" s="6">
        <v>88</v>
      </c>
      <c r="L231" s="6">
        <v>28</v>
      </c>
      <c r="M231" s="6">
        <v>14</v>
      </c>
      <c r="N231" s="563">
        <v>4.2954545454545459</v>
      </c>
      <c r="O231" s="25">
        <f>+C231/143</f>
        <v>4.8951048951048952E-2</v>
      </c>
      <c r="P231" s="25">
        <f>+K231/(143*27)</f>
        <v>2.2792022792022793E-2</v>
      </c>
      <c r="Q231" s="44">
        <f>+L231/(K231*3)</f>
        <v>0.10606060606060606</v>
      </c>
      <c r="R231" s="618">
        <v>5</v>
      </c>
      <c r="S231" s="618">
        <f>+C231-R231</f>
        <v>2</v>
      </c>
    </row>
    <row r="232" spans="1:20" ht="13.5" customHeight="1">
      <c r="A232" s="6">
        <v>2018</v>
      </c>
      <c r="B232" s="19">
        <v>2</v>
      </c>
      <c r="C232" s="6">
        <v>0</v>
      </c>
      <c r="D232" s="6">
        <v>0</v>
      </c>
      <c r="E232" s="6">
        <v>0</v>
      </c>
      <c r="F232" s="6">
        <v>0</v>
      </c>
      <c r="G232" s="6">
        <v>0</v>
      </c>
      <c r="H232" s="6">
        <v>0</v>
      </c>
      <c r="I232" s="6">
        <v>0</v>
      </c>
      <c r="J232" s="177" t="s">
        <v>792</v>
      </c>
      <c r="K232" s="177" t="s">
        <v>792</v>
      </c>
      <c r="L232" s="177" t="s">
        <v>792</v>
      </c>
      <c r="M232" s="177" t="s">
        <v>792</v>
      </c>
      <c r="N232" s="566" t="s">
        <v>792</v>
      </c>
      <c r="O232" s="618" t="s">
        <v>626</v>
      </c>
      <c r="P232" s="618" t="s">
        <v>626</v>
      </c>
      <c r="Q232" s="618" t="s">
        <v>626</v>
      </c>
      <c r="R232" s="618">
        <v>0</v>
      </c>
      <c r="S232" s="618" t="s">
        <v>626</v>
      </c>
    </row>
    <row r="233" spans="1:20" s="1" customFormat="1" ht="13.5" customHeight="1">
      <c r="A233" s="545">
        <v>2019</v>
      </c>
      <c r="B233" s="582">
        <v>3</v>
      </c>
      <c r="C233" s="545">
        <v>5</v>
      </c>
      <c r="D233" s="545">
        <v>0</v>
      </c>
      <c r="E233" s="545">
        <v>0</v>
      </c>
      <c r="F233" s="545">
        <v>0</v>
      </c>
      <c r="G233" s="545">
        <v>0</v>
      </c>
      <c r="H233" s="545">
        <v>0</v>
      </c>
      <c r="I233" s="545">
        <v>0</v>
      </c>
      <c r="J233" s="583" t="e">
        <v>#DIV/0!</v>
      </c>
      <c r="K233" s="545">
        <v>24</v>
      </c>
      <c r="L233" s="545">
        <v>11</v>
      </c>
      <c r="M233" s="545">
        <v>5</v>
      </c>
      <c r="N233" s="584">
        <v>5.625</v>
      </c>
      <c r="O233" s="25">
        <f>+C233/143</f>
        <v>3.4965034965034968E-2</v>
      </c>
      <c r="P233" s="25">
        <f>+K233/(143*27)</f>
        <v>6.216006216006216E-3</v>
      </c>
      <c r="Q233" s="44">
        <f>+L233/(K233*3)</f>
        <v>0.15277777777777779</v>
      </c>
      <c r="R233" s="529">
        <v>0</v>
      </c>
      <c r="S233" s="529">
        <f>+C233-R233</f>
        <v>5</v>
      </c>
      <c r="T233" s="362"/>
    </row>
    <row r="234" spans="1:20" s="539" customFormat="1" ht="13.5" customHeight="1">
      <c r="A234" s="545">
        <v>2020</v>
      </c>
      <c r="B234" s="582">
        <v>4</v>
      </c>
      <c r="C234" s="545">
        <v>6</v>
      </c>
      <c r="D234" s="545">
        <v>0</v>
      </c>
      <c r="E234" s="545">
        <v>0</v>
      </c>
      <c r="F234" s="545">
        <v>0</v>
      </c>
      <c r="G234" s="545">
        <v>0</v>
      </c>
      <c r="H234" s="545">
        <v>0</v>
      </c>
      <c r="I234" s="545">
        <v>0</v>
      </c>
      <c r="J234" s="583" t="e">
        <v>#DIV/0!</v>
      </c>
      <c r="K234" s="545">
        <v>23</v>
      </c>
      <c r="L234" s="545">
        <v>10</v>
      </c>
      <c r="M234" s="545">
        <v>8</v>
      </c>
      <c r="N234" s="584">
        <v>9.3913043478260896</v>
      </c>
      <c r="O234" s="25">
        <f t="shared" ref="O234:O235" si="90">+C234/143</f>
        <v>4.195804195804196E-2</v>
      </c>
      <c r="P234" s="25">
        <f t="shared" ref="P234:P235" si="91">+K234/(143*27)</f>
        <v>5.9570059570059567E-3</v>
      </c>
      <c r="Q234" s="750">
        <v>0.14492753623188401</v>
      </c>
      <c r="R234" s="587" t="s">
        <v>757</v>
      </c>
      <c r="S234" s="586">
        <v>6</v>
      </c>
      <c r="T234" s="587"/>
    </row>
    <row r="235" spans="1:20" s="539" customFormat="1" ht="13.5" customHeight="1">
      <c r="A235" s="545">
        <v>2021</v>
      </c>
      <c r="B235" s="582">
        <v>5</v>
      </c>
      <c r="C235" s="545">
        <v>4</v>
      </c>
      <c r="D235" s="545">
        <v>0</v>
      </c>
      <c r="E235" s="545">
        <v>0</v>
      </c>
      <c r="F235" s="545">
        <v>0</v>
      </c>
      <c r="G235" s="545">
        <v>0</v>
      </c>
      <c r="H235" s="545">
        <v>0</v>
      </c>
      <c r="I235" s="545">
        <v>0</v>
      </c>
      <c r="J235" s="583" t="e">
        <f>+F235/(F235+G235)</f>
        <v>#DIV/0!</v>
      </c>
      <c r="K235" s="545">
        <v>21</v>
      </c>
      <c r="L235" s="545">
        <v>6</v>
      </c>
      <c r="M235" s="545">
        <v>9</v>
      </c>
      <c r="N235" s="584">
        <f>+M235/(K235/27)</f>
        <v>11.571428571428571</v>
      </c>
      <c r="O235" s="25">
        <f t="shared" si="90"/>
        <v>2.7972027972027972E-2</v>
      </c>
      <c r="P235" s="25">
        <f t="shared" si="91"/>
        <v>5.439005439005439E-3</v>
      </c>
      <c r="Q235" s="750">
        <f>+L235/(K235*3)</f>
        <v>9.5238095238095233E-2</v>
      </c>
      <c r="R235" s="587" t="s">
        <v>757</v>
      </c>
      <c r="S235" s="586">
        <f>+C235-R235</f>
        <v>4</v>
      </c>
      <c r="T235" s="587"/>
    </row>
    <row r="236" spans="1:20" s="1" customFormat="1" ht="13.5" customHeight="1">
      <c r="A236" s="351">
        <v>2022</v>
      </c>
      <c r="B236" s="440">
        <v>6</v>
      </c>
      <c r="C236" s="351">
        <f>+投手通算!C21</f>
        <v>0</v>
      </c>
      <c r="D236" s="351">
        <f>+投手通算!AC21</f>
        <v>0</v>
      </c>
      <c r="E236" s="351">
        <f>+投手通算!AD21</f>
        <v>0</v>
      </c>
      <c r="F236" s="351">
        <f>+投手通算!D21</f>
        <v>0</v>
      </c>
      <c r="G236" s="351">
        <f>+投手通算!E21</f>
        <v>0</v>
      </c>
      <c r="H236" s="351">
        <f>+投手通算!G21</f>
        <v>0</v>
      </c>
      <c r="I236" s="351">
        <f>+投手通算!F21</f>
        <v>0</v>
      </c>
      <c r="J236" s="441" t="e">
        <f>+F236/(F236+G236)</f>
        <v>#DIV/0!</v>
      </c>
      <c r="K236" s="351">
        <f>+投手通算!I21</f>
        <v>0</v>
      </c>
      <c r="L236" s="351">
        <f>+投手通算!N21</f>
        <v>0</v>
      </c>
      <c r="M236" s="351">
        <f>+投手通算!S21</f>
        <v>0</v>
      </c>
      <c r="N236" s="564" t="e">
        <f>+M236/(K236/27)</f>
        <v>#DIV/0!</v>
      </c>
      <c r="O236" s="610" t="e">
        <f>+C236/$T$1</f>
        <v>#DIV/0!</v>
      </c>
      <c r="P236" s="237" t="e">
        <f>+K236/(成績!C$2*27)</f>
        <v>#DIV/0!</v>
      </c>
      <c r="Q236" s="44" t="e">
        <f>+L236/(K236*3)</f>
        <v>#DIV/0!</v>
      </c>
      <c r="R236" s="362" t="s">
        <v>757</v>
      </c>
      <c r="S236" s="529">
        <f>+C236-R236</f>
        <v>0</v>
      </c>
      <c r="T236" s="362"/>
    </row>
    <row r="237" spans="1:20" s="1" customFormat="1" ht="13.5" customHeight="1">
      <c r="A237" s="69" t="s">
        <v>96</v>
      </c>
      <c r="B237" s="70"/>
      <c r="C237" s="69">
        <f t="shared" ref="C237:I237" si="92">SUM(C231:C236)</f>
        <v>22</v>
      </c>
      <c r="D237" s="69">
        <f t="shared" si="92"/>
        <v>0</v>
      </c>
      <c r="E237" s="69">
        <f t="shared" si="92"/>
        <v>0</v>
      </c>
      <c r="F237" s="254">
        <f t="shared" si="92"/>
        <v>1</v>
      </c>
      <c r="G237" s="69">
        <f t="shared" si="92"/>
        <v>3</v>
      </c>
      <c r="H237" s="69">
        <f t="shared" si="92"/>
        <v>0</v>
      </c>
      <c r="I237" s="69">
        <f t="shared" si="92"/>
        <v>0</v>
      </c>
      <c r="J237" s="72">
        <f>+F237/(F237+G237)</f>
        <v>0.25</v>
      </c>
      <c r="K237" s="69">
        <f>SUM(K231:K236)</f>
        <v>156</v>
      </c>
      <c r="L237" s="69">
        <f>SUM(L231:L236)</f>
        <v>55</v>
      </c>
      <c r="M237" s="69">
        <f>SUM(M231:M236)</f>
        <v>36</v>
      </c>
      <c r="N237" s="565">
        <f>+M237/(K237/27)</f>
        <v>6.2307692307692308</v>
      </c>
      <c r="O237" s="237">
        <f>+C237/(143*B233+$T$1)</f>
        <v>5.128205128205128E-2</v>
      </c>
      <c r="P237" s="237">
        <f>+K237/((143*B231+投手通算!C174)*27)</f>
        <v>4.0404040404040407E-2</v>
      </c>
      <c r="Q237" s="44">
        <f>+L237/(K237*3)</f>
        <v>0.11752136752136752</v>
      </c>
      <c r="R237" s="620">
        <f>SUM(R228:R234)</f>
        <v>5</v>
      </c>
      <c r="S237" s="529">
        <f>+C237-R237</f>
        <v>17</v>
      </c>
      <c r="T237" s="362"/>
    </row>
    <row r="238" spans="1:20" ht="13.5" customHeight="1">
      <c r="A238" s="6"/>
      <c r="B238" s="19"/>
      <c r="C238" s="6"/>
      <c r="D238" s="6"/>
      <c r="E238" s="6"/>
      <c r="F238" s="6"/>
      <c r="G238" s="6"/>
      <c r="H238" s="6"/>
      <c r="I238" s="6"/>
      <c r="J238" s="6"/>
      <c r="K238" s="6"/>
      <c r="L238" s="6"/>
      <c r="M238" s="6"/>
      <c r="N238" s="449"/>
      <c r="Q238" s="44"/>
      <c r="R238" s="618"/>
      <c r="S238" s="618"/>
    </row>
    <row r="239" spans="1:20" ht="13.5" customHeight="1">
      <c r="A239" s="6"/>
      <c r="B239" s="19"/>
      <c r="C239" s="6"/>
      <c r="D239" s="6"/>
      <c r="E239" s="6"/>
      <c r="F239" s="6"/>
      <c r="G239" s="6"/>
      <c r="H239" s="6"/>
      <c r="I239" s="6"/>
      <c r="J239" s="6"/>
      <c r="K239" s="6"/>
      <c r="L239" s="6"/>
      <c r="M239" s="6"/>
      <c r="N239" s="449"/>
      <c r="R239" s="618"/>
      <c r="S239" s="618"/>
    </row>
    <row r="240" spans="1:20" s="5" customFormat="1" ht="13.5" customHeight="1">
      <c r="A240" s="684">
        <v>42</v>
      </c>
      <c r="B240" s="1321">
        <v>34415</v>
      </c>
      <c r="C240" s="1319">
        <f ca="1">DATEDIF(B240,$A$1,"Ｙ")</f>
        <v>27</v>
      </c>
      <c r="D240" s="14">
        <v>190</v>
      </c>
      <c r="E240" s="14">
        <v>93</v>
      </c>
      <c r="F240" s="14" t="s">
        <v>617</v>
      </c>
      <c r="G240" s="15" t="s">
        <v>1983</v>
      </c>
      <c r="H240" s="179" t="s">
        <v>2219</v>
      </c>
      <c r="I240" s="14"/>
      <c r="J240" s="14"/>
      <c r="K240" s="14"/>
      <c r="L240" s="14"/>
      <c r="M240" s="14"/>
      <c r="N240" s="1327">
        <v>7980</v>
      </c>
      <c r="O240" s="357"/>
      <c r="P240" s="357"/>
      <c r="Q240" s="357"/>
      <c r="T240" s="115"/>
    </row>
    <row r="241" spans="1:20" ht="13.5" customHeight="1">
      <c r="A241" s="183" t="s">
        <v>2489</v>
      </c>
      <c r="B241" s="184"/>
      <c r="C241" s="170" t="s">
        <v>73</v>
      </c>
      <c r="D241" s="170" t="s">
        <v>108</v>
      </c>
      <c r="E241" s="170" t="s">
        <v>109</v>
      </c>
      <c r="F241" s="170" t="s">
        <v>105</v>
      </c>
      <c r="G241" s="170" t="s">
        <v>128</v>
      </c>
      <c r="H241" s="170" t="s">
        <v>1114</v>
      </c>
      <c r="I241" s="170" t="s">
        <v>106</v>
      </c>
      <c r="J241" s="170" t="s">
        <v>78</v>
      </c>
      <c r="K241" s="170" t="s">
        <v>2</v>
      </c>
      <c r="L241" s="170" t="s">
        <v>37</v>
      </c>
      <c r="M241" s="170" t="s">
        <v>99</v>
      </c>
      <c r="N241" s="344" t="s">
        <v>1</v>
      </c>
    </row>
    <row r="242" spans="1:20" s="1" customFormat="1" ht="13.5" customHeight="1">
      <c r="A242" s="351">
        <v>2022</v>
      </c>
      <c r="B242" s="440">
        <v>1</v>
      </c>
      <c r="C242" s="351">
        <f>+投手通算!C22</f>
        <v>0</v>
      </c>
      <c r="D242" s="351">
        <f>+投手通算!AC22</f>
        <v>0</v>
      </c>
      <c r="E242" s="351">
        <f>+投手通算!AD22</f>
        <v>0</v>
      </c>
      <c r="F242" s="351">
        <f>+投手通算!D22</f>
        <v>0</v>
      </c>
      <c r="G242" s="351">
        <f>+投手通算!E22</f>
        <v>0</v>
      </c>
      <c r="H242" s="351">
        <f>+投手通算!G22</f>
        <v>0</v>
      </c>
      <c r="I242" s="351">
        <f>+投手通算!F22</f>
        <v>0</v>
      </c>
      <c r="J242" s="441" t="e">
        <f>+F242/(F242+G242)</f>
        <v>#DIV/0!</v>
      </c>
      <c r="K242" s="351">
        <f>+投手通算!I22</f>
        <v>0</v>
      </c>
      <c r="L242" s="351">
        <f>+投手通算!N22</f>
        <v>0</v>
      </c>
      <c r="M242" s="351">
        <f>+投手通算!S22</f>
        <v>0</v>
      </c>
      <c r="N242" s="564" t="e">
        <f>+M242/(K242/27)</f>
        <v>#DIV/0!</v>
      </c>
      <c r="O242" s="610" t="e">
        <f>+C242/$T$1</f>
        <v>#DIV/0!</v>
      </c>
      <c r="P242" s="237" t="e">
        <f>+K242/(成績!C$2*27)</f>
        <v>#DIV/0!</v>
      </c>
      <c r="Q242" s="358" t="e">
        <f>+L242/(K242*3)</f>
        <v>#DIV/0!</v>
      </c>
      <c r="R242" s="529"/>
      <c r="S242" s="529">
        <f>+C242-R242</f>
        <v>0</v>
      </c>
      <c r="T242" s="362"/>
    </row>
    <row r="243" spans="1:20" s="1" customFormat="1" ht="13.5" customHeight="1">
      <c r="A243" s="69" t="s">
        <v>96</v>
      </c>
      <c r="B243" s="70"/>
      <c r="C243" s="69">
        <f t="shared" ref="C243:I243" si="93">SUM(C242:C242)</f>
        <v>0</v>
      </c>
      <c r="D243" s="69">
        <f t="shared" si="93"/>
        <v>0</v>
      </c>
      <c r="E243" s="69">
        <f t="shared" si="93"/>
        <v>0</v>
      </c>
      <c r="F243" s="254">
        <f t="shared" si="93"/>
        <v>0</v>
      </c>
      <c r="G243" s="255">
        <f t="shared" si="93"/>
        <v>0</v>
      </c>
      <c r="H243" s="69">
        <f t="shared" si="93"/>
        <v>0</v>
      </c>
      <c r="I243" s="256">
        <f t="shared" si="93"/>
        <v>0</v>
      </c>
      <c r="J243" s="72" t="e">
        <f>+F243/(F243+G243)</f>
        <v>#DIV/0!</v>
      </c>
      <c r="K243" s="69">
        <f>SUM(K242:K242)</f>
        <v>0</v>
      </c>
      <c r="L243" s="69">
        <f>SUM(L242:L242)</f>
        <v>0</v>
      </c>
      <c r="M243" s="69">
        <f>SUM(M242:M242)</f>
        <v>0</v>
      </c>
      <c r="N243" s="565" t="e">
        <f>+M243/(K243/27)</f>
        <v>#DIV/0!</v>
      </c>
      <c r="O243" s="237" t="e">
        <f>+C243/(143*#REF!+$T$1)</f>
        <v>#REF!</v>
      </c>
      <c r="P243" s="237">
        <f>+K243/((143*B266+投手通算!C42)*27)</f>
        <v>0</v>
      </c>
      <c r="Q243" s="44" t="e">
        <f>+L243/(K243*3)</f>
        <v>#DIV/0!</v>
      </c>
      <c r="R243" s="5">
        <v>91</v>
      </c>
      <c r="S243" s="5">
        <f>+C243-R243</f>
        <v>-91</v>
      </c>
      <c r="T243" s="362"/>
    </row>
    <row r="244" spans="1:20" ht="13.5" customHeight="1">
      <c r="A244" s="6"/>
      <c r="B244" s="200"/>
      <c r="C244" s="6"/>
      <c r="D244" s="6"/>
      <c r="E244" s="6"/>
      <c r="F244" s="6"/>
      <c r="G244" s="6"/>
      <c r="H244" s="6"/>
      <c r="I244" s="6"/>
      <c r="J244" s="61"/>
      <c r="K244" s="6"/>
      <c r="L244" s="6"/>
      <c r="M244" s="6"/>
      <c r="N244" s="567"/>
    </row>
    <row r="245" spans="1:20" ht="13.5" customHeight="1">
      <c r="A245" s="6"/>
      <c r="B245" s="19"/>
      <c r="C245" s="6"/>
      <c r="D245" s="6"/>
      <c r="E245" s="6"/>
      <c r="F245" s="6"/>
      <c r="G245" s="6"/>
      <c r="H245" s="6"/>
      <c r="I245" s="6"/>
      <c r="J245" s="6"/>
      <c r="K245" s="6"/>
      <c r="L245" s="6"/>
      <c r="M245" s="6"/>
      <c r="N245" s="449"/>
    </row>
    <row r="246" spans="1:20" s="5" customFormat="1" ht="15" customHeight="1">
      <c r="A246" s="684">
        <v>43</v>
      </c>
      <c r="B246" s="1321">
        <v>35352</v>
      </c>
      <c r="C246" s="1319">
        <f ca="1">DATEDIF(B246,$A$1,"Ｙ")</f>
        <v>25</v>
      </c>
      <c r="D246" s="14">
        <v>180</v>
      </c>
      <c r="E246" s="14">
        <v>80</v>
      </c>
      <c r="F246" s="14" t="s">
        <v>688</v>
      </c>
      <c r="G246" s="15" t="s">
        <v>1806</v>
      </c>
      <c r="H246" s="16" t="s">
        <v>1807</v>
      </c>
      <c r="I246" s="14"/>
      <c r="J246" s="14"/>
      <c r="K246" s="14"/>
      <c r="L246" s="14"/>
      <c r="M246" s="14" t="s">
        <v>1617</v>
      </c>
      <c r="N246" s="1328" t="s">
        <v>2336</v>
      </c>
      <c r="P246" s="357"/>
      <c r="Q246" s="357"/>
      <c r="T246" s="115"/>
    </row>
    <row r="247" spans="1:20" ht="13.5" customHeight="1">
      <c r="A247" s="605" t="s">
        <v>1616</v>
      </c>
      <c r="B247" s="181"/>
      <c r="C247" s="170" t="s">
        <v>73</v>
      </c>
      <c r="D247" s="170" t="s">
        <v>108</v>
      </c>
      <c r="E247" s="170" t="s">
        <v>109</v>
      </c>
      <c r="F247" s="170" t="s">
        <v>105</v>
      </c>
      <c r="G247" s="170" t="s">
        <v>128</v>
      </c>
      <c r="H247" s="170" t="s">
        <v>1114</v>
      </c>
      <c r="I247" s="170" t="s">
        <v>106</v>
      </c>
      <c r="J247" s="170" t="s">
        <v>78</v>
      </c>
      <c r="K247" s="170" t="s">
        <v>2</v>
      </c>
      <c r="L247" s="170" t="s">
        <v>37</v>
      </c>
      <c r="M247" s="170" t="s">
        <v>99</v>
      </c>
      <c r="N247" s="344" t="s">
        <v>1</v>
      </c>
    </row>
    <row r="248" spans="1:20" ht="13.5" customHeight="1">
      <c r="A248" s="545">
        <v>2019</v>
      </c>
      <c r="B248" s="582">
        <v>1</v>
      </c>
      <c r="C248" s="545">
        <v>25</v>
      </c>
      <c r="D248" s="545">
        <v>0</v>
      </c>
      <c r="E248" s="545">
        <v>0</v>
      </c>
      <c r="F248" s="545">
        <v>0</v>
      </c>
      <c r="G248" s="545">
        <v>0</v>
      </c>
      <c r="H248" s="545">
        <v>0</v>
      </c>
      <c r="I248" s="545">
        <v>0</v>
      </c>
      <c r="J248" s="177" t="s">
        <v>792</v>
      </c>
      <c r="K248" s="545">
        <v>86</v>
      </c>
      <c r="L248" s="545">
        <v>33</v>
      </c>
      <c r="M248" s="545">
        <v>14</v>
      </c>
      <c r="N248" s="584">
        <f>+M248/(K248/27)</f>
        <v>4.3953488372093021</v>
      </c>
      <c r="O248" s="25">
        <f>+C248/143</f>
        <v>0.17482517482517482</v>
      </c>
      <c r="P248" s="25">
        <f>+K248/(143*27)</f>
        <v>2.2274022274022275E-2</v>
      </c>
      <c r="Q248" s="44">
        <f>+L248/(K248*3)</f>
        <v>0.12790697674418605</v>
      </c>
      <c r="R248" s="5">
        <v>0</v>
      </c>
      <c r="S248" s="5">
        <f>+C248-R248</f>
        <v>25</v>
      </c>
    </row>
    <row r="249" spans="1:20" s="539" customFormat="1" ht="13.5" customHeight="1">
      <c r="A249" s="545">
        <v>2020</v>
      </c>
      <c r="B249" s="582">
        <v>2</v>
      </c>
      <c r="C249" s="545">
        <v>38</v>
      </c>
      <c r="D249" s="545">
        <v>0</v>
      </c>
      <c r="E249" s="545">
        <v>0</v>
      </c>
      <c r="F249" s="545">
        <v>1</v>
      </c>
      <c r="G249" s="545">
        <v>0</v>
      </c>
      <c r="H249" s="545">
        <v>3</v>
      </c>
      <c r="I249" s="545">
        <v>0</v>
      </c>
      <c r="J249" s="583">
        <v>1</v>
      </c>
      <c r="K249" s="545">
        <v>113</v>
      </c>
      <c r="L249" s="545">
        <v>48</v>
      </c>
      <c r="M249" s="545">
        <v>18</v>
      </c>
      <c r="N249" s="584">
        <v>4.5398230088495604</v>
      </c>
      <c r="O249" s="25">
        <f t="shared" ref="O249:O250" si="94">+C249/143</f>
        <v>0.26573426573426573</v>
      </c>
      <c r="P249" s="25">
        <f t="shared" ref="P249:P250" si="95">+K249/(143*27)</f>
        <v>2.9267029267029267E-2</v>
      </c>
      <c r="Q249" s="750">
        <v>0.14159291835398199</v>
      </c>
      <c r="R249" s="586"/>
      <c r="S249" s="586">
        <v>37</v>
      </c>
      <c r="T249" s="587"/>
    </row>
    <row r="250" spans="1:20" s="539" customFormat="1" ht="13.5" customHeight="1">
      <c r="A250" s="545">
        <v>2021</v>
      </c>
      <c r="B250" s="582">
        <v>3</v>
      </c>
      <c r="C250" s="545">
        <v>51</v>
      </c>
      <c r="D250" s="545">
        <v>0</v>
      </c>
      <c r="E250" s="545">
        <v>0</v>
      </c>
      <c r="F250" s="545">
        <v>0</v>
      </c>
      <c r="G250" s="545">
        <v>2</v>
      </c>
      <c r="H250" s="545">
        <v>15</v>
      </c>
      <c r="I250" s="545">
        <v>0</v>
      </c>
      <c r="J250" s="583" t="e">
        <f>+F250/(F250+G22)</f>
        <v>#DIV/0!</v>
      </c>
      <c r="K250" s="545">
        <v>147</v>
      </c>
      <c r="L250" s="545">
        <v>51</v>
      </c>
      <c r="M250" s="545">
        <v>17</v>
      </c>
      <c r="N250" s="584">
        <f>+M250/(K250/27)</f>
        <v>3.1224489795918364</v>
      </c>
      <c r="O250" s="25">
        <f t="shared" si="94"/>
        <v>0.35664335664335667</v>
      </c>
      <c r="P250" s="25">
        <f t="shared" si="95"/>
        <v>3.8073038073038072E-2</v>
      </c>
      <c r="Q250" s="750">
        <f>+L250/(K250*3)</f>
        <v>0.11564625850340136</v>
      </c>
      <c r="R250" s="586"/>
      <c r="S250" s="586">
        <f>+C250-R250</f>
        <v>51</v>
      </c>
      <c r="T250" s="587"/>
    </row>
    <row r="251" spans="1:20" s="1" customFormat="1" ht="13.5" customHeight="1">
      <c r="A251" s="351">
        <v>2021</v>
      </c>
      <c r="B251" s="440">
        <v>4</v>
      </c>
      <c r="C251" s="351">
        <f>+投手通算!C23</f>
        <v>0</v>
      </c>
      <c r="D251" s="351">
        <f>+投手通算!AC23</f>
        <v>0</v>
      </c>
      <c r="E251" s="351">
        <f>+投手通算!AD23</f>
        <v>0</v>
      </c>
      <c r="F251" s="351">
        <f>+投手通算!D23</f>
        <v>0</v>
      </c>
      <c r="G251" s="351">
        <f>+投手通算!E23</f>
        <v>0</v>
      </c>
      <c r="H251" s="351">
        <f>+投手通算!G23</f>
        <v>0</v>
      </c>
      <c r="I251" s="351">
        <f>+投手通算!F23</f>
        <v>0</v>
      </c>
      <c r="J251" s="441" t="e">
        <f>+F251/(F251+G23)</f>
        <v>#VALUE!</v>
      </c>
      <c r="K251" s="351">
        <f>+投手通算!I23</f>
        <v>0</v>
      </c>
      <c r="L251" s="351">
        <f>+投手通算!N23</f>
        <v>0</v>
      </c>
      <c r="M251" s="351">
        <f>+投手通算!S23</f>
        <v>0</v>
      </c>
      <c r="N251" s="564" t="e">
        <f>+M251/(K251/27)</f>
        <v>#DIV/0!</v>
      </c>
      <c r="O251" s="610" t="e">
        <f>+C251/$T$1</f>
        <v>#DIV/0!</v>
      </c>
      <c r="P251" s="237" t="e">
        <f>+K251/(成績!C$2*27)</f>
        <v>#DIV/0!</v>
      </c>
      <c r="Q251" s="358" t="e">
        <f>+L251/(K251*3)</f>
        <v>#DIV/0!</v>
      </c>
      <c r="R251" s="529"/>
      <c r="S251" s="529">
        <f>+C251-R251</f>
        <v>0</v>
      </c>
      <c r="T251" s="362"/>
    </row>
    <row r="252" spans="1:20" s="1" customFormat="1" ht="13.5" customHeight="1">
      <c r="A252" s="69" t="s">
        <v>96</v>
      </c>
      <c r="B252" s="70"/>
      <c r="C252" s="69">
        <f t="shared" ref="C252:I252" si="96">SUM(C248:C251)</f>
        <v>114</v>
      </c>
      <c r="D252" s="69">
        <f t="shared" si="96"/>
        <v>0</v>
      </c>
      <c r="E252" s="69">
        <f t="shared" si="96"/>
        <v>0</v>
      </c>
      <c r="F252" s="69">
        <f t="shared" si="96"/>
        <v>1</v>
      </c>
      <c r="G252" s="69">
        <f t="shared" si="96"/>
        <v>2</v>
      </c>
      <c r="H252" s="69">
        <f t="shared" si="96"/>
        <v>18</v>
      </c>
      <c r="I252" s="69">
        <f t="shared" si="96"/>
        <v>0</v>
      </c>
      <c r="J252" s="72">
        <f>+F252/(F252+G252)</f>
        <v>0.33333333333333331</v>
      </c>
      <c r="K252" s="69">
        <f>SUM(K248:K251)</f>
        <v>346</v>
      </c>
      <c r="L252" s="69">
        <f>SUM(L248:L251)</f>
        <v>132</v>
      </c>
      <c r="M252" s="69">
        <f>SUM(M248:M251)</f>
        <v>49</v>
      </c>
      <c r="N252" s="565">
        <f>+M252/(K252/27)</f>
        <v>3.8236994219653178</v>
      </c>
      <c r="O252" s="1453">
        <f>+C252/(143*B250)</f>
        <v>0.26573426573426573</v>
      </c>
      <c r="P252" s="1453">
        <f t="shared" ref="P252" si="97">+K252/(143*27)</f>
        <v>8.961408961408962E-2</v>
      </c>
      <c r="Q252" s="44">
        <f>+L252/(K252*3)</f>
        <v>0.12716763005780346</v>
      </c>
      <c r="R252" s="5">
        <v>0</v>
      </c>
      <c r="S252" s="5">
        <f>+C252-R252</f>
        <v>114</v>
      </c>
      <c r="T252" s="362"/>
    </row>
    <row r="253" spans="1:20" ht="13.5" customHeight="1">
      <c r="A253" s="6"/>
      <c r="B253" s="19"/>
      <c r="C253" s="6"/>
      <c r="D253" s="6"/>
      <c r="E253" s="6"/>
      <c r="F253" s="6"/>
      <c r="G253" s="6"/>
      <c r="H253" s="6"/>
      <c r="I253" s="6"/>
      <c r="J253" s="6"/>
      <c r="K253" s="6"/>
      <c r="L253" s="6"/>
      <c r="M253" s="6"/>
      <c r="N253" s="449"/>
      <c r="Q253" s="44"/>
      <c r="R253" s="618"/>
      <c r="S253" s="618"/>
    </row>
    <row r="254" spans="1:20" ht="13.5" customHeight="1">
      <c r="A254" s="6"/>
      <c r="B254" s="19"/>
      <c r="C254" s="6"/>
      <c r="D254" s="6"/>
      <c r="E254" s="6"/>
      <c r="F254" s="6"/>
      <c r="G254" s="6"/>
      <c r="H254" s="6"/>
      <c r="I254" s="6"/>
      <c r="J254" s="6"/>
      <c r="K254" s="6"/>
      <c r="L254" s="6"/>
      <c r="M254" s="6"/>
      <c r="N254" s="449"/>
      <c r="R254" s="618"/>
      <c r="S254" s="618"/>
    </row>
    <row r="255" spans="1:20" s="618" customFormat="1" ht="13.5" customHeight="1">
      <c r="A255" s="684">
        <v>45</v>
      </c>
      <c r="B255" s="1321">
        <v>36421</v>
      </c>
      <c r="C255" s="1319">
        <f ca="1">DATEDIF(B255,$A$1,"Ｙ")</f>
        <v>22</v>
      </c>
      <c r="D255" s="14">
        <v>180</v>
      </c>
      <c r="E255" s="14">
        <v>87</v>
      </c>
      <c r="F255" s="14" t="s">
        <v>617</v>
      </c>
      <c r="G255" s="15" t="s">
        <v>2221</v>
      </c>
      <c r="H255" s="179" t="s">
        <v>2222</v>
      </c>
      <c r="I255" s="14"/>
      <c r="J255" s="14"/>
      <c r="K255" s="14"/>
      <c r="L255" s="14"/>
      <c r="M255" s="14" t="s">
        <v>2223</v>
      </c>
      <c r="N255" s="1324">
        <v>770</v>
      </c>
      <c r="O255" s="596"/>
      <c r="P255" s="596"/>
      <c r="Q255" s="596"/>
      <c r="T255" s="115"/>
    </row>
    <row r="256" spans="1:20" ht="13.5" customHeight="1">
      <c r="A256" s="183" t="s">
        <v>2200</v>
      </c>
      <c r="B256" s="184"/>
      <c r="C256" s="170" t="s">
        <v>73</v>
      </c>
      <c r="D256" s="170" t="s">
        <v>108</v>
      </c>
      <c r="E256" s="170" t="s">
        <v>109</v>
      </c>
      <c r="F256" s="170" t="s">
        <v>105</v>
      </c>
      <c r="G256" s="170" t="s">
        <v>128</v>
      </c>
      <c r="H256" s="170" t="s">
        <v>1114</v>
      </c>
      <c r="I256" s="170" t="s">
        <v>106</v>
      </c>
      <c r="J256" s="170" t="s">
        <v>78</v>
      </c>
      <c r="K256" s="170" t="s">
        <v>2</v>
      </c>
      <c r="L256" s="170" t="s">
        <v>37</v>
      </c>
      <c r="M256" s="170" t="s">
        <v>99</v>
      </c>
      <c r="N256" s="344" t="s">
        <v>1</v>
      </c>
      <c r="R256" s="618"/>
      <c r="S256" s="618"/>
    </row>
    <row r="257" spans="1:20" s="1" customFormat="1" ht="13.5" customHeight="1">
      <c r="A257" s="351">
        <v>2022</v>
      </c>
      <c r="B257" s="440">
        <v>1</v>
      </c>
      <c r="C257" s="351">
        <f>+投手通算!C24</f>
        <v>0</v>
      </c>
      <c r="D257" s="351">
        <f>+投手通算!AC24</f>
        <v>0</v>
      </c>
      <c r="E257" s="351">
        <f>+投手通算!AD24</f>
        <v>0</v>
      </c>
      <c r="F257" s="351">
        <f>+投手通算!D24</f>
        <v>0</v>
      </c>
      <c r="G257" s="351">
        <f>+投手通算!E24</f>
        <v>0</v>
      </c>
      <c r="H257" s="351">
        <f>+投手通算!G24</f>
        <v>0</v>
      </c>
      <c r="I257" s="351">
        <f>+投手通算!F24</f>
        <v>0</v>
      </c>
      <c r="J257" s="441" t="e">
        <f>+F257/(F257+G257)</f>
        <v>#DIV/0!</v>
      </c>
      <c r="K257" s="351">
        <f>+投手通算!I24</f>
        <v>0</v>
      </c>
      <c r="L257" s="351">
        <f>+投手通算!N24</f>
        <v>0</v>
      </c>
      <c r="M257" s="351">
        <f>+投手通算!S24</f>
        <v>0</v>
      </c>
      <c r="N257" s="564" t="e">
        <f>+M257/(K257/27)</f>
        <v>#DIV/0!</v>
      </c>
      <c r="O257" s="610" t="e">
        <f>+C257/$T$1</f>
        <v>#DIV/0!</v>
      </c>
      <c r="P257" s="237" t="e">
        <f>+K257/(成績!C$2*27)</f>
        <v>#DIV/0!</v>
      </c>
      <c r="Q257" s="358" t="e">
        <f>+L257/(K257*3)</f>
        <v>#DIV/0!</v>
      </c>
      <c r="R257" s="529"/>
      <c r="S257" s="529">
        <f>+C257-R257</f>
        <v>0</v>
      </c>
      <c r="T257" s="362"/>
    </row>
    <row r="258" spans="1:20" s="1" customFormat="1" ht="13.5" customHeight="1">
      <c r="A258" s="69" t="s">
        <v>96</v>
      </c>
      <c r="B258" s="70"/>
      <c r="C258" s="69">
        <f t="shared" ref="C258:I258" si="98">SUM(C257:C257)</f>
        <v>0</v>
      </c>
      <c r="D258" s="69">
        <f t="shared" si="98"/>
        <v>0</v>
      </c>
      <c r="E258" s="69">
        <f t="shared" si="98"/>
        <v>0</v>
      </c>
      <c r="F258" s="254">
        <f t="shared" si="98"/>
        <v>0</v>
      </c>
      <c r="G258" s="255">
        <f t="shared" si="98"/>
        <v>0</v>
      </c>
      <c r="H258" s="69">
        <f t="shared" si="98"/>
        <v>0</v>
      </c>
      <c r="I258" s="256">
        <f t="shared" si="98"/>
        <v>0</v>
      </c>
      <c r="J258" s="72" t="e">
        <f>+F258/(F258+G258)</f>
        <v>#DIV/0!</v>
      </c>
      <c r="K258" s="69">
        <f>SUM(K257:K257)</f>
        <v>0</v>
      </c>
      <c r="L258" s="69">
        <f>SUM(L257:L257)</f>
        <v>0</v>
      </c>
      <c r="M258" s="69">
        <f>SUM(M257:M257)</f>
        <v>0</v>
      </c>
      <c r="N258" s="565" t="e">
        <f>+M258/(K258/27)</f>
        <v>#DIV/0!</v>
      </c>
      <c r="O258" s="237" t="e">
        <f>+C258/(143*#REF!+$T$1)</f>
        <v>#REF!</v>
      </c>
      <c r="P258" s="237" t="e">
        <f>+K258/((143*B281+投手通算!#REF!)*27)</f>
        <v>#REF!</v>
      </c>
      <c r="Q258" s="44" t="e">
        <f>+L258/(K258*3)</f>
        <v>#DIV/0!</v>
      </c>
      <c r="R258" s="618">
        <v>91</v>
      </c>
      <c r="S258" s="618">
        <f>+C258-R258</f>
        <v>-91</v>
      </c>
      <c r="T258" s="362"/>
    </row>
    <row r="259" spans="1:20" ht="13.5" customHeight="1">
      <c r="A259" s="6"/>
      <c r="B259" s="200"/>
      <c r="C259" s="6"/>
      <c r="D259" s="6"/>
      <c r="E259" s="6"/>
      <c r="F259" s="6"/>
      <c r="G259" s="6"/>
      <c r="H259" s="6"/>
      <c r="I259" s="6"/>
      <c r="J259" s="61"/>
      <c r="K259" s="6"/>
      <c r="L259" s="6"/>
      <c r="M259" s="6"/>
      <c r="N259" s="567"/>
    </row>
    <row r="260" spans="1:20" ht="13.5" customHeight="1">
      <c r="A260" s="6"/>
      <c r="B260" s="19"/>
      <c r="C260" s="6"/>
      <c r="D260" s="6"/>
      <c r="E260" s="6"/>
      <c r="F260" s="6"/>
      <c r="G260" s="6"/>
      <c r="H260" s="6"/>
      <c r="I260" s="6"/>
      <c r="J260" s="6"/>
      <c r="K260" s="6"/>
      <c r="L260" s="6"/>
      <c r="M260" s="6"/>
      <c r="N260" s="449"/>
    </row>
    <row r="261" spans="1:20" s="5" customFormat="1" ht="13.5" customHeight="1">
      <c r="A261" s="184">
        <v>46</v>
      </c>
      <c r="B261" s="1321">
        <v>35602</v>
      </c>
      <c r="C261" s="1319">
        <f ca="1">DATEDIF(B261,$A$1,"Ｙ")</f>
        <v>24</v>
      </c>
      <c r="D261" s="14">
        <v>176</v>
      </c>
      <c r="E261" s="14">
        <v>83</v>
      </c>
      <c r="F261" s="14" t="s">
        <v>618</v>
      </c>
      <c r="G261" s="15" t="s">
        <v>1083</v>
      </c>
      <c r="H261" s="16" t="s">
        <v>1084</v>
      </c>
      <c r="I261" s="14"/>
      <c r="J261" s="14"/>
      <c r="K261" s="14"/>
      <c r="L261" s="14"/>
      <c r="M261" s="14" t="s">
        <v>1306</v>
      </c>
      <c r="N261" s="1323" t="s">
        <v>2337</v>
      </c>
      <c r="O261" s="357"/>
      <c r="P261" s="357"/>
      <c r="Q261" s="357"/>
      <c r="T261" s="115"/>
    </row>
    <row r="262" spans="1:20" ht="13.5" customHeight="1">
      <c r="A262" s="183" t="s">
        <v>1061</v>
      </c>
      <c r="B262" s="184"/>
      <c r="C262" s="170" t="s">
        <v>73</v>
      </c>
      <c r="D262" s="170" t="s">
        <v>108</v>
      </c>
      <c r="E262" s="170" t="s">
        <v>109</v>
      </c>
      <c r="F262" s="170" t="s">
        <v>105</v>
      </c>
      <c r="G262" s="170" t="s">
        <v>128</v>
      </c>
      <c r="H262" s="170" t="s">
        <v>1114</v>
      </c>
      <c r="I262" s="170" t="s">
        <v>106</v>
      </c>
      <c r="J262" s="170" t="s">
        <v>78</v>
      </c>
      <c r="K262" s="170" t="s">
        <v>2</v>
      </c>
      <c r="L262" s="170" t="s">
        <v>37</v>
      </c>
      <c r="M262" s="170" t="s">
        <v>99</v>
      </c>
      <c r="N262" s="344" t="s">
        <v>1</v>
      </c>
    </row>
    <row r="263" spans="1:20" ht="13.5" customHeight="1">
      <c r="A263" s="6">
        <v>2016</v>
      </c>
      <c r="B263" s="19">
        <v>1</v>
      </c>
      <c r="C263" s="6">
        <v>0</v>
      </c>
      <c r="D263" s="6">
        <v>0</v>
      </c>
      <c r="E263" s="6">
        <v>0</v>
      </c>
      <c r="F263" s="6">
        <v>0</v>
      </c>
      <c r="G263" s="6">
        <v>0</v>
      </c>
      <c r="H263" s="6">
        <v>0</v>
      </c>
      <c r="I263" s="6">
        <v>0</v>
      </c>
      <c r="J263" s="177" t="s">
        <v>792</v>
      </c>
      <c r="K263" s="177" t="s">
        <v>792</v>
      </c>
      <c r="L263" s="177" t="s">
        <v>792</v>
      </c>
      <c r="M263" s="177" t="s">
        <v>792</v>
      </c>
      <c r="N263" s="566" t="s">
        <v>792</v>
      </c>
      <c r="O263" s="5" t="s">
        <v>626</v>
      </c>
      <c r="P263" s="5" t="s">
        <v>626</v>
      </c>
      <c r="Q263" s="5" t="s">
        <v>626</v>
      </c>
      <c r="R263" s="5" t="s">
        <v>626</v>
      </c>
      <c r="S263" s="5" t="s">
        <v>626</v>
      </c>
    </row>
    <row r="264" spans="1:20" ht="13.5" customHeight="1">
      <c r="A264" s="6">
        <v>2017</v>
      </c>
      <c r="B264" s="19">
        <v>2</v>
      </c>
      <c r="C264" s="6">
        <v>10</v>
      </c>
      <c r="D264" s="6">
        <v>0</v>
      </c>
      <c r="E264" s="6">
        <v>0</v>
      </c>
      <c r="F264" s="6">
        <v>0</v>
      </c>
      <c r="G264" s="6">
        <v>2</v>
      </c>
      <c r="H264" s="6">
        <v>0</v>
      </c>
      <c r="I264" s="6">
        <v>0</v>
      </c>
      <c r="J264" s="68">
        <v>0</v>
      </c>
      <c r="K264" s="6">
        <v>42</v>
      </c>
      <c r="L264" s="6">
        <v>9</v>
      </c>
      <c r="M264" s="6">
        <v>10</v>
      </c>
      <c r="N264" s="563">
        <f>+M264/(K264/27)</f>
        <v>6.4285714285714288</v>
      </c>
      <c r="O264" s="25">
        <f>+C264/143</f>
        <v>6.9930069930069935E-2</v>
      </c>
      <c r="P264" s="25">
        <f>+K264/(143*27)</f>
        <v>1.0878010878010878E-2</v>
      </c>
      <c r="Q264" s="44">
        <f t="shared" ref="Q264:Q270" si="99">+L264/(K264*3)</f>
        <v>7.1428571428571425E-2</v>
      </c>
      <c r="R264" s="5">
        <v>1</v>
      </c>
      <c r="S264" s="5">
        <f>+C264-R264</f>
        <v>9</v>
      </c>
    </row>
    <row r="265" spans="1:20" ht="13.5" customHeight="1">
      <c r="A265" s="6">
        <v>2018</v>
      </c>
      <c r="B265" s="19">
        <v>3</v>
      </c>
      <c r="C265" s="6">
        <v>9</v>
      </c>
      <c r="D265" s="6">
        <v>0</v>
      </c>
      <c r="E265" s="6">
        <v>0</v>
      </c>
      <c r="F265" s="6">
        <v>0</v>
      </c>
      <c r="G265" s="6">
        <v>0</v>
      </c>
      <c r="H265" s="6">
        <v>1</v>
      </c>
      <c r="I265" s="6">
        <v>1</v>
      </c>
      <c r="J265" s="177" t="s">
        <v>792</v>
      </c>
      <c r="K265" s="6">
        <v>64</v>
      </c>
      <c r="L265" s="6">
        <v>16</v>
      </c>
      <c r="M265" s="6">
        <v>14</v>
      </c>
      <c r="N265" s="563">
        <v>5.90625</v>
      </c>
      <c r="O265" s="25">
        <f t="shared" ref="O265:O268" si="100">+C265/143</f>
        <v>6.2937062937062943E-2</v>
      </c>
      <c r="P265" s="25">
        <f t="shared" ref="P265:P268" si="101">+K265/(143*27)</f>
        <v>1.6576016576016577E-2</v>
      </c>
      <c r="Q265" s="44">
        <f t="shared" si="99"/>
        <v>8.3333333333333329E-2</v>
      </c>
      <c r="R265" s="5" t="s">
        <v>1601</v>
      </c>
      <c r="S265" s="5" t="s">
        <v>1609</v>
      </c>
    </row>
    <row r="266" spans="1:20" ht="13.5" customHeight="1">
      <c r="A266" s="545">
        <v>2019</v>
      </c>
      <c r="B266" s="582">
        <v>4</v>
      </c>
      <c r="C266" s="545">
        <v>0</v>
      </c>
      <c r="D266" s="545">
        <v>0</v>
      </c>
      <c r="E266" s="545">
        <v>0</v>
      </c>
      <c r="F266" s="545">
        <v>0</v>
      </c>
      <c r="G266" s="545">
        <v>0</v>
      </c>
      <c r="H266" s="545">
        <v>0</v>
      </c>
      <c r="I266" s="545">
        <v>0</v>
      </c>
      <c r="J266" s="177" t="s">
        <v>792</v>
      </c>
      <c r="K266" s="177" t="s">
        <v>792</v>
      </c>
      <c r="L266" s="177" t="s">
        <v>792</v>
      </c>
      <c r="M266" s="177" t="s">
        <v>792</v>
      </c>
      <c r="N266" s="566" t="s">
        <v>792</v>
      </c>
      <c r="O266" s="25">
        <f t="shared" si="100"/>
        <v>0</v>
      </c>
      <c r="P266" s="25" t="e">
        <f t="shared" si="101"/>
        <v>#VALUE!</v>
      </c>
      <c r="Q266" s="566" t="s">
        <v>792</v>
      </c>
      <c r="R266" s="566" t="s">
        <v>792</v>
      </c>
      <c r="S266" s="5" t="e">
        <f>+C266-R266</f>
        <v>#VALUE!</v>
      </c>
    </row>
    <row r="267" spans="1:20" s="539" customFormat="1" ht="13.5" customHeight="1">
      <c r="A267" s="545">
        <v>2020</v>
      </c>
      <c r="B267" s="582">
        <v>5</v>
      </c>
      <c r="C267" s="545">
        <v>18</v>
      </c>
      <c r="D267" s="545">
        <v>0</v>
      </c>
      <c r="E267" s="545">
        <v>0</v>
      </c>
      <c r="F267" s="545">
        <v>0</v>
      </c>
      <c r="G267" s="545">
        <v>0</v>
      </c>
      <c r="H267" s="545">
        <v>0</v>
      </c>
      <c r="I267" s="545">
        <v>0</v>
      </c>
      <c r="J267" s="583" t="e">
        <v>#DIV/0!</v>
      </c>
      <c r="K267" s="545">
        <v>56</v>
      </c>
      <c r="L267" s="545">
        <v>15</v>
      </c>
      <c r="M267" s="545">
        <v>18</v>
      </c>
      <c r="N267" s="584">
        <v>8.1864285714285696</v>
      </c>
      <c r="O267" s="25">
        <f t="shared" si="100"/>
        <v>0.12587412587412589</v>
      </c>
      <c r="P267" s="25">
        <f t="shared" si="101"/>
        <v>1.4504014504014505E-2</v>
      </c>
      <c r="Q267" s="750">
        <v>8.9285714285714288E-2</v>
      </c>
      <c r="R267" s="586"/>
      <c r="S267" s="586">
        <v>18</v>
      </c>
      <c r="T267" s="587"/>
    </row>
    <row r="268" spans="1:20" s="539" customFormat="1" ht="13.5" customHeight="1">
      <c r="A268" s="545">
        <v>2021</v>
      </c>
      <c r="B268" s="582">
        <v>6</v>
      </c>
      <c r="C268" s="545">
        <v>27</v>
      </c>
      <c r="D268" s="545">
        <v>0</v>
      </c>
      <c r="E268" s="545">
        <v>0</v>
      </c>
      <c r="F268" s="545">
        <v>0</v>
      </c>
      <c r="G268" s="545">
        <v>0</v>
      </c>
      <c r="H268" s="545">
        <v>0</v>
      </c>
      <c r="I268" s="545">
        <v>0</v>
      </c>
      <c r="J268" s="583" t="e">
        <f>+F268/(F268+G268)</f>
        <v>#DIV/0!</v>
      </c>
      <c r="K268" s="545">
        <v>79</v>
      </c>
      <c r="L268" s="545">
        <v>16</v>
      </c>
      <c r="M268" s="545">
        <v>4</v>
      </c>
      <c r="N268" s="584">
        <f>+M268/(K268/27)</f>
        <v>1.3670886075949367</v>
      </c>
      <c r="O268" s="25">
        <f t="shared" si="100"/>
        <v>0.1888111888111888</v>
      </c>
      <c r="P268" s="25">
        <f t="shared" si="101"/>
        <v>2.0461020461020461E-2</v>
      </c>
      <c r="Q268" s="750">
        <f>+L268/(K268*3)</f>
        <v>6.7510548523206745E-2</v>
      </c>
      <c r="R268" s="586"/>
      <c r="S268" s="586">
        <f>+C268-R268</f>
        <v>27</v>
      </c>
      <c r="T268" s="587"/>
    </row>
    <row r="269" spans="1:20" s="1" customFormat="1" ht="13.5" customHeight="1">
      <c r="A269" s="351">
        <v>2022</v>
      </c>
      <c r="B269" s="440">
        <v>7</v>
      </c>
      <c r="C269" s="351">
        <f>+投手通算!C25</f>
        <v>0</v>
      </c>
      <c r="D269" s="351">
        <f>+投手通算!AC25</f>
        <v>0</v>
      </c>
      <c r="E269" s="351">
        <f>+投手通算!AD25</f>
        <v>0</v>
      </c>
      <c r="F269" s="351">
        <f>+投手通算!D25</f>
        <v>0</v>
      </c>
      <c r="G269" s="351">
        <f>+投手通算!E25</f>
        <v>0</v>
      </c>
      <c r="H269" s="351">
        <f>+投手通算!G25</f>
        <v>0</v>
      </c>
      <c r="I269" s="351">
        <f>+投手通算!F25</f>
        <v>0</v>
      </c>
      <c r="J269" s="441" t="e">
        <f>+F269/(F269+G269)</f>
        <v>#DIV/0!</v>
      </c>
      <c r="K269" s="351">
        <f>+投手通算!I25</f>
        <v>0</v>
      </c>
      <c r="L269" s="351">
        <f>+投手通算!N25</f>
        <v>0</v>
      </c>
      <c r="M269" s="351">
        <f>+投手通算!S25</f>
        <v>0</v>
      </c>
      <c r="N269" s="564" t="e">
        <f>+M269/(K269/27)</f>
        <v>#DIV/0!</v>
      </c>
      <c r="O269" s="610" t="e">
        <f>+C269/$T$1</f>
        <v>#DIV/0!</v>
      </c>
      <c r="P269" s="237" t="e">
        <f>+K269/(成績!C$2*27)</f>
        <v>#DIV/0!</v>
      </c>
      <c r="Q269" s="358" t="e">
        <f>+L269/(K269*3)</f>
        <v>#DIV/0!</v>
      </c>
      <c r="R269" s="529"/>
      <c r="S269" s="529">
        <f>+C269-R269</f>
        <v>0</v>
      </c>
      <c r="T269" s="362"/>
    </row>
    <row r="270" spans="1:20" s="1" customFormat="1" ht="13.5" customHeight="1">
      <c r="A270" s="69" t="s">
        <v>96</v>
      </c>
      <c r="B270" s="70"/>
      <c r="C270" s="69">
        <f t="shared" ref="C270:I270" si="102">SUM(C263:C269)</f>
        <v>64</v>
      </c>
      <c r="D270" s="69">
        <f t="shared" si="102"/>
        <v>0</v>
      </c>
      <c r="E270" s="69">
        <f t="shared" si="102"/>
        <v>0</v>
      </c>
      <c r="F270" s="69">
        <f t="shared" si="102"/>
        <v>0</v>
      </c>
      <c r="G270" s="69">
        <f t="shared" si="102"/>
        <v>2</v>
      </c>
      <c r="H270" s="69">
        <f t="shared" si="102"/>
        <v>1</v>
      </c>
      <c r="I270" s="69">
        <f t="shared" si="102"/>
        <v>1</v>
      </c>
      <c r="J270" s="71">
        <f>+F270/(F270+G270)</f>
        <v>0</v>
      </c>
      <c r="K270" s="594">
        <f>SUM(K263:K269)</f>
        <v>241</v>
      </c>
      <c r="L270" s="69">
        <f>SUM(L263:L266)</f>
        <v>25</v>
      </c>
      <c r="M270" s="69">
        <f>SUM(M263:M266)</f>
        <v>24</v>
      </c>
      <c r="N270" s="565">
        <f>+M270/(K270/27)</f>
        <v>2.6887966804979255</v>
      </c>
      <c r="O270" s="237">
        <f>+C270/(143*B266+$T$1)</f>
        <v>0.11188811188811189</v>
      </c>
      <c r="P270" s="237">
        <f>+K270/((143*B265+投手通算!C42)*27)</f>
        <v>2.0806354139687473E-2</v>
      </c>
      <c r="Q270" s="44">
        <f t="shared" si="99"/>
        <v>3.4578146611341634E-2</v>
      </c>
      <c r="R270" s="5">
        <v>3</v>
      </c>
      <c r="S270" s="5">
        <f>+C270-R270</f>
        <v>61</v>
      </c>
      <c r="T270" s="362"/>
    </row>
    <row r="271" spans="1:20" ht="13.5" customHeight="1">
      <c r="A271" s="6"/>
      <c r="B271" s="19"/>
      <c r="C271" s="6"/>
      <c r="D271" s="6"/>
      <c r="E271" s="6"/>
      <c r="F271" s="6"/>
      <c r="G271" s="6"/>
      <c r="H271" s="6"/>
      <c r="I271" s="6"/>
      <c r="J271" s="6"/>
      <c r="K271" s="6"/>
      <c r="L271" s="6"/>
      <c r="M271" s="6"/>
      <c r="N271" s="449"/>
    </row>
    <row r="272" spans="1:20" ht="13.5" customHeight="1">
      <c r="A272" s="6"/>
      <c r="B272" s="19"/>
      <c r="C272" s="6"/>
      <c r="D272" s="6"/>
      <c r="E272" s="6"/>
      <c r="F272" s="6"/>
      <c r="G272" s="6"/>
      <c r="H272" s="6"/>
      <c r="I272" s="6"/>
      <c r="J272" s="6"/>
      <c r="K272" s="6"/>
      <c r="L272" s="6"/>
      <c r="M272" s="6"/>
      <c r="N272" s="449"/>
    </row>
    <row r="273" spans="1:20" s="5" customFormat="1" ht="13.5" customHeight="1">
      <c r="A273" s="684">
        <v>47</v>
      </c>
      <c r="B273" s="1321">
        <v>36278</v>
      </c>
      <c r="C273" s="1319">
        <f ca="1">DATEDIF(B273,$A$1,"Ｙ")</f>
        <v>22</v>
      </c>
      <c r="D273" s="14">
        <v>181</v>
      </c>
      <c r="E273" s="14">
        <v>86</v>
      </c>
      <c r="F273" s="14" t="s">
        <v>617</v>
      </c>
      <c r="G273" s="15" t="s">
        <v>1323</v>
      </c>
      <c r="H273" s="16" t="s">
        <v>1808</v>
      </c>
      <c r="I273" s="14"/>
      <c r="J273" s="14"/>
      <c r="K273" s="14"/>
      <c r="L273" s="14"/>
      <c r="M273" s="14" t="s">
        <v>2495</v>
      </c>
      <c r="N273" s="1329" t="s">
        <v>2338</v>
      </c>
      <c r="P273" s="357"/>
      <c r="Q273" s="357"/>
      <c r="T273" s="115"/>
    </row>
    <row r="274" spans="1:20" ht="13.5" customHeight="1">
      <c r="A274" s="39" t="s">
        <v>1454</v>
      </c>
      <c r="B274" s="181"/>
      <c r="C274" s="170" t="s">
        <v>73</v>
      </c>
      <c r="D274" s="170" t="s">
        <v>108</v>
      </c>
      <c r="E274" s="170" t="s">
        <v>109</v>
      </c>
      <c r="F274" s="170" t="s">
        <v>105</v>
      </c>
      <c r="G274" s="170" t="s">
        <v>128</v>
      </c>
      <c r="H274" s="170" t="s">
        <v>1114</v>
      </c>
      <c r="I274" s="170" t="s">
        <v>106</v>
      </c>
      <c r="J274" s="170" t="s">
        <v>78</v>
      </c>
      <c r="K274" s="170" t="s">
        <v>2</v>
      </c>
      <c r="L274" s="170" t="s">
        <v>37</v>
      </c>
      <c r="M274" s="170" t="s">
        <v>99</v>
      </c>
      <c r="N274" s="344" t="s">
        <v>1</v>
      </c>
    </row>
    <row r="275" spans="1:20" ht="13.5" customHeight="1">
      <c r="A275" s="6">
        <v>2018</v>
      </c>
      <c r="B275" s="19">
        <v>1</v>
      </c>
      <c r="C275" s="6">
        <v>0</v>
      </c>
      <c r="D275" s="6">
        <v>0</v>
      </c>
      <c r="E275" s="6">
        <v>0</v>
      </c>
      <c r="F275" s="6">
        <v>0</v>
      </c>
      <c r="G275" s="6">
        <v>0</v>
      </c>
      <c r="H275" s="6">
        <v>0</v>
      </c>
      <c r="I275" s="6">
        <v>0</v>
      </c>
      <c r="J275" s="177" t="s">
        <v>792</v>
      </c>
      <c r="K275" s="177" t="s">
        <v>792</v>
      </c>
      <c r="L275" s="177" t="s">
        <v>792</v>
      </c>
      <c r="M275" s="177" t="s">
        <v>792</v>
      </c>
      <c r="N275" s="566" t="s">
        <v>792</v>
      </c>
      <c r="O275" s="5" t="s">
        <v>626</v>
      </c>
      <c r="P275" s="5" t="s">
        <v>626</v>
      </c>
      <c r="Q275" s="5" t="s">
        <v>626</v>
      </c>
      <c r="R275" s="5" t="s">
        <v>626</v>
      </c>
      <c r="S275" s="5" t="s">
        <v>626</v>
      </c>
    </row>
    <row r="276" spans="1:20" ht="13.5" customHeight="1">
      <c r="A276" s="545">
        <v>2019</v>
      </c>
      <c r="B276" s="582">
        <v>2</v>
      </c>
      <c r="C276" s="545">
        <v>9</v>
      </c>
      <c r="D276" s="545">
        <f>+投手通算!AC26</f>
        <v>0</v>
      </c>
      <c r="E276" s="545">
        <f>+投手通算!AD26</f>
        <v>0</v>
      </c>
      <c r="F276" s="545">
        <v>1</v>
      </c>
      <c r="G276" s="545">
        <v>3</v>
      </c>
      <c r="H276" s="545">
        <f>+投手通算!G26</f>
        <v>0</v>
      </c>
      <c r="I276" s="545">
        <f>+投手通算!F26</f>
        <v>0</v>
      </c>
      <c r="J276" s="583">
        <f>+F276/(F276+G276)</f>
        <v>0.25</v>
      </c>
      <c r="K276" s="545">
        <v>78</v>
      </c>
      <c r="L276" s="545">
        <v>21</v>
      </c>
      <c r="M276" s="545">
        <v>14</v>
      </c>
      <c r="N276" s="584">
        <f>+M276/(K276/27)</f>
        <v>4.8461538461538458</v>
      </c>
      <c r="O276" s="25">
        <f>+C276/143</f>
        <v>6.2937062937062943E-2</v>
      </c>
      <c r="P276" s="25">
        <f>+K276/(143*27)</f>
        <v>2.0202020202020204E-2</v>
      </c>
      <c r="Q276" s="44">
        <f>+L276/(K276*3)</f>
        <v>8.9743589743589744E-2</v>
      </c>
      <c r="R276" s="5">
        <v>7</v>
      </c>
      <c r="S276" s="5">
        <f>+C276-R276</f>
        <v>2</v>
      </c>
    </row>
    <row r="277" spans="1:20" s="539" customFormat="1" ht="13.5" customHeight="1">
      <c r="A277" s="545">
        <v>2020</v>
      </c>
      <c r="B277" s="582">
        <v>3</v>
      </c>
      <c r="C277" s="545">
        <v>0</v>
      </c>
      <c r="D277" s="545">
        <v>0</v>
      </c>
      <c r="E277" s="545">
        <v>0</v>
      </c>
      <c r="F277" s="545">
        <v>0</v>
      </c>
      <c r="G277" s="545">
        <v>0</v>
      </c>
      <c r="H277" s="545">
        <v>0</v>
      </c>
      <c r="I277" s="545">
        <v>0</v>
      </c>
      <c r="J277" s="583" t="e">
        <v>#DIV/0!</v>
      </c>
      <c r="K277" s="545">
        <v>0</v>
      </c>
      <c r="L277" s="545">
        <v>0</v>
      </c>
      <c r="M277" s="545">
        <v>0</v>
      </c>
      <c r="N277" s="584" t="e">
        <v>#DIV/0!</v>
      </c>
      <c r="O277" s="25">
        <f t="shared" ref="O277:O278" si="103">+C277/143</f>
        <v>0</v>
      </c>
      <c r="P277" s="25">
        <f t="shared" ref="P277:P278" si="104">+K277/(143*27)</f>
        <v>0</v>
      </c>
      <c r="Q277" s="750" t="e">
        <v>#DIV/0!</v>
      </c>
      <c r="R277" s="586"/>
      <c r="S277" s="586">
        <v>0</v>
      </c>
      <c r="T277" s="587"/>
    </row>
    <row r="278" spans="1:20" s="539" customFormat="1" ht="13.5" customHeight="1">
      <c r="A278" s="545">
        <v>2021</v>
      </c>
      <c r="B278" s="582">
        <v>4</v>
      </c>
      <c r="C278" s="545">
        <v>0</v>
      </c>
      <c r="D278" s="545">
        <v>0</v>
      </c>
      <c r="E278" s="545">
        <v>0</v>
      </c>
      <c r="F278" s="545">
        <v>0</v>
      </c>
      <c r="G278" s="545">
        <v>0</v>
      </c>
      <c r="H278" s="545">
        <v>0</v>
      </c>
      <c r="I278" s="545">
        <v>0</v>
      </c>
      <c r="J278" s="583" t="e">
        <f>+F278/(F278+G278)</f>
        <v>#DIV/0!</v>
      </c>
      <c r="K278" s="545">
        <v>0</v>
      </c>
      <c r="L278" s="545">
        <v>0</v>
      </c>
      <c r="M278" s="545">
        <v>0</v>
      </c>
      <c r="N278" s="584" t="e">
        <f>+M278/(K278/27)</f>
        <v>#DIV/0!</v>
      </c>
      <c r="O278" s="25">
        <f t="shared" si="103"/>
        <v>0</v>
      </c>
      <c r="P278" s="25">
        <f t="shared" si="104"/>
        <v>0</v>
      </c>
      <c r="Q278" s="750" t="e">
        <f>+L278/(K278*3)</f>
        <v>#DIV/0!</v>
      </c>
      <c r="R278" s="586"/>
      <c r="S278" s="586">
        <f>+C278-R278</f>
        <v>0</v>
      </c>
      <c r="T278" s="587"/>
    </row>
    <row r="279" spans="1:20" s="1" customFormat="1" ht="13.5" customHeight="1">
      <c r="A279" s="351">
        <v>2022</v>
      </c>
      <c r="B279" s="440">
        <v>5</v>
      </c>
      <c r="C279" s="351">
        <f>+投手通算!C26</f>
        <v>0</v>
      </c>
      <c r="D279" s="351">
        <f>+投手通算!AC26</f>
        <v>0</v>
      </c>
      <c r="E279" s="351">
        <f>+投手通算!AD26</f>
        <v>0</v>
      </c>
      <c r="F279" s="351">
        <f>+投手通算!D26</f>
        <v>0</v>
      </c>
      <c r="G279" s="351">
        <f>+投手通算!E26</f>
        <v>0</v>
      </c>
      <c r="H279" s="351">
        <f>+投手通算!G26</f>
        <v>0</v>
      </c>
      <c r="I279" s="351">
        <f>+投手通算!F26</f>
        <v>0</v>
      </c>
      <c r="J279" s="441" t="e">
        <f>+F279/(F279+G279)</f>
        <v>#DIV/0!</v>
      </c>
      <c r="K279" s="351">
        <f>+投手通算!I26</f>
        <v>0</v>
      </c>
      <c r="L279" s="351">
        <f>+投手通算!N26</f>
        <v>0</v>
      </c>
      <c r="M279" s="351">
        <f>+投手通算!S26</f>
        <v>0</v>
      </c>
      <c r="N279" s="564" t="e">
        <f>+M279/(K279/27)</f>
        <v>#DIV/0!</v>
      </c>
      <c r="O279" s="610" t="e">
        <f>+C279/$T$1</f>
        <v>#DIV/0!</v>
      </c>
      <c r="P279" s="237" t="e">
        <f>+K279/(成績!C$2*27)</f>
        <v>#DIV/0!</v>
      </c>
      <c r="Q279" s="358" t="e">
        <f>+L279/(K279*3)</f>
        <v>#DIV/0!</v>
      </c>
      <c r="R279" s="529"/>
      <c r="S279" s="529">
        <f>+C279-R279</f>
        <v>0</v>
      </c>
      <c r="T279" s="362"/>
    </row>
    <row r="280" spans="1:20" s="1" customFormat="1" ht="13.5" customHeight="1">
      <c r="A280" s="69" t="s">
        <v>96</v>
      </c>
      <c r="B280" s="70"/>
      <c r="C280" s="69">
        <f t="shared" ref="C280:I280" si="105">SUM(C275:C279)</f>
        <v>9</v>
      </c>
      <c r="D280" s="69">
        <f t="shared" si="105"/>
        <v>0</v>
      </c>
      <c r="E280" s="69">
        <f t="shared" si="105"/>
        <v>0</v>
      </c>
      <c r="F280" s="69">
        <f t="shared" si="105"/>
        <v>1</v>
      </c>
      <c r="G280" s="69">
        <f t="shared" si="105"/>
        <v>3</v>
      </c>
      <c r="H280" s="69">
        <f t="shared" si="105"/>
        <v>0</v>
      </c>
      <c r="I280" s="69">
        <f t="shared" si="105"/>
        <v>0</v>
      </c>
      <c r="J280" s="72">
        <f>+F280/(F280+G280)</f>
        <v>0.25</v>
      </c>
      <c r="K280" s="594">
        <f>SUM(K275:K279)</f>
        <v>78</v>
      </c>
      <c r="L280" s="594">
        <f>SUM(L275:L279)</f>
        <v>21</v>
      </c>
      <c r="M280" s="594">
        <f>SUM(M275:M279)</f>
        <v>14</v>
      </c>
      <c r="N280" s="565">
        <f>+M280/(K280/27)</f>
        <v>4.8461538461538458</v>
      </c>
      <c r="O280" s="237">
        <f>+C280/(143*B276+$T$1)</f>
        <v>3.1468531468531472E-2</v>
      </c>
      <c r="P280" s="237">
        <f>+K280/((143*B273+投手通算!C213)*27)</f>
        <v>5.5686697728706664E-7</v>
      </c>
      <c r="Q280" s="44">
        <f>+L280/(K280*3)</f>
        <v>8.9743589743589744E-2</v>
      </c>
      <c r="R280" s="5">
        <v>7</v>
      </c>
      <c r="S280" s="5">
        <f>+C280-R280</f>
        <v>2</v>
      </c>
      <c r="T280" s="362"/>
    </row>
    <row r="281" spans="1:20" ht="13.5" customHeight="1">
      <c r="A281" s="6"/>
      <c r="B281" s="19"/>
      <c r="C281" s="6"/>
      <c r="D281" s="6"/>
      <c r="E281" s="6"/>
      <c r="F281" s="6"/>
      <c r="G281" s="6"/>
      <c r="H281" s="6"/>
      <c r="I281" s="6"/>
      <c r="J281" s="6"/>
      <c r="K281" s="6"/>
      <c r="L281" s="6"/>
      <c r="M281" s="6"/>
      <c r="N281" s="449"/>
    </row>
    <row r="282" spans="1:20" ht="13.5" customHeight="1">
      <c r="A282" s="6"/>
      <c r="B282" s="19"/>
      <c r="C282" s="6"/>
      <c r="D282" s="6"/>
      <c r="E282" s="6"/>
      <c r="F282" s="6"/>
      <c r="G282" s="6"/>
      <c r="H282" s="6"/>
      <c r="I282" s="6"/>
      <c r="J282" s="6"/>
      <c r="K282" s="6"/>
      <c r="L282" s="6"/>
      <c r="M282" s="6"/>
      <c r="N282" s="449"/>
    </row>
    <row r="283" spans="1:20" s="5" customFormat="1" ht="13.5" customHeight="1">
      <c r="A283" s="684">
        <v>48</v>
      </c>
      <c r="B283" s="1321">
        <v>36070</v>
      </c>
      <c r="C283" s="1319">
        <f ca="1">DATEDIF(B283,$A$1,"Ｙ")</f>
        <v>23</v>
      </c>
      <c r="D283" s="14">
        <v>196</v>
      </c>
      <c r="E283" s="14">
        <v>90</v>
      </c>
      <c r="F283" s="14" t="s">
        <v>688</v>
      </c>
      <c r="G283" s="14" t="s">
        <v>1323</v>
      </c>
      <c r="H283" s="17" t="s">
        <v>1462</v>
      </c>
      <c r="I283" s="14"/>
      <c r="J283" s="14"/>
      <c r="K283" s="14"/>
      <c r="L283" s="14"/>
      <c r="M283" s="14" t="s">
        <v>1307</v>
      </c>
      <c r="N283" s="1325" t="s">
        <v>2339</v>
      </c>
      <c r="O283" s="357"/>
      <c r="P283" s="357"/>
      <c r="Q283" s="357"/>
      <c r="T283" s="115"/>
    </row>
    <row r="284" spans="1:20" ht="13.5" customHeight="1">
      <c r="A284" s="39" t="s">
        <v>1272</v>
      </c>
      <c r="B284" s="181"/>
      <c r="C284" s="170" t="s">
        <v>73</v>
      </c>
      <c r="D284" s="170" t="s">
        <v>108</v>
      </c>
      <c r="E284" s="170" t="s">
        <v>109</v>
      </c>
      <c r="F284" s="170" t="s">
        <v>105</v>
      </c>
      <c r="G284" s="170" t="s">
        <v>128</v>
      </c>
      <c r="H284" s="170" t="s">
        <v>1114</v>
      </c>
      <c r="I284" s="170" t="s">
        <v>106</v>
      </c>
      <c r="J284" s="170" t="s">
        <v>78</v>
      </c>
      <c r="K284" s="170" t="s">
        <v>2</v>
      </c>
      <c r="L284" s="170" t="s">
        <v>37</v>
      </c>
      <c r="M284" s="170" t="s">
        <v>99</v>
      </c>
      <c r="N284" s="344" t="s">
        <v>1</v>
      </c>
    </row>
    <row r="285" spans="1:20" ht="13.5" customHeight="1">
      <c r="A285" s="6">
        <v>2017</v>
      </c>
      <c r="B285" s="19">
        <v>1</v>
      </c>
      <c r="C285" s="6">
        <v>0</v>
      </c>
      <c r="D285" s="6">
        <v>0</v>
      </c>
      <c r="E285" s="6">
        <v>0</v>
      </c>
      <c r="F285" s="6">
        <v>0</v>
      </c>
      <c r="G285" s="6">
        <v>0</v>
      </c>
      <c r="H285" s="6">
        <v>0</v>
      </c>
      <c r="I285" s="6">
        <v>0</v>
      </c>
      <c r="J285" s="177" t="s">
        <v>792</v>
      </c>
      <c r="K285" s="177" t="s">
        <v>792</v>
      </c>
      <c r="L285" s="177" t="s">
        <v>792</v>
      </c>
      <c r="M285" s="177" t="s">
        <v>792</v>
      </c>
      <c r="N285" s="566" t="s">
        <v>792</v>
      </c>
      <c r="O285" s="5" t="s">
        <v>626</v>
      </c>
      <c r="P285" s="5" t="s">
        <v>626</v>
      </c>
      <c r="Q285" s="5" t="s">
        <v>626</v>
      </c>
      <c r="R285" s="5" t="s">
        <v>626</v>
      </c>
      <c r="S285" s="5" t="s">
        <v>626</v>
      </c>
    </row>
    <row r="286" spans="1:20" ht="13.5" customHeight="1">
      <c r="A286" s="6">
        <v>2018</v>
      </c>
      <c r="B286" s="19">
        <v>2</v>
      </c>
      <c r="C286" s="6">
        <v>53</v>
      </c>
      <c r="D286" s="6">
        <v>0</v>
      </c>
      <c r="E286" s="6">
        <v>0</v>
      </c>
      <c r="F286" s="6">
        <v>6</v>
      </c>
      <c r="G286" s="6">
        <v>2</v>
      </c>
      <c r="H286" s="6">
        <v>5</v>
      </c>
      <c r="I286" s="6">
        <v>0</v>
      </c>
      <c r="J286" s="68">
        <v>0.75</v>
      </c>
      <c r="K286" s="6">
        <v>182</v>
      </c>
      <c r="L286" s="6">
        <v>30</v>
      </c>
      <c r="M286" s="6">
        <v>28</v>
      </c>
      <c r="N286" s="563">
        <v>3.7425742574257423</v>
      </c>
      <c r="O286" s="25">
        <f>+C286/143</f>
        <v>0.37062937062937062</v>
      </c>
      <c r="P286" s="25">
        <f>+K286/(143*27)</f>
        <v>4.7138047138047139E-2</v>
      </c>
      <c r="Q286" s="44">
        <f t="shared" ref="Q286:Q291" si="106">+L286/(K286*3)</f>
        <v>5.4945054945054944E-2</v>
      </c>
      <c r="R286" s="5">
        <v>0</v>
      </c>
      <c r="S286" s="5">
        <v>53</v>
      </c>
    </row>
    <row r="287" spans="1:20" ht="13.5" customHeight="1">
      <c r="A287" s="545">
        <v>2019</v>
      </c>
      <c r="B287" s="582">
        <v>3</v>
      </c>
      <c r="C287" s="545">
        <v>18</v>
      </c>
      <c r="D287" s="545">
        <v>1</v>
      </c>
      <c r="E287" s="545">
        <v>0</v>
      </c>
      <c r="F287" s="545">
        <v>3</v>
      </c>
      <c r="G287" s="545">
        <v>5</v>
      </c>
      <c r="H287" s="545">
        <v>1</v>
      </c>
      <c r="I287" s="545">
        <v>0</v>
      </c>
      <c r="J287" s="583">
        <f>+F287/(F287+G287)</f>
        <v>0.375</v>
      </c>
      <c r="K287" s="545">
        <v>275</v>
      </c>
      <c r="L287" s="545">
        <v>52</v>
      </c>
      <c r="M287" s="545">
        <v>44</v>
      </c>
      <c r="N287" s="584">
        <f>+M287/(K287/27)</f>
        <v>4.32</v>
      </c>
      <c r="O287" s="25">
        <f t="shared" ref="O287:O289" si="107">+C287/143</f>
        <v>0.12587412587412589</v>
      </c>
      <c r="P287" s="25">
        <f t="shared" ref="P287:P289" si="108">+K287/(143*27)</f>
        <v>7.1225071225071226E-2</v>
      </c>
      <c r="Q287" s="44">
        <f t="shared" si="106"/>
        <v>6.3030303030303034E-2</v>
      </c>
      <c r="R287" s="5">
        <v>1</v>
      </c>
      <c r="S287" s="5">
        <f>+C287-R287</f>
        <v>17</v>
      </c>
    </row>
    <row r="288" spans="1:20" s="539" customFormat="1" ht="13.5" customHeight="1">
      <c r="A288" s="545">
        <v>2020</v>
      </c>
      <c r="B288" s="582">
        <v>4</v>
      </c>
      <c r="C288" s="545">
        <v>0</v>
      </c>
      <c r="D288" s="545">
        <v>0</v>
      </c>
      <c r="E288" s="545">
        <v>0</v>
      </c>
      <c r="F288" s="545">
        <v>0</v>
      </c>
      <c r="G288" s="545">
        <v>0</v>
      </c>
      <c r="H288" s="545">
        <v>0</v>
      </c>
      <c r="I288" s="545">
        <v>0</v>
      </c>
      <c r="J288" s="583" t="e">
        <v>#DIV/0!</v>
      </c>
      <c r="K288" s="545">
        <v>0</v>
      </c>
      <c r="L288" s="545">
        <v>0</v>
      </c>
      <c r="M288" s="545">
        <v>0</v>
      </c>
      <c r="N288" s="584" t="e">
        <v>#DIV/0!</v>
      </c>
      <c r="O288" s="25">
        <f t="shared" si="107"/>
        <v>0</v>
      </c>
      <c r="P288" s="25">
        <f t="shared" si="108"/>
        <v>0</v>
      </c>
      <c r="Q288" s="44" t="e">
        <f t="shared" si="106"/>
        <v>#DIV/0!</v>
      </c>
      <c r="R288" s="586"/>
      <c r="S288" s="586">
        <v>0</v>
      </c>
      <c r="T288" s="587"/>
    </row>
    <row r="289" spans="1:20" s="539" customFormat="1" ht="13.5" customHeight="1">
      <c r="A289" s="545">
        <v>2021</v>
      </c>
      <c r="B289" s="582">
        <v>5</v>
      </c>
      <c r="C289" s="545">
        <v>0</v>
      </c>
      <c r="D289" s="545">
        <v>0</v>
      </c>
      <c r="E289" s="545">
        <v>0</v>
      </c>
      <c r="F289" s="545">
        <v>0</v>
      </c>
      <c r="G289" s="545">
        <v>0</v>
      </c>
      <c r="H289" s="545">
        <v>0</v>
      </c>
      <c r="I289" s="545">
        <v>0</v>
      </c>
      <c r="J289" s="583" t="e">
        <f>+F289/(F289+G289)</f>
        <v>#DIV/0!</v>
      </c>
      <c r="K289" s="545">
        <v>0</v>
      </c>
      <c r="L289" s="545">
        <v>0</v>
      </c>
      <c r="M289" s="545">
        <v>0</v>
      </c>
      <c r="N289" s="584" t="e">
        <f>+M289/(K289/27)</f>
        <v>#DIV/0!</v>
      </c>
      <c r="O289" s="25">
        <f t="shared" si="107"/>
        <v>0</v>
      </c>
      <c r="P289" s="25">
        <f t="shared" si="108"/>
        <v>0</v>
      </c>
      <c r="Q289" s="750" t="e">
        <f t="shared" si="106"/>
        <v>#DIV/0!</v>
      </c>
      <c r="R289" s="586"/>
      <c r="S289" s="586">
        <f>+C289-R289</f>
        <v>0</v>
      </c>
      <c r="T289" s="587"/>
    </row>
    <row r="290" spans="1:20" s="1" customFormat="1" ht="13.5" customHeight="1">
      <c r="A290" s="351">
        <v>2022</v>
      </c>
      <c r="B290" s="440">
        <v>6</v>
      </c>
      <c r="C290" s="351">
        <f>+投手通算!C27</f>
        <v>0</v>
      </c>
      <c r="D290" s="351">
        <f>+投手通算!AC27</f>
        <v>0</v>
      </c>
      <c r="E290" s="351">
        <f>+投手通算!AD27</f>
        <v>0</v>
      </c>
      <c r="F290" s="351">
        <f>+投手通算!D27</f>
        <v>0</v>
      </c>
      <c r="G290" s="351">
        <f>+投手通算!E27</f>
        <v>0</v>
      </c>
      <c r="H290" s="351">
        <f>+投手通算!G27</f>
        <v>0</v>
      </c>
      <c r="I290" s="351">
        <f>+投手通算!F30</f>
        <v>0</v>
      </c>
      <c r="J290" s="441" t="e">
        <f>+F290/(F290+G290)</f>
        <v>#DIV/0!</v>
      </c>
      <c r="K290" s="351">
        <f>+投手通算!I27</f>
        <v>0</v>
      </c>
      <c r="L290" s="351">
        <f>+投手通算!N27</f>
        <v>0</v>
      </c>
      <c r="M290" s="351">
        <f>+投手通算!S27</f>
        <v>0</v>
      </c>
      <c r="N290" s="564" t="e">
        <f>+M290/(K290/27)</f>
        <v>#DIV/0!</v>
      </c>
      <c r="O290" s="610" t="e">
        <f>+C290/$T$1</f>
        <v>#DIV/0!</v>
      </c>
      <c r="P290" s="237" t="e">
        <f>+K290/(成績!C$2*27)</f>
        <v>#DIV/0!</v>
      </c>
      <c r="Q290" s="44" t="e">
        <f t="shared" si="106"/>
        <v>#DIV/0!</v>
      </c>
      <c r="R290" s="529"/>
      <c r="S290" s="529">
        <f>+C290-R290</f>
        <v>0</v>
      </c>
      <c r="T290" s="362"/>
    </row>
    <row r="291" spans="1:20" s="1" customFormat="1" ht="13.5" customHeight="1">
      <c r="A291" s="69" t="s">
        <v>96</v>
      </c>
      <c r="B291" s="70"/>
      <c r="C291" s="69">
        <f t="shared" ref="C291:I291" si="109">SUM(C285:C290)</f>
        <v>71</v>
      </c>
      <c r="D291" s="69">
        <f t="shared" si="109"/>
        <v>1</v>
      </c>
      <c r="E291" s="69">
        <f t="shared" si="109"/>
        <v>0</v>
      </c>
      <c r="F291" s="69">
        <f t="shared" si="109"/>
        <v>9</v>
      </c>
      <c r="G291" s="69">
        <f t="shared" si="109"/>
        <v>7</v>
      </c>
      <c r="H291" s="69">
        <f t="shared" si="109"/>
        <v>6</v>
      </c>
      <c r="I291" s="69">
        <f t="shared" si="109"/>
        <v>0</v>
      </c>
      <c r="J291" s="72">
        <f>+F291/(F291+G291)</f>
        <v>0.5625</v>
      </c>
      <c r="K291" s="594">
        <f>SUM(K285:K288)</f>
        <v>457</v>
      </c>
      <c r="L291" s="594">
        <f>SUM(L285:L288)</f>
        <v>82</v>
      </c>
      <c r="M291" s="594">
        <f>SUM(M285:M288)</f>
        <v>72</v>
      </c>
      <c r="N291" s="565">
        <f>+M291/(K291/27)</f>
        <v>4.2538293216630194</v>
      </c>
      <c r="O291" s="237">
        <f>+C291/(143*B287+$T$1)</f>
        <v>0.1655011655011655</v>
      </c>
      <c r="P291" s="237">
        <f>+K291/((143*B286+投手通算!C42)*27)</f>
        <v>5.9181559181559179E-2</v>
      </c>
      <c r="Q291" s="44">
        <f t="shared" si="106"/>
        <v>5.9810357403355212E-2</v>
      </c>
      <c r="R291" s="5">
        <v>1</v>
      </c>
      <c r="S291" s="5">
        <f>+C291-R291</f>
        <v>70</v>
      </c>
      <c r="T291" s="362"/>
    </row>
    <row r="292" spans="1:20" ht="13.5" customHeight="1">
      <c r="A292" s="6"/>
      <c r="B292" s="19"/>
      <c r="C292" s="6"/>
      <c r="D292" s="6"/>
      <c r="E292" s="6"/>
      <c r="F292" s="6"/>
      <c r="G292" s="6"/>
      <c r="H292" s="6"/>
      <c r="I292" s="6"/>
      <c r="J292" s="6"/>
      <c r="K292" s="6"/>
      <c r="L292" s="6"/>
      <c r="M292" s="6"/>
      <c r="N292" s="449"/>
    </row>
    <row r="293" spans="1:20" ht="13.5" customHeight="1">
      <c r="A293" s="6"/>
      <c r="B293" s="19"/>
      <c r="C293" s="6"/>
      <c r="D293" s="6"/>
      <c r="E293" s="6"/>
      <c r="F293" s="6"/>
      <c r="G293" s="6"/>
      <c r="H293" s="6"/>
      <c r="I293" s="6"/>
      <c r="J293" s="6"/>
      <c r="K293" s="6"/>
      <c r="L293" s="6"/>
      <c r="M293" s="6"/>
      <c r="N293" s="449"/>
    </row>
    <row r="294" spans="1:20" s="5" customFormat="1" ht="13.5" customHeight="1">
      <c r="A294" s="684">
        <v>53</v>
      </c>
      <c r="B294" s="1321">
        <v>37637</v>
      </c>
      <c r="C294" s="1319">
        <f ca="1">DATEDIF(B294,$A$1,"Ｙ")</f>
        <v>19</v>
      </c>
      <c r="D294" s="14">
        <v>182</v>
      </c>
      <c r="E294" s="14">
        <v>84</v>
      </c>
      <c r="F294" s="14" t="s">
        <v>1977</v>
      </c>
      <c r="G294" s="15"/>
      <c r="H294" s="16" t="s">
        <v>1979</v>
      </c>
      <c r="I294" s="14"/>
      <c r="J294" s="14"/>
      <c r="K294" s="14"/>
      <c r="L294" s="14"/>
      <c r="M294" s="14" t="s">
        <v>1978</v>
      </c>
      <c r="N294" s="1327">
        <v>500</v>
      </c>
      <c r="O294" s="357"/>
      <c r="P294" s="357"/>
      <c r="Q294" s="357"/>
      <c r="T294" s="115"/>
    </row>
    <row r="295" spans="1:20" ht="13.5" customHeight="1">
      <c r="A295" s="183" t="s">
        <v>1940</v>
      </c>
      <c r="B295" s="184"/>
      <c r="C295" s="170" t="s">
        <v>73</v>
      </c>
      <c r="D295" s="170" t="s">
        <v>108</v>
      </c>
      <c r="E295" s="170" t="s">
        <v>109</v>
      </c>
      <c r="F295" s="170" t="s">
        <v>105</v>
      </c>
      <c r="G295" s="170" t="s">
        <v>128</v>
      </c>
      <c r="H295" s="170" t="s">
        <v>1114</v>
      </c>
      <c r="I295" s="170" t="s">
        <v>106</v>
      </c>
      <c r="J295" s="170" t="s">
        <v>78</v>
      </c>
      <c r="K295" s="170" t="s">
        <v>2</v>
      </c>
      <c r="L295" s="170" t="s">
        <v>37</v>
      </c>
      <c r="M295" s="170" t="s">
        <v>99</v>
      </c>
      <c r="N295" s="344" t="s">
        <v>1</v>
      </c>
    </row>
    <row r="296" spans="1:20" s="539" customFormat="1" ht="13.5" customHeight="1">
      <c r="A296" s="545">
        <v>2021</v>
      </c>
      <c r="B296" s="582">
        <v>1</v>
      </c>
      <c r="C296" s="545">
        <v>1</v>
      </c>
      <c r="D296" s="545">
        <v>0</v>
      </c>
      <c r="E296" s="545">
        <v>0</v>
      </c>
      <c r="F296" s="545">
        <v>0</v>
      </c>
      <c r="G296" s="545">
        <v>0</v>
      </c>
      <c r="H296" s="545">
        <v>0</v>
      </c>
      <c r="I296" s="545">
        <v>0</v>
      </c>
      <c r="J296" s="583" t="e">
        <f>+F296/(F296+G296)</f>
        <v>#DIV/0!</v>
      </c>
      <c r="K296" s="545">
        <v>11</v>
      </c>
      <c r="L296" s="545">
        <v>6</v>
      </c>
      <c r="M296" s="545">
        <v>4</v>
      </c>
      <c r="N296" s="584">
        <f>+M296/(K296/27)</f>
        <v>9.8181818181818183</v>
      </c>
      <c r="O296" s="25">
        <f>+C296/143</f>
        <v>6.993006993006993E-3</v>
      </c>
      <c r="P296" s="25">
        <f>+K296/(143*27)</f>
        <v>2.8490028490028491E-3</v>
      </c>
      <c r="Q296" s="750">
        <f>+L296/(K296*3)</f>
        <v>0.18181818181818182</v>
      </c>
      <c r="R296" s="586"/>
      <c r="S296" s="586">
        <f>+C296-R296</f>
        <v>1</v>
      </c>
      <c r="T296" s="587"/>
    </row>
    <row r="297" spans="1:20" s="1" customFormat="1" ht="13.5" customHeight="1">
      <c r="A297" s="351">
        <v>2022</v>
      </c>
      <c r="B297" s="440">
        <v>2</v>
      </c>
      <c r="C297" s="351">
        <f>+投手通算!C28</f>
        <v>0</v>
      </c>
      <c r="D297" s="351">
        <f>+投手通算!AC28</f>
        <v>0</v>
      </c>
      <c r="E297" s="351">
        <f>+投手通算!AD28</f>
        <v>0</v>
      </c>
      <c r="F297" s="351">
        <f>+投手通算!D28</f>
        <v>0</v>
      </c>
      <c r="G297" s="351">
        <f>+投手通算!E28</f>
        <v>0</v>
      </c>
      <c r="H297" s="351">
        <f>+投手通算!G28</f>
        <v>0</v>
      </c>
      <c r="I297" s="351">
        <f>+投手通算!F28</f>
        <v>0</v>
      </c>
      <c r="J297" s="441" t="e">
        <f>+F297/(F297+G297)</f>
        <v>#DIV/0!</v>
      </c>
      <c r="K297" s="351">
        <f>+投手通算!I28</f>
        <v>0</v>
      </c>
      <c r="L297" s="351">
        <f>+投手通算!N28</f>
        <v>0</v>
      </c>
      <c r="M297" s="351">
        <f>+投手通算!S28</f>
        <v>0</v>
      </c>
      <c r="N297" s="564" t="e">
        <f>+M297/(K297/27)</f>
        <v>#DIV/0!</v>
      </c>
      <c r="O297" s="610" t="e">
        <f>+C297/$T$1</f>
        <v>#DIV/0!</v>
      </c>
      <c r="P297" s="237" t="e">
        <f>+K297/(成績!C$2*27)</f>
        <v>#DIV/0!</v>
      </c>
      <c r="Q297" s="358" t="e">
        <f>+L297/(K297*3)</f>
        <v>#DIV/0!</v>
      </c>
      <c r="R297" s="529"/>
      <c r="S297" s="529">
        <f>+C297-R297</f>
        <v>0</v>
      </c>
      <c r="T297" s="362"/>
    </row>
    <row r="298" spans="1:20" s="1" customFormat="1" ht="13.5" customHeight="1">
      <c r="A298" s="69" t="s">
        <v>96</v>
      </c>
      <c r="B298" s="70"/>
      <c r="C298" s="69">
        <f>SUM(C296:C297)</f>
        <v>1</v>
      </c>
      <c r="D298" s="69">
        <f t="shared" ref="D298:I298" si="110">SUM(D296:D297)</f>
        <v>0</v>
      </c>
      <c r="E298" s="69">
        <f t="shared" si="110"/>
        <v>0</v>
      </c>
      <c r="F298" s="69">
        <f t="shared" si="110"/>
        <v>0</v>
      </c>
      <c r="G298" s="69">
        <f t="shared" si="110"/>
        <v>0</v>
      </c>
      <c r="H298" s="69">
        <f t="shared" si="110"/>
        <v>0</v>
      </c>
      <c r="I298" s="69">
        <f t="shared" si="110"/>
        <v>0</v>
      </c>
      <c r="J298" s="72" t="e">
        <f>+F298/(F298+G298)</f>
        <v>#DIV/0!</v>
      </c>
      <c r="K298" s="69">
        <f>SUM(K296:K297)</f>
        <v>11</v>
      </c>
      <c r="L298" s="69">
        <f>SUM(L296:L297)</f>
        <v>6</v>
      </c>
      <c r="M298" s="69">
        <f>SUM(M296:M297)</f>
        <v>4</v>
      </c>
      <c r="N298" s="565">
        <f>+M298/(K298/27)</f>
        <v>9.8181818181818183</v>
      </c>
      <c r="O298" s="237">
        <f>+C298/(143*B294+$T$1)</f>
        <v>1.8580139206118961E-7</v>
      </c>
      <c r="P298" s="237" t="e">
        <f>+K298/((143*B295+投手通算!C49)*27)</f>
        <v>#DIV/0!</v>
      </c>
      <c r="Q298" s="44">
        <f>+L298/(K298*3)</f>
        <v>0.18181818181818182</v>
      </c>
      <c r="R298" s="5">
        <v>21</v>
      </c>
      <c r="S298" s="5">
        <f>+C298-R298</f>
        <v>-20</v>
      </c>
      <c r="T298" s="362"/>
    </row>
    <row r="299" spans="1:20" ht="13.5" customHeight="1">
      <c r="A299" s="6"/>
      <c r="B299" s="19"/>
      <c r="C299" s="6"/>
      <c r="D299" s="6"/>
      <c r="E299" s="6"/>
      <c r="F299" s="6"/>
      <c r="G299" s="6"/>
      <c r="H299" s="6"/>
      <c r="I299" s="6"/>
      <c r="J299" s="68"/>
      <c r="K299" s="6"/>
      <c r="L299" s="6"/>
      <c r="M299" s="6"/>
      <c r="N299" s="567"/>
    </row>
    <row r="300" spans="1:20" ht="13.5" customHeight="1">
      <c r="A300" s="6"/>
      <c r="B300" s="19"/>
      <c r="C300" s="6"/>
      <c r="D300" s="6"/>
      <c r="E300" s="6"/>
      <c r="F300" s="6"/>
      <c r="G300" s="6"/>
      <c r="H300" s="6"/>
      <c r="I300" s="6"/>
      <c r="J300" s="6"/>
      <c r="K300" s="6"/>
      <c r="L300" s="6"/>
      <c r="M300" s="6"/>
      <c r="N300" s="449"/>
    </row>
    <row r="301" spans="1:20" s="5" customFormat="1" ht="15" customHeight="1">
      <c r="A301" s="684">
        <v>57</v>
      </c>
      <c r="B301" s="1321">
        <v>36818</v>
      </c>
      <c r="C301" s="1319">
        <f ca="1">DATEDIF(B301,$A$1,"Ｙ")</f>
        <v>21</v>
      </c>
      <c r="D301" s="14">
        <v>173</v>
      </c>
      <c r="E301" s="14">
        <v>86</v>
      </c>
      <c r="F301" s="14" t="s">
        <v>688</v>
      </c>
      <c r="G301" s="15" t="s">
        <v>1629</v>
      </c>
      <c r="H301" s="16" t="s">
        <v>1630</v>
      </c>
      <c r="I301" s="14"/>
      <c r="J301" s="14"/>
      <c r="K301" s="14"/>
      <c r="L301" s="14"/>
      <c r="M301" s="14" t="s">
        <v>1465</v>
      </c>
      <c r="N301" s="1324">
        <v>500</v>
      </c>
      <c r="P301" s="357"/>
      <c r="Q301" s="357"/>
      <c r="T301" s="115"/>
    </row>
    <row r="302" spans="1:20" ht="13.5" customHeight="1">
      <c r="A302" s="605" t="s">
        <v>1628</v>
      </c>
      <c r="B302" s="184"/>
      <c r="C302" s="170" t="s">
        <v>73</v>
      </c>
      <c r="D302" s="170" t="s">
        <v>108</v>
      </c>
      <c r="E302" s="170" t="s">
        <v>109</v>
      </c>
      <c r="F302" s="170" t="s">
        <v>105</v>
      </c>
      <c r="G302" s="170" t="s">
        <v>128</v>
      </c>
      <c r="H302" s="170" t="s">
        <v>1114</v>
      </c>
      <c r="I302" s="170" t="s">
        <v>106</v>
      </c>
      <c r="J302" s="170" t="s">
        <v>78</v>
      </c>
      <c r="K302" s="170" t="s">
        <v>2</v>
      </c>
      <c r="L302" s="170" t="s">
        <v>37</v>
      </c>
      <c r="M302" s="170" t="s">
        <v>99</v>
      </c>
      <c r="N302" s="344" t="s">
        <v>1</v>
      </c>
    </row>
    <row r="303" spans="1:20" ht="13.5" customHeight="1">
      <c r="A303" s="545">
        <v>2019</v>
      </c>
      <c r="B303" s="582">
        <v>1</v>
      </c>
      <c r="C303" s="545">
        <v>0</v>
      </c>
      <c r="D303" s="545">
        <v>0</v>
      </c>
      <c r="E303" s="545">
        <v>0</v>
      </c>
      <c r="F303" s="545">
        <v>0</v>
      </c>
      <c r="G303" s="545">
        <v>0</v>
      </c>
      <c r="H303" s="545">
        <v>0</v>
      </c>
      <c r="I303" s="545">
        <v>0</v>
      </c>
      <c r="J303" s="566" t="s">
        <v>792</v>
      </c>
      <c r="K303" s="566" t="s">
        <v>792</v>
      </c>
      <c r="L303" s="566" t="s">
        <v>792</v>
      </c>
      <c r="M303" s="566" t="s">
        <v>792</v>
      </c>
      <c r="N303" s="566" t="s">
        <v>792</v>
      </c>
      <c r="O303" s="566" t="s">
        <v>792</v>
      </c>
      <c r="P303" s="566" t="s">
        <v>792</v>
      </c>
      <c r="Q303" s="566" t="s">
        <v>792</v>
      </c>
      <c r="S303" s="5">
        <f>+C303-R303</f>
        <v>0</v>
      </c>
    </row>
    <row r="304" spans="1:20" s="539" customFormat="1" ht="13.5" customHeight="1">
      <c r="A304" s="545">
        <v>2020</v>
      </c>
      <c r="B304" s="582">
        <v>2</v>
      </c>
      <c r="C304" s="545">
        <v>2</v>
      </c>
      <c r="D304" s="545">
        <v>0</v>
      </c>
      <c r="E304" s="545">
        <v>0</v>
      </c>
      <c r="F304" s="545">
        <v>0</v>
      </c>
      <c r="G304" s="545">
        <v>0</v>
      </c>
      <c r="H304" s="545">
        <v>0</v>
      </c>
      <c r="I304" s="545">
        <v>0</v>
      </c>
      <c r="J304" s="583" t="e">
        <v>#DIV/0!</v>
      </c>
      <c r="K304" s="545">
        <v>6</v>
      </c>
      <c r="L304" s="545">
        <v>0</v>
      </c>
      <c r="M304" s="545">
        <v>0</v>
      </c>
      <c r="N304" s="584">
        <f>+M304/(K304/27)</f>
        <v>0</v>
      </c>
      <c r="O304" s="25">
        <f>+C304/143</f>
        <v>1.3986013986013986E-2</v>
      </c>
      <c r="P304" s="25">
        <f>+K304/(143*27)</f>
        <v>1.554001554001554E-3</v>
      </c>
      <c r="Q304" s="750">
        <v>0</v>
      </c>
      <c r="R304" s="586"/>
      <c r="S304" s="586">
        <v>2</v>
      </c>
      <c r="T304" s="587"/>
    </row>
    <row r="305" spans="1:20" s="539" customFormat="1" ht="13.5" customHeight="1">
      <c r="A305" s="545">
        <v>2021</v>
      </c>
      <c r="B305" s="582">
        <v>3</v>
      </c>
      <c r="C305" s="545">
        <v>0</v>
      </c>
      <c r="D305" s="545">
        <v>0</v>
      </c>
      <c r="E305" s="545">
        <v>0</v>
      </c>
      <c r="F305" s="545">
        <v>0</v>
      </c>
      <c r="G305" s="545">
        <v>0</v>
      </c>
      <c r="H305" s="545">
        <v>0</v>
      </c>
      <c r="I305" s="545">
        <v>0</v>
      </c>
      <c r="J305" s="583" t="e">
        <f>+F305/(F305+G305)</f>
        <v>#DIV/0!</v>
      </c>
      <c r="K305" s="545">
        <v>0</v>
      </c>
      <c r="L305" s="545">
        <v>0</v>
      </c>
      <c r="M305" s="545">
        <v>0</v>
      </c>
      <c r="N305" s="584" t="e">
        <f>+M305/(K305/27)</f>
        <v>#DIV/0!</v>
      </c>
      <c r="O305" s="25">
        <f t="shared" ref="O305" si="111">+C305/143</f>
        <v>0</v>
      </c>
      <c r="P305" s="25">
        <f t="shared" ref="P305" si="112">+K305/(143*27)</f>
        <v>0</v>
      </c>
      <c r="Q305" s="750" t="e">
        <f>+L305/(K305*3)</f>
        <v>#DIV/0!</v>
      </c>
      <c r="R305" s="586"/>
      <c r="S305" s="586">
        <f>+C305-R305</f>
        <v>0</v>
      </c>
      <c r="T305" s="587"/>
    </row>
    <row r="306" spans="1:20" s="1" customFormat="1" ht="13.5" customHeight="1">
      <c r="A306" s="351">
        <v>2022</v>
      </c>
      <c r="B306" s="440">
        <v>4</v>
      </c>
      <c r="C306" s="351">
        <f>+投手通算!C29</f>
        <v>0</v>
      </c>
      <c r="D306" s="351">
        <f>+投手通算!AC29</f>
        <v>0</v>
      </c>
      <c r="E306" s="351">
        <f>+投手通算!AD29</f>
        <v>0</v>
      </c>
      <c r="F306" s="351">
        <f>+投手通算!D29</f>
        <v>0</v>
      </c>
      <c r="G306" s="351">
        <f>+投手通算!E29</f>
        <v>0</v>
      </c>
      <c r="H306" s="351">
        <f>+投手通算!G29</f>
        <v>0</v>
      </c>
      <c r="I306" s="351">
        <f>+投手通算!F29</f>
        <v>0</v>
      </c>
      <c r="J306" s="441" t="e">
        <f>+F306/(F306+G306)</f>
        <v>#DIV/0!</v>
      </c>
      <c r="K306" s="351">
        <f>+投手通算!I29</f>
        <v>0</v>
      </c>
      <c r="L306" s="351">
        <f>+投手通算!N29</f>
        <v>0</v>
      </c>
      <c r="M306" s="351">
        <f>+投手通算!S29</f>
        <v>0</v>
      </c>
      <c r="N306" s="564" t="e">
        <f>+M306/(K306/27)</f>
        <v>#DIV/0!</v>
      </c>
      <c r="O306" s="610" t="e">
        <f>+C306/$T$1</f>
        <v>#DIV/0!</v>
      </c>
      <c r="P306" s="237" t="e">
        <f>+K306/(成績!C$2*27)</f>
        <v>#DIV/0!</v>
      </c>
      <c r="Q306" s="358" t="e">
        <f>+L306/(K306*3)</f>
        <v>#DIV/0!</v>
      </c>
      <c r="R306" s="529"/>
      <c r="S306" s="529">
        <f>+C306-R306</f>
        <v>0</v>
      </c>
      <c r="T306" s="362"/>
    </row>
    <row r="307" spans="1:20" s="1" customFormat="1" ht="13.5" customHeight="1">
      <c r="A307" s="69" t="s">
        <v>96</v>
      </c>
      <c r="B307" s="70"/>
      <c r="C307" s="69">
        <f>SUM(C303:C306)</f>
        <v>2</v>
      </c>
      <c r="D307" s="69">
        <f t="shared" ref="D307:I307" si="113">SUM(D303:D306)</f>
        <v>0</v>
      </c>
      <c r="E307" s="69">
        <f t="shared" si="113"/>
        <v>0</v>
      </c>
      <c r="F307" s="69">
        <f t="shared" si="113"/>
        <v>0</v>
      </c>
      <c r="G307" s="69">
        <f t="shared" si="113"/>
        <v>0</v>
      </c>
      <c r="H307" s="69">
        <f t="shared" si="113"/>
        <v>0</v>
      </c>
      <c r="I307" s="69">
        <f t="shared" si="113"/>
        <v>0</v>
      </c>
      <c r="J307" s="72" t="e">
        <f>+F307/(F307+G307)</f>
        <v>#DIV/0!</v>
      </c>
      <c r="K307" s="594">
        <f>SUM(K304:K306)</f>
        <v>6</v>
      </c>
      <c r="L307" s="594">
        <f>SUM(L304:L306)</f>
        <v>0</v>
      </c>
      <c r="M307" s="594">
        <f>SUM(M304:M306)</f>
        <v>0</v>
      </c>
      <c r="N307" s="565">
        <f>+M307/(K307/27)</f>
        <v>0</v>
      </c>
      <c r="O307" s="237">
        <f>+C307/(143*B303+$T$1)</f>
        <v>1.3986013986013986E-2</v>
      </c>
      <c r="P307" s="237" t="e">
        <f>+K307/((143*B302+投手通算!#REF!)*27)</f>
        <v>#REF!</v>
      </c>
      <c r="Q307" s="44">
        <f>+L307/(K307*3)</f>
        <v>0</v>
      </c>
      <c r="R307" s="5">
        <v>0</v>
      </c>
      <c r="S307" s="5">
        <f>+C307-R307</f>
        <v>2</v>
      </c>
      <c r="T307" s="362"/>
    </row>
    <row r="308" spans="1:20" ht="13.5" customHeight="1">
      <c r="A308" s="6"/>
      <c r="B308" s="200"/>
      <c r="C308" s="6"/>
      <c r="D308" s="6"/>
      <c r="E308" s="6"/>
      <c r="F308" s="6"/>
      <c r="G308" s="6"/>
      <c r="H308" s="6"/>
      <c r="I308" s="6"/>
      <c r="J308" s="61"/>
      <c r="K308" s="6"/>
      <c r="L308" s="6"/>
      <c r="M308" s="6"/>
      <c r="N308" s="567"/>
    </row>
    <row r="309" spans="1:20" ht="13.5" customHeight="1">
      <c r="A309" s="6"/>
      <c r="B309" s="19"/>
      <c r="C309" s="6"/>
      <c r="D309" s="6"/>
      <c r="E309" s="6"/>
      <c r="F309" s="6"/>
      <c r="G309" s="6"/>
      <c r="H309" s="6"/>
      <c r="I309" s="6"/>
      <c r="J309" s="6"/>
      <c r="K309" s="6"/>
      <c r="L309" s="6"/>
      <c r="M309" s="6"/>
      <c r="N309" s="449"/>
    </row>
    <row r="310" spans="1:20" s="5" customFormat="1" ht="13.5" customHeight="1">
      <c r="A310" s="684">
        <v>58</v>
      </c>
      <c r="B310" s="1321">
        <v>36420</v>
      </c>
      <c r="C310" s="1319">
        <f ca="1">DATEDIF(B310,$A$1,"Ｙ")</f>
        <v>22</v>
      </c>
      <c r="D310" s="14">
        <v>182</v>
      </c>
      <c r="E310" s="14">
        <v>91</v>
      </c>
      <c r="F310" s="14" t="s">
        <v>617</v>
      </c>
      <c r="G310" s="15" t="s">
        <v>1466</v>
      </c>
      <c r="H310" s="16" t="s">
        <v>1467</v>
      </c>
      <c r="I310" s="14"/>
      <c r="J310" s="14"/>
      <c r="K310" s="14"/>
      <c r="L310" s="14"/>
      <c r="M310" s="14" t="s">
        <v>1973</v>
      </c>
      <c r="N310" s="1324">
        <v>500</v>
      </c>
      <c r="O310" s="357"/>
      <c r="P310" s="357"/>
      <c r="Q310" s="357"/>
      <c r="T310" s="115"/>
    </row>
    <row r="311" spans="1:20" ht="13.5" customHeight="1">
      <c r="A311" s="39" t="s">
        <v>1442</v>
      </c>
      <c r="B311" s="181"/>
      <c r="C311" s="170" t="s">
        <v>73</v>
      </c>
      <c r="D311" s="170" t="s">
        <v>108</v>
      </c>
      <c r="E311" s="170" t="s">
        <v>109</v>
      </c>
      <c r="F311" s="170" t="s">
        <v>105</v>
      </c>
      <c r="G311" s="170" t="s">
        <v>128</v>
      </c>
      <c r="H311" s="170" t="s">
        <v>1114</v>
      </c>
      <c r="I311" s="170" t="s">
        <v>106</v>
      </c>
      <c r="J311" s="170" t="s">
        <v>78</v>
      </c>
      <c r="K311" s="170" t="s">
        <v>2</v>
      </c>
      <c r="L311" s="170" t="s">
        <v>37</v>
      </c>
      <c r="M311" s="170" t="s">
        <v>99</v>
      </c>
      <c r="N311" s="344" t="s">
        <v>1</v>
      </c>
    </row>
    <row r="312" spans="1:20" ht="13.5" customHeight="1">
      <c r="A312" s="6">
        <v>2018</v>
      </c>
      <c r="B312" s="19">
        <v>1</v>
      </c>
      <c r="C312" s="6">
        <v>0</v>
      </c>
      <c r="D312" s="6">
        <v>0</v>
      </c>
      <c r="E312" s="6">
        <v>0</v>
      </c>
      <c r="F312" s="6">
        <v>0</v>
      </c>
      <c r="G312" s="6">
        <v>0</v>
      </c>
      <c r="H312" s="6">
        <v>0</v>
      </c>
      <c r="I312" s="6">
        <v>0</v>
      </c>
      <c r="J312" s="177" t="s">
        <v>792</v>
      </c>
      <c r="K312" s="177" t="s">
        <v>792</v>
      </c>
      <c r="L312" s="177" t="s">
        <v>792</v>
      </c>
      <c r="M312" s="177" t="s">
        <v>792</v>
      </c>
      <c r="N312" s="566" t="s">
        <v>792</v>
      </c>
      <c r="O312" s="5" t="s">
        <v>626</v>
      </c>
      <c r="P312" s="5" t="s">
        <v>626</v>
      </c>
      <c r="Q312" s="5" t="s">
        <v>626</v>
      </c>
      <c r="R312" s="5" t="s">
        <v>626</v>
      </c>
      <c r="S312" s="5" t="s">
        <v>626</v>
      </c>
    </row>
    <row r="313" spans="1:20" ht="13.5" customHeight="1">
      <c r="A313" s="545">
        <v>2019</v>
      </c>
      <c r="B313" s="582">
        <v>2</v>
      </c>
      <c r="C313" s="545">
        <v>0</v>
      </c>
      <c r="D313" s="545">
        <v>0</v>
      </c>
      <c r="E313" s="545">
        <v>0</v>
      </c>
      <c r="F313" s="545">
        <v>0</v>
      </c>
      <c r="G313" s="545">
        <v>0</v>
      </c>
      <c r="H313" s="545">
        <v>0</v>
      </c>
      <c r="I313" s="545">
        <v>0</v>
      </c>
      <c r="J313" s="177" t="s">
        <v>792</v>
      </c>
      <c r="K313" s="177" t="s">
        <v>792</v>
      </c>
      <c r="L313" s="177" t="s">
        <v>792</v>
      </c>
      <c r="M313" s="177" t="s">
        <v>792</v>
      </c>
      <c r="N313" s="566" t="s">
        <v>792</v>
      </c>
      <c r="O313" s="618" t="s">
        <v>626</v>
      </c>
      <c r="P313" s="618" t="s">
        <v>626</v>
      </c>
      <c r="Q313" s="618" t="s">
        <v>626</v>
      </c>
      <c r="R313" s="618" t="s">
        <v>626</v>
      </c>
      <c r="S313" s="618" t="s">
        <v>626</v>
      </c>
    </row>
    <row r="314" spans="1:20" s="505" customFormat="1" ht="13.5" customHeight="1">
      <c r="A314" s="545">
        <v>2020</v>
      </c>
      <c r="B314" s="582">
        <v>3</v>
      </c>
      <c r="C314" s="545">
        <v>3</v>
      </c>
      <c r="D314" s="545">
        <v>0</v>
      </c>
      <c r="E314" s="545">
        <v>0</v>
      </c>
      <c r="F314" s="545">
        <v>0</v>
      </c>
      <c r="G314" s="545">
        <v>0</v>
      </c>
      <c r="H314" s="545">
        <v>0</v>
      </c>
      <c r="I314" s="545">
        <v>0</v>
      </c>
      <c r="J314" s="583" t="e">
        <v>#DIV/0!</v>
      </c>
      <c r="K314" s="545">
        <v>9</v>
      </c>
      <c r="L314" s="545">
        <v>4</v>
      </c>
      <c r="M314" s="545">
        <v>2</v>
      </c>
      <c r="N314" s="584">
        <v>6</v>
      </c>
      <c r="O314" s="25">
        <f>+C314/143</f>
        <v>2.097902097902098E-2</v>
      </c>
      <c r="P314" s="25">
        <f>+K314/(143*27)</f>
        <v>2.331002331002331E-3</v>
      </c>
      <c r="Q314" s="757">
        <v>0.44444444444444442</v>
      </c>
      <c r="R314" s="689"/>
      <c r="S314" s="689">
        <v>3</v>
      </c>
      <c r="T314" s="676"/>
    </row>
    <row r="315" spans="1:20" s="539" customFormat="1" ht="13.5" customHeight="1">
      <c r="A315" s="545">
        <v>2021</v>
      </c>
      <c r="B315" s="582">
        <v>4</v>
      </c>
      <c r="C315" s="545">
        <v>5</v>
      </c>
      <c r="D315" s="545">
        <v>0</v>
      </c>
      <c r="E315" s="545">
        <v>0</v>
      </c>
      <c r="F315" s="545">
        <v>0</v>
      </c>
      <c r="G315" s="545">
        <v>0</v>
      </c>
      <c r="H315" s="545">
        <v>0</v>
      </c>
      <c r="I315" s="545">
        <v>0</v>
      </c>
      <c r="J315" s="583" t="e">
        <f>+F315/(F315+G315)</f>
        <v>#DIV/0!</v>
      </c>
      <c r="K315" s="545">
        <v>17</v>
      </c>
      <c r="L315" s="545">
        <v>7</v>
      </c>
      <c r="M315" s="545">
        <v>8</v>
      </c>
      <c r="N315" s="584">
        <f>+M315/(K315/27)</f>
        <v>12.705882352941176</v>
      </c>
      <c r="O315" s="25">
        <f t="shared" ref="O315" si="114">+C315/143</f>
        <v>3.4965034965034968E-2</v>
      </c>
      <c r="P315" s="25">
        <f t="shared" ref="P315" si="115">+K315/(143*27)</f>
        <v>4.4030044030044027E-3</v>
      </c>
      <c r="Q315" s="585">
        <f>+L315/K315</f>
        <v>0.41176470588235292</v>
      </c>
      <c r="R315" s="586"/>
      <c r="S315" s="586">
        <f>+C315-R315</f>
        <v>5</v>
      </c>
      <c r="T315" s="587"/>
    </row>
    <row r="316" spans="1:20" s="1" customFormat="1" ht="13.5" customHeight="1">
      <c r="A316" s="351">
        <v>2022</v>
      </c>
      <c r="B316" s="440">
        <v>5</v>
      </c>
      <c r="C316" s="351">
        <f>+投手通算!C30</f>
        <v>0</v>
      </c>
      <c r="D316" s="351">
        <f>+投手通算!AC30</f>
        <v>0</v>
      </c>
      <c r="E316" s="351">
        <f>+投手通算!AD30</f>
        <v>0</v>
      </c>
      <c r="F316" s="351">
        <f>+投手通算!D30</f>
        <v>0</v>
      </c>
      <c r="G316" s="351">
        <f>+投手通算!E30</f>
        <v>0</v>
      </c>
      <c r="H316" s="351">
        <f>+投手通算!G30</f>
        <v>0</v>
      </c>
      <c r="I316" s="351">
        <f>+投手通算!F30</f>
        <v>0</v>
      </c>
      <c r="J316" s="441" t="e">
        <f>+F316/(F316+G316)</f>
        <v>#DIV/0!</v>
      </c>
      <c r="K316" s="351">
        <f>+投手通算!I30</f>
        <v>0</v>
      </c>
      <c r="L316" s="351">
        <f>+投手通算!N30</f>
        <v>0</v>
      </c>
      <c r="M316" s="351">
        <f>+投手通算!S30</f>
        <v>0</v>
      </c>
      <c r="N316" s="564" t="e">
        <f>+M316/(K316/27)</f>
        <v>#DIV/0!</v>
      </c>
      <c r="O316" s="610" t="e">
        <f>+C316/$T$1</f>
        <v>#DIV/0!</v>
      </c>
      <c r="P316" s="237" t="e">
        <f>+K316/(成績!C$2*27)</f>
        <v>#DIV/0!</v>
      </c>
      <c r="Q316" s="237" t="e">
        <f>+L316/K316</f>
        <v>#DIV/0!</v>
      </c>
      <c r="R316" s="529"/>
      <c r="S316" s="529">
        <f>+C316-R316</f>
        <v>0</v>
      </c>
      <c r="T316" s="362"/>
    </row>
    <row r="317" spans="1:20" s="1" customFormat="1" ht="13.5" customHeight="1">
      <c r="A317" s="35" t="s">
        <v>96</v>
      </c>
      <c r="B317" s="152"/>
      <c r="C317" s="69">
        <f>SUM(C312:C316)</f>
        <v>8</v>
      </c>
      <c r="D317" s="69">
        <f t="shared" ref="D317:I317" si="116">SUM(D312:D316)</f>
        <v>0</v>
      </c>
      <c r="E317" s="69">
        <f t="shared" si="116"/>
        <v>0</v>
      </c>
      <c r="F317" s="69">
        <f t="shared" si="116"/>
        <v>0</v>
      </c>
      <c r="G317" s="69">
        <f t="shared" si="116"/>
        <v>0</v>
      </c>
      <c r="H317" s="69">
        <f t="shared" si="116"/>
        <v>0</v>
      </c>
      <c r="I317" s="69">
        <f t="shared" si="116"/>
        <v>0</v>
      </c>
      <c r="J317" s="72" t="e">
        <f>+F314/(F314+G314)</f>
        <v>#DIV/0!</v>
      </c>
      <c r="K317" s="69">
        <f>SUM(K314:K316)</f>
        <v>26</v>
      </c>
      <c r="L317" s="69">
        <f>SUM(L314:L316)</f>
        <v>11</v>
      </c>
      <c r="M317" s="69">
        <f>SUM(M314:M316)</f>
        <v>10</v>
      </c>
      <c r="N317" s="565">
        <f>+M314/(K314/27)</f>
        <v>6</v>
      </c>
      <c r="O317" s="237">
        <f>+C314/(143*B313+$T$1)</f>
        <v>1.048951048951049E-2</v>
      </c>
      <c r="P317" s="237">
        <f>+K314/((143*B312+投手通算!C63)*27)</f>
        <v>2.331002331002331E-3</v>
      </c>
      <c r="Q317" s="44">
        <f>+L314/(K314*3)</f>
        <v>0.14814814814814814</v>
      </c>
      <c r="R317" s="5"/>
      <c r="S317" s="5">
        <f>+C314-R314</f>
        <v>3</v>
      </c>
      <c r="T317" s="362"/>
    </row>
    <row r="318" spans="1:20" ht="13.5" customHeight="1">
      <c r="A318" s="6"/>
      <c r="B318" s="19"/>
      <c r="C318" s="6"/>
      <c r="D318" s="6"/>
      <c r="E318" s="6"/>
      <c r="F318" s="6"/>
      <c r="G318" s="6"/>
      <c r="H318" s="6"/>
      <c r="I318" s="6"/>
      <c r="J318" s="6"/>
      <c r="K318" s="6"/>
      <c r="L318" s="6"/>
      <c r="M318" s="6"/>
      <c r="N318" s="449"/>
    </row>
    <row r="319" spans="1:20" ht="13.5" customHeight="1">
      <c r="A319" s="6"/>
      <c r="B319" s="19"/>
      <c r="C319" s="6"/>
      <c r="D319" s="6"/>
      <c r="E319" s="6"/>
      <c r="F319" s="6"/>
      <c r="G319" s="6"/>
      <c r="H319" s="6"/>
      <c r="I319" s="6"/>
      <c r="J319" s="6"/>
      <c r="K319" s="6"/>
      <c r="L319" s="6"/>
      <c r="M319" s="6"/>
      <c r="N319" s="449"/>
    </row>
    <row r="320" spans="1:20" s="5" customFormat="1" ht="13.5" customHeight="1">
      <c r="A320" s="184">
        <v>65</v>
      </c>
      <c r="B320" s="1321">
        <v>36997</v>
      </c>
      <c r="C320" s="1319">
        <f ca="1">DATEDIF(B320,$A$1,"Ｙ")</f>
        <v>20</v>
      </c>
      <c r="D320" s="14">
        <v>177</v>
      </c>
      <c r="E320" s="14">
        <v>81</v>
      </c>
      <c r="F320" s="14" t="s">
        <v>1461</v>
      </c>
      <c r="G320" s="14" t="s">
        <v>1809</v>
      </c>
      <c r="H320" s="17" t="s">
        <v>1810</v>
      </c>
      <c r="I320" s="14"/>
      <c r="J320" s="14"/>
      <c r="K320" s="14"/>
      <c r="L320" s="14"/>
      <c r="M320" s="14" t="s">
        <v>1304</v>
      </c>
      <c r="N320" s="1323" t="s">
        <v>2340</v>
      </c>
      <c r="O320" s="357"/>
      <c r="P320" s="357"/>
      <c r="Q320" s="357"/>
      <c r="T320" s="115"/>
    </row>
    <row r="321" spans="1:20" ht="13.5" customHeight="1">
      <c r="A321" s="232" t="s">
        <v>1784</v>
      </c>
      <c r="B321" s="181"/>
      <c r="C321" s="170" t="s">
        <v>73</v>
      </c>
      <c r="D321" s="170" t="s">
        <v>108</v>
      </c>
      <c r="E321" s="170" t="s">
        <v>109</v>
      </c>
      <c r="F321" s="170" t="s">
        <v>105</v>
      </c>
      <c r="G321" s="170" t="s">
        <v>128</v>
      </c>
      <c r="H321" s="170" t="s">
        <v>1114</v>
      </c>
      <c r="I321" s="170" t="s">
        <v>106</v>
      </c>
      <c r="J321" s="170" t="s">
        <v>78</v>
      </c>
      <c r="K321" s="170" t="s">
        <v>2</v>
      </c>
      <c r="L321" s="170" t="s">
        <v>37</v>
      </c>
      <c r="M321" s="170" t="s">
        <v>99</v>
      </c>
      <c r="N321" s="344" t="s">
        <v>1</v>
      </c>
    </row>
    <row r="322" spans="1:20" s="539" customFormat="1" ht="13.5" customHeight="1">
      <c r="A322" s="545">
        <v>2020</v>
      </c>
      <c r="B322" s="582">
        <v>1</v>
      </c>
      <c r="C322" s="545">
        <v>0</v>
      </c>
      <c r="D322" s="545">
        <v>0</v>
      </c>
      <c r="E322" s="545">
        <v>0</v>
      </c>
      <c r="F322" s="545">
        <v>0</v>
      </c>
      <c r="G322" s="545">
        <v>0</v>
      </c>
      <c r="H322" s="545">
        <v>0</v>
      </c>
      <c r="I322" s="545">
        <v>0</v>
      </c>
      <c r="J322" s="583" t="e">
        <v>#DIV/0!</v>
      </c>
      <c r="K322" s="545">
        <v>0</v>
      </c>
      <c r="L322" s="545">
        <v>0</v>
      </c>
      <c r="M322" s="545">
        <v>0</v>
      </c>
      <c r="N322" s="584" t="e">
        <v>#DIV/0!</v>
      </c>
      <c r="O322" s="749" t="e">
        <f>+C322/$T$1</f>
        <v>#DIV/0!</v>
      </c>
      <c r="P322" s="585" t="e">
        <f>+K322/(成績!C$2*27)</f>
        <v>#DIV/0!</v>
      </c>
      <c r="Q322" s="750" t="e">
        <f>+L322/(K322*3)</f>
        <v>#DIV/0!</v>
      </c>
      <c r="R322" s="586"/>
      <c r="S322" s="586">
        <f>+C322-R322</f>
        <v>0</v>
      </c>
      <c r="T322" s="587"/>
    </row>
    <row r="323" spans="1:20" s="539" customFormat="1" ht="13.5" customHeight="1">
      <c r="A323" s="545">
        <v>2021</v>
      </c>
      <c r="B323" s="582">
        <v>2</v>
      </c>
      <c r="C323" s="545">
        <v>17</v>
      </c>
      <c r="D323" s="545">
        <v>0</v>
      </c>
      <c r="E323" s="545">
        <v>0</v>
      </c>
      <c r="F323" s="545">
        <v>4</v>
      </c>
      <c r="G323" s="545">
        <v>7</v>
      </c>
      <c r="H323" s="545">
        <v>0</v>
      </c>
      <c r="I323" s="545">
        <v>0</v>
      </c>
      <c r="J323" s="583">
        <f>+F323/(F323+G323)</f>
        <v>0.36363636363636365</v>
      </c>
      <c r="K323" s="545">
        <v>303</v>
      </c>
      <c r="L323" s="545">
        <v>67</v>
      </c>
      <c r="M323" s="545">
        <v>43</v>
      </c>
      <c r="N323" s="584">
        <f>+M323/(K323/27)</f>
        <v>3.831683168316832</v>
      </c>
      <c r="O323" s="25">
        <f t="shared" ref="O323" si="117">+C323/143</f>
        <v>0.11888111888111888</v>
      </c>
      <c r="P323" s="25">
        <f t="shared" ref="P323" si="118">+K323/(143*27)</f>
        <v>7.847707847707848E-2</v>
      </c>
      <c r="Q323" s="750">
        <f>+L323/(K323*3)</f>
        <v>7.3707370737073702E-2</v>
      </c>
      <c r="R323" s="586"/>
      <c r="S323" s="586">
        <f>+C323-R323</f>
        <v>17</v>
      </c>
      <c r="T323" s="587"/>
    </row>
    <row r="324" spans="1:20" ht="13.5" customHeight="1">
      <c r="A324" s="351">
        <v>2022</v>
      </c>
      <c r="B324" s="440">
        <v>3</v>
      </c>
      <c r="C324" s="351">
        <f>+投手通算!C31</f>
        <v>0</v>
      </c>
      <c r="D324" s="351">
        <f>+投手通算!AC31</f>
        <v>0</v>
      </c>
      <c r="E324" s="351">
        <f>+投手通算!AD31</f>
        <v>0</v>
      </c>
      <c r="F324" s="351">
        <f>+投手通算!D31</f>
        <v>0</v>
      </c>
      <c r="G324" s="351">
        <f>+投手通算!E31</f>
        <v>0</v>
      </c>
      <c r="H324" s="351">
        <f>+投手通算!G31</f>
        <v>0</v>
      </c>
      <c r="I324" s="351">
        <f>+投手通算!F31</f>
        <v>0</v>
      </c>
      <c r="J324" s="441" t="e">
        <f>+F324/(F324+G324)</f>
        <v>#DIV/0!</v>
      </c>
      <c r="K324" s="351">
        <f>+投手通算!I31</f>
        <v>0</v>
      </c>
      <c r="L324" s="351">
        <f>+投手通算!N31</f>
        <v>0</v>
      </c>
      <c r="M324" s="351">
        <f>+投手通算!S31</f>
        <v>0</v>
      </c>
      <c r="N324" s="564" t="e">
        <f>+M324/(K324/27)</f>
        <v>#DIV/0!</v>
      </c>
      <c r="O324" s="610" t="e">
        <f>+C324/$T$1</f>
        <v>#DIV/0!</v>
      </c>
      <c r="P324" s="237" t="e">
        <f>+K324/(成績!C$2*27)</f>
        <v>#DIV/0!</v>
      </c>
      <c r="Q324" s="358" t="e">
        <f>+L324/(K324*3)</f>
        <v>#DIV/0!</v>
      </c>
      <c r="R324" s="529"/>
      <c r="S324" s="529">
        <f>+C324-R324</f>
        <v>0</v>
      </c>
    </row>
    <row r="325" spans="1:20" s="1" customFormat="1" ht="13.5" customHeight="1">
      <c r="A325" s="69" t="s">
        <v>96</v>
      </c>
      <c r="B325" s="70"/>
      <c r="C325" s="69">
        <f>SUM(C322:C324)</f>
        <v>17</v>
      </c>
      <c r="D325" s="69">
        <f t="shared" ref="D325:I325" si="119">SUM(D322:D324)</f>
        <v>0</v>
      </c>
      <c r="E325" s="69">
        <f t="shared" si="119"/>
        <v>0</v>
      </c>
      <c r="F325" s="69">
        <f t="shared" si="119"/>
        <v>4</v>
      </c>
      <c r="G325" s="69">
        <f t="shared" si="119"/>
        <v>7</v>
      </c>
      <c r="H325" s="69">
        <f t="shared" si="119"/>
        <v>0</v>
      </c>
      <c r="I325" s="69">
        <f t="shared" si="119"/>
        <v>0</v>
      </c>
      <c r="J325" s="72">
        <f>+F325/(F325+G325)</f>
        <v>0.36363636363636365</v>
      </c>
      <c r="K325" s="69">
        <f>SUM(K322:K324)</f>
        <v>303</v>
      </c>
      <c r="L325" s="69">
        <f>SUM(L322:L324)</f>
        <v>67</v>
      </c>
      <c r="M325" s="69">
        <f>SUM(M322:M324)</f>
        <v>43</v>
      </c>
      <c r="N325" s="565">
        <f>+M325/(K325/27)</f>
        <v>3.831683168316832</v>
      </c>
      <c r="O325" s="237" t="e">
        <f>+C325/(143*B321+$T$1)</f>
        <v>#DIV/0!</v>
      </c>
      <c r="P325" s="237" t="e">
        <f>+K325/((143*#REF!+投手通算!#REF!)*27)</f>
        <v>#REF!</v>
      </c>
      <c r="Q325" s="44">
        <f>+L325/(K325*3)</f>
        <v>7.3707370737073702E-2</v>
      </c>
      <c r="R325" s="5"/>
      <c r="S325" s="5">
        <f>+C325-R325</f>
        <v>17</v>
      </c>
      <c r="T325" s="362"/>
    </row>
    <row r="326" spans="1:20" ht="13.5" customHeight="1">
      <c r="A326" s="6"/>
      <c r="B326" s="19"/>
      <c r="C326" s="6"/>
      <c r="D326" s="6"/>
      <c r="E326" s="6"/>
      <c r="F326" s="6"/>
      <c r="G326" s="6"/>
      <c r="H326" s="6"/>
      <c r="I326" s="6"/>
      <c r="J326" s="6"/>
      <c r="K326" s="6"/>
      <c r="L326" s="6"/>
      <c r="M326" s="6"/>
      <c r="N326" s="449"/>
    </row>
    <row r="327" spans="1:20" ht="13.5" customHeight="1">
      <c r="A327" s="6"/>
      <c r="B327" s="19"/>
      <c r="C327" s="6"/>
      <c r="D327" s="6"/>
      <c r="E327" s="6"/>
      <c r="F327" s="6"/>
      <c r="G327" s="6"/>
      <c r="H327" s="6"/>
      <c r="I327" s="6"/>
      <c r="J327" s="6"/>
      <c r="K327" s="6"/>
      <c r="L327" s="6"/>
      <c r="M327" s="6"/>
      <c r="N327" s="449"/>
    </row>
    <row r="328" spans="1:20" s="5" customFormat="1" ht="13.5" customHeight="1">
      <c r="A328" s="684">
        <v>66</v>
      </c>
      <c r="B328" s="1321">
        <v>36258</v>
      </c>
      <c r="C328" s="1319">
        <f ca="1">DATEDIF(B328,$A$1,"Ｙ")</f>
        <v>22</v>
      </c>
      <c r="D328" s="14">
        <v>186</v>
      </c>
      <c r="E328" s="14">
        <v>84</v>
      </c>
      <c r="F328" s="14" t="s">
        <v>617</v>
      </c>
      <c r="G328" s="15" t="s">
        <v>1463</v>
      </c>
      <c r="H328" s="16" t="s">
        <v>1464</v>
      </c>
      <c r="I328" s="14"/>
      <c r="J328" s="14"/>
      <c r="K328" s="14"/>
      <c r="L328" s="14"/>
      <c r="M328" s="14" t="s">
        <v>1465</v>
      </c>
      <c r="N328" s="1325" t="s">
        <v>2341</v>
      </c>
      <c r="P328" s="357"/>
      <c r="Q328" s="357"/>
      <c r="T328" s="115"/>
    </row>
    <row r="329" spans="1:20" ht="13.5" customHeight="1">
      <c r="A329" s="39" t="s">
        <v>1441</v>
      </c>
      <c r="B329" s="181"/>
      <c r="C329" s="170" t="s">
        <v>73</v>
      </c>
      <c r="D329" s="170" t="s">
        <v>108</v>
      </c>
      <c r="E329" s="170" t="s">
        <v>109</v>
      </c>
      <c r="F329" s="170" t="s">
        <v>105</v>
      </c>
      <c r="G329" s="170" t="s">
        <v>128</v>
      </c>
      <c r="H329" s="170" t="s">
        <v>1114</v>
      </c>
      <c r="I329" s="170" t="s">
        <v>106</v>
      </c>
      <c r="J329" s="170" t="s">
        <v>78</v>
      </c>
      <c r="K329" s="170" t="s">
        <v>2</v>
      </c>
      <c r="L329" s="170" t="s">
        <v>37</v>
      </c>
      <c r="M329" s="170" t="s">
        <v>99</v>
      </c>
      <c r="N329" s="344" t="s">
        <v>1</v>
      </c>
    </row>
    <row r="330" spans="1:20" ht="13.5" customHeight="1">
      <c r="A330" s="6">
        <v>2018</v>
      </c>
      <c r="B330" s="19">
        <v>1</v>
      </c>
      <c r="C330" s="6">
        <v>0</v>
      </c>
      <c r="D330" s="6">
        <f>+投手通算!AC32</f>
        <v>0</v>
      </c>
      <c r="E330" s="6">
        <f>+投手通算!AD32</f>
        <v>0</v>
      </c>
      <c r="F330" s="6">
        <v>0</v>
      </c>
      <c r="G330" s="6">
        <v>0</v>
      </c>
      <c r="H330" s="6">
        <v>0</v>
      </c>
      <c r="I330" s="6">
        <v>0</v>
      </c>
      <c r="J330" s="177" t="s">
        <v>792</v>
      </c>
      <c r="K330" s="177" t="s">
        <v>792</v>
      </c>
      <c r="L330" s="177" t="s">
        <v>792</v>
      </c>
      <c r="M330" s="177" t="s">
        <v>792</v>
      </c>
      <c r="N330" s="566" t="s">
        <v>792</v>
      </c>
      <c r="O330" s="5" t="s">
        <v>626</v>
      </c>
      <c r="P330" s="5" t="s">
        <v>626</v>
      </c>
      <c r="Q330" s="5" t="s">
        <v>626</v>
      </c>
      <c r="R330" s="5" t="s">
        <v>626</v>
      </c>
      <c r="S330" s="5" t="s">
        <v>626</v>
      </c>
    </row>
    <row r="331" spans="1:20" ht="13.5" customHeight="1">
      <c r="A331" s="545">
        <v>2019</v>
      </c>
      <c r="B331" s="524">
        <v>2</v>
      </c>
      <c r="C331" s="498">
        <v>34</v>
      </c>
      <c r="D331" s="498">
        <v>0</v>
      </c>
      <c r="E331" s="498">
        <v>0</v>
      </c>
      <c r="F331" s="498">
        <v>1</v>
      </c>
      <c r="G331" s="498">
        <v>1</v>
      </c>
      <c r="H331" s="498">
        <v>6</v>
      </c>
      <c r="I331" s="498">
        <v>1</v>
      </c>
      <c r="J331" s="595">
        <f>+F331/(F331+G331)</f>
        <v>0.5</v>
      </c>
      <c r="K331" s="498">
        <v>128</v>
      </c>
      <c r="L331" s="498">
        <v>38</v>
      </c>
      <c r="M331" s="498">
        <v>15</v>
      </c>
      <c r="N331" s="588">
        <f>+M331/(K331/27)</f>
        <v>3.1640625</v>
      </c>
      <c r="O331" s="25">
        <f t="shared" ref="O331" si="120">+C331/143</f>
        <v>0.23776223776223776</v>
      </c>
      <c r="P331" s="25">
        <f t="shared" ref="P331" si="121">+K331/(143*27)</f>
        <v>3.3152033152033154E-2</v>
      </c>
      <c r="Q331" s="44">
        <f>+L331/(K331*3)</f>
        <v>9.8958333333333329E-2</v>
      </c>
      <c r="S331" s="5">
        <f>+C331-R331</f>
        <v>34</v>
      </c>
    </row>
    <row r="332" spans="1:20" s="540" customFormat="1" ht="13.5" customHeight="1">
      <c r="A332" s="545">
        <v>2020</v>
      </c>
      <c r="B332" s="582">
        <v>3</v>
      </c>
      <c r="C332" s="545">
        <v>18</v>
      </c>
      <c r="D332" s="545">
        <v>2</v>
      </c>
      <c r="E332" s="545">
        <v>0</v>
      </c>
      <c r="F332" s="545">
        <v>5</v>
      </c>
      <c r="G332" s="545">
        <v>6</v>
      </c>
      <c r="H332" s="545">
        <v>0</v>
      </c>
      <c r="I332" s="545">
        <v>0</v>
      </c>
      <c r="J332" s="583">
        <v>0.45454545454545453</v>
      </c>
      <c r="K332" s="545">
        <v>321</v>
      </c>
      <c r="L332" s="545">
        <v>97</v>
      </c>
      <c r="M332" s="545">
        <v>46</v>
      </c>
      <c r="N332" s="584">
        <v>3.8691588785046727</v>
      </c>
      <c r="O332" s="25">
        <f t="shared" ref="O332:O333" si="122">+C332/143</f>
        <v>0.12587412587412589</v>
      </c>
      <c r="P332" s="25">
        <f t="shared" ref="P332:P333" si="123">+K332/(143*27)</f>
        <v>8.3139083139083136E-2</v>
      </c>
      <c r="Q332" s="761">
        <f>+L332/(K332*3)</f>
        <v>0.10072689511941849</v>
      </c>
      <c r="R332" s="581"/>
      <c r="S332" s="581">
        <f>+C332-R332</f>
        <v>18</v>
      </c>
      <c r="T332" s="677"/>
    </row>
    <row r="333" spans="1:20" s="539" customFormat="1" ht="13.5" customHeight="1">
      <c r="A333" s="545">
        <v>2021</v>
      </c>
      <c r="B333" s="582">
        <v>4</v>
      </c>
      <c r="C333" s="545">
        <v>2</v>
      </c>
      <c r="D333" s="545">
        <v>0</v>
      </c>
      <c r="E333" s="545">
        <v>0</v>
      </c>
      <c r="F333" s="545">
        <v>0</v>
      </c>
      <c r="G333" s="545">
        <v>0</v>
      </c>
      <c r="H333" s="545">
        <v>0</v>
      </c>
      <c r="I333" s="545">
        <v>0</v>
      </c>
      <c r="J333" s="583" t="e">
        <f>+F333/(F333+G333)</f>
        <v>#DIV/0!</v>
      </c>
      <c r="K333" s="545">
        <v>20</v>
      </c>
      <c r="L333" s="545">
        <v>11</v>
      </c>
      <c r="M333" s="545">
        <v>5</v>
      </c>
      <c r="N333" s="584">
        <f>+M333/(K333/27)</f>
        <v>6.75</v>
      </c>
      <c r="O333" s="25">
        <f t="shared" si="122"/>
        <v>1.3986013986013986E-2</v>
      </c>
      <c r="P333" s="25">
        <f t="shared" si="123"/>
        <v>5.1800051800051797E-3</v>
      </c>
      <c r="Q333" s="750">
        <f>+L333/(K333*3)</f>
        <v>0.18333333333333332</v>
      </c>
      <c r="R333" s="586"/>
      <c r="S333" s="586">
        <f>+C333-R333</f>
        <v>2</v>
      </c>
      <c r="T333" s="587"/>
    </row>
    <row r="334" spans="1:20" s="1" customFormat="1" ht="13.5" customHeight="1">
      <c r="A334" s="351">
        <v>2022</v>
      </c>
      <c r="B334" s="440">
        <v>5</v>
      </c>
      <c r="C334" s="351">
        <f>+投手通算!C32</f>
        <v>0</v>
      </c>
      <c r="D334" s="351">
        <f>+投手通算!AC32</f>
        <v>0</v>
      </c>
      <c r="E334" s="351">
        <f>+投手通算!AD32</f>
        <v>0</v>
      </c>
      <c r="F334" s="351">
        <f>+投手通算!D32</f>
        <v>0</v>
      </c>
      <c r="G334" s="351">
        <f>+投手通算!E32</f>
        <v>0</v>
      </c>
      <c r="H334" s="351">
        <f>+投手通算!G32</f>
        <v>0</v>
      </c>
      <c r="I334" s="351">
        <f>+投手通算!F32</f>
        <v>0</v>
      </c>
      <c r="J334" s="441" t="e">
        <f>+F334/(F334+G334)</f>
        <v>#DIV/0!</v>
      </c>
      <c r="K334" s="351">
        <f>+投手通算!I32</f>
        <v>0</v>
      </c>
      <c r="L334" s="351">
        <f>+投手通算!N32</f>
        <v>0</v>
      </c>
      <c r="M334" s="351">
        <f>+投手通算!S32</f>
        <v>0</v>
      </c>
      <c r="N334" s="564" t="e">
        <f>+M334/(K334/27)</f>
        <v>#DIV/0!</v>
      </c>
      <c r="O334" s="610" t="e">
        <f>+C334/$T$1</f>
        <v>#DIV/0!</v>
      </c>
      <c r="P334" s="237" t="e">
        <f>+K334/(成績!C$2*27)</f>
        <v>#DIV/0!</v>
      </c>
      <c r="Q334" s="358" t="e">
        <f>+L334/(K334*3)</f>
        <v>#DIV/0!</v>
      </c>
      <c r="R334" s="529"/>
      <c r="S334" s="529">
        <f>+C334-R334</f>
        <v>0</v>
      </c>
      <c r="T334" s="362"/>
    </row>
    <row r="335" spans="1:20" s="1" customFormat="1" ht="13.5" customHeight="1">
      <c r="A335" s="69" t="s">
        <v>96</v>
      </c>
      <c r="B335" s="152"/>
      <c r="C335" s="69">
        <f>SUM(C330:C334)</f>
        <v>54</v>
      </c>
      <c r="D335" s="69">
        <f t="shared" ref="D335:I335" si="124">SUM(D330:D334)</f>
        <v>2</v>
      </c>
      <c r="E335" s="69">
        <f t="shared" si="124"/>
        <v>0</v>
      </c>
      <c r="F335" s="69">
        <f t="shared" si="124"/>
        <v>6</v>
      </c>
      <c r="G335" s="69">
        <f t="shared" si="124"/>
        <v>7</v>
      </c>
      <c r="H335" s="69">
        <f t="shared" si="124"/>
        <v>6</v>
      </c>
      <c r="I335" s="69">
        <f t="shared" si="124"/>
        <v>1</v>
      </c>
      <c r="J335" s="72">
        <f>+F335/(F335+G335)</f>
        <v>0.46153846153846156</v>
      </c>
      <c r="K335" s="594">
        <f>SUM(K331:K334)</f>
        <v>469</v>
      </c>
      <c r="L335" s="594">
        <f>SUM(L331:L334)</f>
        <v>146</v>
      </c>
      <c r="M335" s="594">
        <f>SUM(M331:M334)</f>
        <v>66</v>
      </c>
      <c r="N335" s="565">
        <f>+M335/(K335/27)</f>
        <v>3.7995735607675907</v>
      </c>
      <c r="O335" s="237">
        <f>+C335/(143*B331+$T$1)</f>
        <v>0.1888111888111888</v>
      </c>
      <c r="P335" s="237" t="e">
        <f>+K335/((143*B330+投手通算!#REF!)*27)</f>
        <v>#REF!</v>
      </c>
      <c r="Q335" s="44">
        <f>+L335/(K335*3)</f>
        <v>0.10376687988628287</v>
      </c>
      <c r="R335" s="5"/>
      <c r="S335" s="5">
        <f>+C335-R335</f>
        <v>54</v>
      </c>
      <c r="T335" s="362"/>
    </row>
    <row r="336" spans="1:20" ht="13.5" customHeight="1">
      <c r="A336" s="6"/>
      <c r="B336" s="19"/>
      <c r="C336" s="6"/>
      <c r="D336" s="6"/>
      <c r="E336" s="6"/>
      <c r="F336" s="6"/>
      <c r="G336" s="6"/>
      <c r="H336" s="6"/>
      <c r="I336" s="6"/>
      <c r="J336" s="6"/>
      <c r="K336" s="6"/>
      <c r="L336" s="6"/>
      <c r="M336" s="6"/>
      <c r="N336" s="449"/>
    </row>
    <row r="337" spans="1:20" ht="13.5" customHeight="1">
      <c r="A337" s="6"/>
      <c r="B337" s="19"/>
      <c r="C337" s="6"/>
      <c r="D337" s="6"/>
      <c r="E337" s="6"/>
      <c r="F337" s="6"/>
      <c r="G337" s="6"/>
      <c r="H337" s="6"/>
      <c r="I337" s="6"/>
      <c r="J337" s="6"/>
      <c r="K337" s="6"/>
      <c r="L337" s="6"/>
      <c r="M337" s="6"/>
      <c r="N337" s="449"/>
    </row>
    <row r="338" spans="1:20" s="5" customFormat="1" ht="13.5" customHeight="1">
      <c r="A338" s="684">
        <v>67</v>
      </c>
      <c r="B338" s="1321">
        <v>34942</v>
      </c>
      <c r="C338" s="1319">
        <f ca="1">DATEDIF(B338,$A$1,"Ｙ")</f>
        <v>26</v>
      </c>
      <c r="D338" s="14">
        <v>184</v>
      </c>
      <c r="E338" s="14">
        <v>89</v>
      </c>
      <c r="F338" s="14" t="s">
        <v>1273</v>
      </c>
      <c r="G338" s="14" t="s">
        <v>694</v>
      </c>
      <c r="H338" s="17" t="s">
        <v>958</v>
      </c>
      <c r="I338" s="14"/>
      <c r="J338" s="14"/>
      <c r="K338" s="14"/>
      <c r="L338" s="14"/>
      <c r="M338" s="14" t="s">
        <v>1307</v>
      </c>
      <c r="N338" s="1325" t="s">
        <v>2342</v>
      </c>
      <c r="O338" s="357"/>
      <c r="P338" s="357"/>
      <c r="Q338" s="357"/>
      <c r="T338" s="115"/>
    </row>
    <row r="339" spans="1:20" ht="13.5" customHeight="1">
      <c r="A339" s="39" t="s">
        <v>957</v>
      </c>
      <c r="B339" s="181"/>
      <c r="C339" s="170" t="s">
        <v>73</v>
      </c>
      <c r="D339" s="170" t="s">
        <v>108</v>
      </c>
      <c r="E339" s="170" t="s">
        <v>109</v>
      </c>
      <c r="F339" s="170" t="s">
        <v>105</v>
      </c>
      <c r="G339" s="170" t="s">
        <v>128</v>
      </c>
      <c r="H339" s="170" t="s">
        <v>1274</v>
      </c>
      <c r="I339" s="170" t="s">
        <v>106</v>
      </c>
      <c r="J339" s="170" t="s">
        <v>78</v>
      </c>
      <c r="K339" s="170" t="s">
        <v>2</v>
      </c>
      <c r="L339" s="170" t="s">
        <v>37</v>
      </c>
      <c r="M339" s="170" t="s">
        <v>99</v>
      </c>
      <c r="N339" s="344" t="s">
        <v>1</v>
      </c>
    </row>
    <row r="340" spans="1:20" ht="13.5" customHeight="1">
      <c r="A340" s="6">
        <v>2014</v>
      </c>
      <c r="B340" s="19">
        <v>1</v>
      </c>
      <c r="C340" s="6">
        <v>0</v>
      </c>
      <c r="D340" s="6">
        <v>0</v>
      </c>
      <c r="E340" s="6">
        <v>0</v>
      </c>
      <c r="F340" s="6">
        <v>0</v>
      </c>
      <c r="G340" s="6">
        <v>0</v>
      </c>
      <c r="H340" s="6">
        <v>0</v>
      </c>
      <c r="I340" s="6">
        <v>0</v>
      </c>
      <c r="J340" s="177" t="s">
        <v>792</v>
      </c>
      <c r="K340" s="177" t="s">
        <v>792</v>
      </c>
      <c r="L340" s="177" t="s">
        <v>792</v>
      </c>
      <c r="M340" s="177" t="s">
        <v>792</v>
      </c>
      <c r="N340" s="566" t="s">
        <v>792</v>
      </c>
      <c r="O340" s="5" t="s">
        <v>626</v>
      </c>
      <c r="P340" s="5" t="s">
        <v>626</v>
      </c>
      <c r="Q340" s="5" t="s">
        <v>626</v>
      </c>
      <c r="R340" s="5" t="s">
        <v>626</v>
      </c>
      <c r="S340" s="5" t="s">
        <v>626</v>
      </c>
    </row>
    <row r="341" spans="1:20" ht="13.5" customHeight="1">
      <c r="A341" s="6">
        <v>2015</v>
      </c>
      <c r="B341" s="19">
        <v>2</v>
      </c>
      <c r="C341" s="6">
        <v>0</v>
      </c>
      <c r="D341" s="6">
        <v>0</v>
      </c>
      <c r="E341" s="6">
        <v>0</v>
      </c>
      <c r="F341" s="6">
        <v>0</v>
      </c>
      <c r="G341" s="6">
        <v>0</v>
      </c>
      <c r="H341" s="6">
        <v>0</v>
      </c>
      <c r="I341" s="6">
        <v>0</v>
      </c>
      <c r="J341" s="177" t="s">
        <v>792</v>
      </c>
      <c r="K341" s="177" t="s">
        <v>792</v>
      </c>
      <c r="L341" s="177" t="s">
        <v>792</v>
      </c>
      <c r="M341" s="177" t="s">
        <v>792</v>
      </c>
      <c r="N341" s="566" t="s">
        <v>792</v>
      </c>
      <c r="O341" s="5" t="s">
        <v>626</v>
      </c>
      <c r="P341" s="5" t="s">
        <v>626</v>
      </c>
      <c r="Q341" s="5" t="s">
        <v>626</v>
      </c>
      <c r="R341" s="5" t="s">
        <v>626</v>
      </c>
      <c r="S341" s="5" t="s">
        <v>626</v>
      </c>
    </row>
    <row r="342" spans="1:20" ht="13.5" customHeight="1">
      <c r="A342" s="6">
        <v>2016</v>
      </c>
      <c r="B342" s="19">
        <v>3</v>
      </c>
      <c r="C342" s="6">
        <v>0</v>
      </c>
      <c r="D342" s="6">
        <v>0</v>
      </c>
      <c r="E342" s="6">
        <v>0</v>
      </c>
      <c r="F342" s="6">
        <v>0</v>
      </c>
      <c r="G342" s="6">
        <v>0</v>
      </c>
      <c r="H342" s="6">
        <v>0</v>
      </c>
      <c r="I342" s="6">
        <v>0</v>
      </c>
      <c r="J342" s="177" t="s">
        <v>792</v>
      </c>
      <c r="K342" s="177" t="s">
        <v>792</v>
      </c>
      <c r="L342" s="177" t="s">
        <v>792</v>
      </c>
      <c r="M342" s="177" t="s">
        <v>792</v>
      </c>
      <c r="N342" s="566" t="s">
        <v>792</v>
      </c>
      <c r="O342" s="5" t="s">
        <v>626</v>
      </c>
      <c r="P342" s="5" t="s">
        <v>626</v>
      </c>
      <c r="Q342" s="5" t="s">
        <v>626</v>
      </c>
      <c r="R342" s="5" t="s">
        <v>626</v>
      </c>
      <c r="S342" s="5" t="s">
        <v>626</v>
      </c>
    </row>
    <row r="343" spans="1:20" ht="13.5" customHeight="1">
      <c r="A343" s="6">
        <v>2017</v>
      </c>
      <c r="B343" s="19">
        <v>4</v>
      </c>
      <c r="C343" s="6">
        <v>15</v>
      </c>
      <c r="D343" s="6">
        <v>0</v>
      </c>
      <c r="E343" s="6">
        <v>0</v>
      </c>
      <c r="F343" s="6">
        <v>5</v>
      </c>
      <c r="G343" s="6">
        <v>4</v>
      </c>
      <c r="H343" s="6">
        <v>0</v>
      </c>
      <c r="I343" s="6">
        <v>0</v>
      </c>
      <c r="J343" s="68">
        <v>0.55555555555555558</v>
      </c>
      <c r="K343" s="6">
        <v>224</v>
      </c>
      <c r="L343" s="6">
        <v>54</v>
      </c>
      <c r="M343" s="6">
        <v>31</v>
      </c>
      <c r="N343" s="563">
        <f>+M343/(K343/27)</f>
        <v>3.7366071428571432</v>
      </c>
      <c r="O343" s="25">
        <f t="shared" ref="O343" si="125">+C343/143</f>
        <v>0.1048951048951049</v>
      </c>
      <c r="P343" s="25">
        <f t="shared" ref="P343" si="126">+K343/(143*27)</f>
        <v>5.8016058016058018E-2</v>
      </c>
      <c r="Q343" s="44">
        <f t="shared" ref="Q343:Q349" si="127">+L343/(K343*3)</f>
        <v>8.0357142857142863E-2</v>
      </c>
      <c r="R343" s="5" t="s">
        <v>1533</v>
      </c>
      <c r="S343" s="5">
        <f>+C343-R343</f>
        <v>1</v>
      </c>
    </row>
    <row r="344" spans="1:20" ht="13.5" customHeight="1">
      <c r="A344" s="6">
        <v>2018</v>
      </c>
      <c r="B344" s="19">
        <v>5</v>
      </c>
      <c r="C344" s="6">
        <v>9</v>
      </c>
      <c r="D344" s="6">
        <v>0</v>
      </c>
      <c r="E344" s="6">
        <v>0</v>
      </c>
      <c r="F344" s="6">
        <v>3</v>
      </c>
      <c r="G344" s="6">
        <v>4</v>
      </c>
      <c r="H344" s="6">
        <v>0</v>
      </c>
      <c r="I344" s="6">
        <v>0</v>
      </c>
      <c r="J344" s="68">
        <v>0.42857142857142855</v>
      </c>
      <c r="K344" s="6">
        <v>134</v>
      </c>
      <c r="L344" s="6">
        <v>31</v>
      </c>
      <c r="M344" s="6">
        <v>30</v>
      </c>
      <c r="N344" s="563">
        <v>6.0447761183929796</v>
      </c>
      <c r="O344" s="25">
        <f t="shared" ref="O344:O347" si="128">+C344/143</f>
        <v>6.2937062937062943E-2</v>
      </c>
      <c r="P344" s="25">
        <f t="shared" ref="P344:P347" si="129">+K344/(143*27)</f>
        <v>3.4706034706034707E-2</v>
      </c>
      <c r="Q344" s="44">
        <f t="shared" si="127"/>
        <v>7.7114427860696513E-2</v>
      </c>
      <c r="R344" s="5" t="s">
        <v>1610</v>
      </c>
      <c r="S344" s="5">
        <v>1</v>
      </c>
    </row>
    <row r="345" spans="1:20" ht="13.5" customHeight="1">
      <c r="A345" s="545">
        <v>2019</v>
      </c>
      <c r="B345" s="582">
        <v>6</v>
      </c>
      <c r="C345" s="545">
        <v>2</v>
      </c>
      <c r="D345" s="545">
        <v>0</v>
      </c>
      <c r="E345" s="545">
        <v>0</v>
      </c>
      <c r="F345" s="545">
        <v>0</v>
      </c>
      <c r="G345" s="545">
        <v>0</v>
      </c>
      <c r="H345" s="545">
        <v>0</v>
      </c>
      <c r="I345" s="545">
        <v>0</v>
      </c>
      <c r="J345" s="583" t="e">
        <f>+F345/(F345+G345)</f>
        <v>#DIV/0!</v>
      </c>
      <c r="K345" s="545">
        <v>16</v>
      </c>
      <c r="L345" s="545">
        <v>4</v>
      </c>
      <c r="M345" s="545">
        <v>8</v>
      </c>
      <c r="N345" s="584">
        <f>+M345/(K345/27)</f>
        <v>13.5</v>
      </c>
      <c r="O345" s="25">
        <f t="shared" si="128"/>
        <v>1.3986013986013986E-2</v>
      </c>
      <c r="P345" s="25">
        <f t="shared" si="129"/>
        <v>4.1440041440041443E-3</v>
      </c>
      <c r="Q345" s="44">
        <f t="shared" si="127"/>
        <v>8.3333333333333329E-2</v>
      </c>
      <c r="R345" s="5">
        <v>1</v>
      </c>
      <c r="S345" s="5">
        <f>+C345-R345</f>
        <v>1</v>
      </c>
    </row>
    <row r="346" spans="1:20" ht="13.5" customHeight="1">
      <c r="A346" s="545">
        <v>2020</v>
      </c>
      <c r="B346" s="524">
        <v>7</v>
      </c>
      <c r="C346" s="498">
        <v>8</v>
      </c>
      <c r="D346" s="498">
        <v>0</v>
      </c>
      <c r="E346" s="498">
        <v>0</v>
      </c>
      <c r="F346" s="498">
        <v>3</v>
      </c>
      <c r="G346" s="498">
        <v>4</v>
      </c>
      <c r="H346" s="498">
        <v>0</v>
      </c>
      <c r="I346" s="498">
        <v>0</v>
      </c>
      <c r="J346" s="595">
        <v>0.42857142857142855</v>
      </c>
      <c r="K346" s="498">
        <v>139</v>
      </c>
      <c r="L346" s="498">
        <v>37</v>
      </c>
      <c r="M346" s="498">
        <v>12</v>
      </c>
      <c r="N346" s="588">
        <v>2.3142857142857145</v>
      </c>
      <c r="O346" s="25">
        <f t="shared" si="128"/>
        <v>5.5944055944055944E-2</v>
      </c>
      <c r="P346" s="25">
        <f t="shared" si="129"/>
        <v>3.6001036001035998E-2</v>
      </c>
      <c r="Q346" s="44">
        <f t="shared" si="127"/>
        <v>8.8729016786570747E-2</v>
      </c>
      <c r="R346" s="597"/>
      <c r="S346" s="597">
        <f>+C346-R346</f>
        <v>8</v>
      </c>
    </row>
    <row r="347" spans="1:20" s="539" customFormat="1" ht="13.5" customHeight="1">
      <c r="A347" s="545">
        <v>2021</v>
      </c>
      <c r="B347" s="582">
        <v>8</v>
      </c>
      <c r="C347" s="545">
        <v>3</v>
      </c>
      <c r="D347" s="545">
        <v>0</v>
      </c>
      <c r="E347" s="545">
        <v>0</v>
      </c>
      <c r="F347" s="545">
        <v>0</v>
      </c>
      <c r="G347" s="545">
        <v>3</v>
      </c>
      <c r="H347" s="545">
        <v>0</v>
      </c>
      <c r="I347" s="545">
        <v>0</v>
      </c>
      <c r="J347" s="583">
        <f>+F347/(F347+G347)</f>
        <v>0</v>
      </c>
      <c r="K347" s="545">
        <v>39</v>
      </c>
      <c r="L347" s="545">
        <v>6</v>
      </c>
      <c r="M347" s="545">
        <v>16</v>
      </c>
      <c r="N347" s="584">
        <f>+M347/(K347/27)</f>
        <v>11.076923076923077</v>
      </c>
      <c r="O347" s="25">
        <f t="shared" si="128"/>
        <v>2.097902097902098E-2</v>
      </c>
      <c r="P347" s="25">
        <f t="shared" si="129"/>
        <v>1.0101010101010102E-2</v>
      </c>
      <c r="Q347" s="750">
        <f t="shared" si="127"/>
        <v>5.128205128205128E-2</v>
      </c>
      <c r="R347" s="586"/>
      <c r="S347" s="586">
        <f>+C347-R347</f>
        <v>3</v>
      </c>
      <c r="T347" s="587"/>
    </row>
    <row r="348" spans="1:20" s="1" customFormat="1" ht="13.5" customHeight="1">
      <c r="A348" s="351">
        <v>2021</v>
      </c>
      <c r="B348" s="440">
        <v>9</v>
      </c>
      <c r="C348" s="351">
        <f>+投手通算!C33</f>
        <v>0</v>
      </c>
      <c r="D348" s="351">
        <f>+投手通算!AC33</f>
        <v>0</v>
      </c>
      <c r="E348" s="351">
        <f>+投手通算!AD33</f>
        <v>0</v>
      </c>
      <c r="F348" s="351">
        <f>+投手通算!D33</f>
        <v>0</v>
      </c>
      <c r="G348" s="351">
        <f>+投手通算!E33</f>
        <v>0</v>
      </c>
      <c r="H348" s="351">
        <f>+投手通算!G33</f>
        <v>0</v>
      </c>
      <c r="I348" s="351">
        <f>+投手通算!F33</f>
        <v>0</v>
      </c>
      <c r="J348" s="441" t="e">
        <f>+F348/(F348+G348)</f>
        <v>#DIV/0!</v>
      </c>
      <c r="K348" s="351">
        <f>+投手通算!I33</f>
        <v>0</v>
      </c>
      <c r="L348" s="351">
        <f>+投手通算!N33</f>
        <v>0</v>
      </c>
      <c r="M348" s="351">
        <f>+投手通算!S33</f>
        <v>0</v>
      </c>
      <c r="N348" s="564" t="e">
        <f>+M348/(K348/27)</f>
        <v>#DIV/0!</v>
      </c>
      <c r="O348" s="237">
        <f t="shared" ref="O348" si="130">+C348/143</f>
        <v>0</v>
      </c>
      <c r="P348" s="237" t="e">
        <f>+K348/(成績!C$2*27)</f>
        <v>#DIV/0!</v>
      </c>
      <c r="Q348" s="358" t="e">
        <f>+L348/(K348*3)</f>
        <v>#DIV/0!</v>
      </c>
      <c r="R348" s="529"/>
      <c r="S348" s="529">
        <f>+C348-R348</f>
        <v>0</v>
      </c>
      <c r="T348" s="362"/>
    </row>
    <row r="349" spans="1:20" s="1" customFormat="1" ht="13.5" customHeight="1">
      <c r="A349" s="69" t="s">
        <v>96</v>
      </c>
      <c r="B349" s="70"/>
      <c r="C349" s="69">
        <f>SUM(C340:C348)</f>
        <v>37</v>
      </c>
      <c r="D349" s="69">
        <f t="shared" ref="D349:I349" si="131">SUM(D340:D348)</f>
        <v>0</v>
      </c>
      <c r="E349" s="69">
        <f t="shared" si="131"/>
        <v>0</v>
      </c>
      <c r="F349" s="69">
        <f t="shared" si="131"/>
        <v>11</v>
      </c>
      <c r="G349" s="69">
        <f t="shared" si="131"/>
        <v>15</v>
      </c>
      <c r="H349" s="69">
        <f t="shared" si="131"/>
        <v>0</v>
      </c>
      <c r="I349" s="69">
        <f t="shared" si="131"/>
        <v>0</v>
      </c>
      <c r="J349" s="71">
        <f>+F349/(F349+G349)</f>
        <v>0.42307692307692307</v>
      </c>
      <c r="K349" s="594">
        <f>SUM(K343:K348)</f>
        <v>552</v>
      </c>
      <c r="L349" s="594">
        <f>SUM(L343:L348)</f>
        <v>132</v>
      </c>
      <c r="M349" s="594">
        <f>SUM(M343:M348)</f>
        <v>97</v>
      </c>
      <c r="N349" s="565">
        <f>+M349/(K349/27)</f>
        <v>4.7445652173913047</v>
      </c>
      <c r="O349" s="237">
        <f>+C349/(143*B345+$T$1)</f>
        <v>4.312354312354312E-2</v>
      </c>
      <c r="P349" s="237" t="e">
        <f>+K349/((143*B344+投手通算!#REF!)*27)</f>
        <v>#REF!</v>
      </c>
      <c r="Q349" s="44">
        <f t="shared" si="127"/>
        <v>7.9710144927536225E-2</v>
      </c>
      <c r="R349" s="5">
        <v>23</v>
      </c>
      <c r="S349" s="5">
        <f>+C349-R349</f>
        <v>14</v>
      </c>
      <c r="T349" s="362"/>
    </row>
    <row r="350" spans="1:20" s="1" customFormat="1" ht="13.5" customHeight="1">
      <c r="A350" s="12"/>
      <c r="B350" s="38"/>
      <c r="C350" s="12"/>
      <c r="D350" s="12"/>
      <c r="E350" s="12"/>
      <c r="F350" s="12"/>
      <c r="G350" s="12"/>
      <c r="H350" s="12"/>
      <c r="I350" s="12"/>
      <c r="J350" s="67"/>
      <c r="K350" s="12"/>
      <c r="L350" s="12"/>
      <c r="M350" s="12"/>
      <c r="N350" s="569"/>
      <c r="O350" s="237"/>
      <c r="P350" s="237"/>
      <c r="Q350" s="237"/>
      <c r="R350" s="5"/>
      <c r="S350" s="24"/>
      <c r="T350" s="362"/>
    </row>
    <row r="351" spans="1:20" ht="13.5" customHeight="1">
      <c r="A351" s="6"/>
      <c r="B351" s="19"/>
      <c r="C351" s="6"/>
      <c r="D351" s="6"/>
      <c r="E351" s="6"/>
      <c r="F351" s="6"/>
      <c r="G351" s="6"/>
      <c r="H351" s="6"/>
      <c r="I351" s="6"/>
      <c r="J351" s="6"/>
      <c r="K351" s="6"/>
      <c r="L351" s="6"/>
      <c r="M351" s="6"/>
      <c r="N351" s="449"/>
    </row>
    <row r="352" spans="1:20" s="5" customFormat="1" ht="13.5" customHeight="1">
      <c r="A352" s="356">
        <v>68</v>
      </c>
      <c r="B352" s="1321">
        <v>32762</v>
      </c>
      <c r="C352" s="1319">
        <f ca="1">DATEDIF(B352,$A$1,"Ｙ")</f>
        <v>32</v>
      </c>
      <c r="D352" s="14">
        <v>193</v>
      </c>
      <c r="E352" s="14">
        <v>104</v>
      </c>
      <c r="F352" s="14" t="s">
        <v>2231</v>
      </c>
      <c r="G352" s="15" t="s">
        <v>2232</v>
      </c>
      <c r="H352" s="16" t="s">
        <v>2233</v>
      </c>
      <c r="I352" s="14"/>
      <c r="J352" s="14"/>
      <c r="K352" s="14"/>
      <c r="L352" s="14"/>
      <c r="M352" s="14"/>
      <c r="N352" s="1327">
        <v>7300</v>
      </c>
      <c r="O352" s="357"/>
      <c r="P352" s="357"/>
      <c r="Q352" s="357"/>
      <c r="T352" s="115"/>
    </row>
    <row r="353" spans="1:20" ht="13.5" customHeight="1">
      <c r="A353" s="39" t="s">
        <v>2490</v>
      </c>
      <c r="B353" s="181"/>
      <c r="C353" s="170" t="s">
        <v>73</v>
      </c>
      <c r="D353" s="170" t="s">
        <v>108</v>
      </c>
      <c r="E353" s="170" t="s">
        <v>109</v>
      </c>
      <c r="F353" s="170" t="s">
        <v>105</v>
      </c>
      <c r="G353" s="170" t="s">
        <v>128</v>
      </c>
      <c r="H353" s="170" t="s">
        <v>1114</v>
      </c>
      <c r="I353" s="170" t="s">
        <v>106</v>
      </c>
      <c r="J353" s="170" t="s">
        <v>78</v>
      </c>
      <c r="K353" s="170" t="s">
        <v>2</v>
      </c>
      <c r="L353" s="170" t="s">
        <v>37</v>
      </c>
      <c r="M353" s="170" t="s">
        <v>99</v>
      </c>
      <c r="N353" s="344" t="s">
        <v>1</v>
      </c>
    </row>
    <row r="354" spans="1:20" s="1" customFormat="1" ht="13.5" customHeight="1">
      <c r="A354" s="351">
        <v>2022</v>
      </c>
      <c r="B354" s="440">
        <v>1</v>
      </c>
      <c r="C354" s="351">
        <f>+投手通算!C34</f>
        <v>0</v>
      </c>
      <c r="D354" s="351">
        <f>+投手通算!AC34</f>
        <v>0</v>
      </c>
      <c r="E354" s="351">
        <f>+投手通算!AD34</f>
        <v>0</v>
      </c>
      <c r="F354" s="351">
        <f>+投手通算!D34</f>
        <v>0</v>
      </c>
      <c r="G354" s="351">
        <f>+投手通算!E34</f>
        <v>0</v>
      </c>
      <c r="H354" s="351">
        <f>+投手通算!G34</f>
        <v>0</v>
      </c>
      <c r="I354" s="351">
        <f>+投手通算!F34</f>
        <v>0</v>
      </c>
      <c r="J354" s="441" t="e">
        <f>+F354/(F354+G354)</f>
        <v>#DIV/0!</v>
      </c>
      <c r="K354" s="351">
        <f>+投手通算!I34</f>
        <v>0</v>
      </c>
      <c r="L354" s="351">
        <f>+投手通算!N34</f>
        <v>0</v>
      </c>
      <c r="M354" s="351">
        <f>+投手通算!S34</f>
        <v>0</v>
      </c>
      <c r="N354" s="564" t="e">
        <f>+M354/(K354/27)</f>
        <v>#DIV/0!</v>
      </c>
      <c r="O354" s="610" t="e">
        <f>+C354/$T$1</f>
        <v>#DIV/0!</v>
      </c>
      <c r="P354" s="237" t="e">
        <f>+K354/(成績!C$2*27)</f>
        <v>#DIV/0!</v>
      </c>
      <c r="Q354" s="358" t="e">
        <f>+L354/(K354*3)</f>
        <v>#DIV/0!</v>
      </c>
      <c r="R354" s="529"/>
      <c r="S354" s="529">
        <f>+C354-R354</f>
        <v>0</v>
      </c>
      <c r="T354" s="362"/>
    </row>
    <row r="355" spans="1:20" s="1" customFormat="1" ht="13.5" customHeight="1">
      <c r="A355" s="69" t="s">
        <v>96</v>
      </c>
      <c r="B355" s="560"/>
      <c r="C355" s="69">
        <f t="shared" ref="C355:I355" si="132">SUM(C354:C354)</f>
        <v>0</v>
      </c>
      <c r="D355" s="69">
        <f t="shared" si="132"/>
        <v>0</v>
      </c>
      <c r="E355" s="69">
        <f t="shared" si="132"/>
        <v>0</v>
      </c>
      <c r="F355" s="69">
        <f t="shared" si="132"/>
        <v>0</v>
      </c>
      <c r="G355" s="69">
        <f t="shared" si="132"/>
        <v>0</v>
      </c>
      <c r="H355" s="69">
        <f t="shared" si="132"/>
        <v>0</v>
      </c>
      <c r="I355" s="69">
        <f t="shared" si="132"/>
        <v>0</v>
      </c>
      <c r="J355" s="72" t="e">
        <f>+F355/(F355+G355)</f>
        <v>#DIV/0!</v>
      </c>
      <c r="K355" s="594">
        <f>SUM(K354:K354)</f>
        <v>0</v>
      </c>
      <c r="L355" s="594">
        <f>SUM(L354:L354)</f>
        <v>0</v>
      </c>
      <c r="M355" s="594">
        <f>SUM(M354:M354)</f>
        <v>0</v>
      </c>
      <c r="N355" s="565" t="e">
        <f>+M355/(K355/27)</f>
        <v>#DIV/0!</v>
      </c>
      <c r="O355" s="237" t="e">
        <f>+C355/(143*#REF!+$T$1)</f>
        <v>#REF!</v>
      </c>
      <c r="P355" s="237" t="e">
        <f>+K355/((143*#REF!+投手通算!#REF!)*27)</f>
        <v>#REF!</v>
      </c>
      <c r="Q355" s="44" t="e">
        <f>+L355/(K355*3)</f>
        <v>#DIV/0!</v>
      </c>
      <c r="R355" s="5"/>
      <c r="S355" s="5">
        <f>+C355-R355</f>
        <v>0</v>
      </c>
      <c r="T355" s="362"/>
    </row>
    <row r="356" spans="1:20" ht="13.5" customHeight="1">
      <c r="A356" s="6"/>
      <c r="B356" s="19"/>
      <c r="C356" s="6"/>
      <c r="D356" s="6"/>
      <c r="E356" s="6"/>
      <c r="F356" s="6"/>
      <c r="G356" s="6"/>
      <c r="H356" s="6"/>
      <c r="I356" s="6"/>
      <c r="J356" s="6"/>
      <c r="K356" s="6"/>
      <c r="L356" s="6"/>
      <c r="M356" s="6"/>
      <c r="N356" s="449"/>
    </row>
    <row r="357" spans="1:20" ht="13.5" customHeight="1">
      <c r="A357" s="6"/>
      <c r="B357" s="19"/>
      <c r="C357" s="6"/>
      <c r="D357" s="6"/>
      <c r="E357" s="6"/>
      <c r="F357" s="6"/>
      <c r="G357" s="6"/>
      <c r="H357" s="6"/>
      <c r="I357" s="6"/>
      <c r="J357" s="6"/>
      <c r="K357" s="6"/>
      <c r="L357" s="6"/>
      <c r="M357" s="6"/>
      <c r="N357" s="449"/>
    </row>
    <row r="358" spans="1:20" s="5" customFormat="1" ht="13.5" customHeight="1">
      <c r="A358" s="356">
        <v>97</v>
      </c>
      <c r="B358" s="1321">
        <v>34237</v>
      </c>
      <c r="C358" s="1319">
        <f ca="1">DATEDIF(B358,$A$1,"Ｙ")</f>
        <v>28</v>
      </c>
      <c r="D358" s="14">
        <v>186</v>
      </c>
      <c r="E358" s="14">
        <v>102</v>
      </c>
      <c r="F358" s="14" t="s">
        <v>1461</v>
      </c>
      <c r="G358" s="14" t="s">
        <v>1090</v>
      </c>
      <c r="H358" s="17" t="s">
        <v>1544</v>
      </c>
      <c r="I358" s="14"/>
      <c r="J358" s="14"/>
      <c r="K358" s="16"/>
      <c r="L358" s="14"/>
      <c r="M358" s="14"/>
      <c r="N358" s="1323"/>
      <c r="O358" s="357"/>
      <c r="P358" s="357"/>
      <c r="Q358" s="357"/>
      <c r="T358" s="115"/>
    </row>
    <row r="359" spans="1:20" ht="13.5" customHeight="1">
      <c r="A359" s="232" t="s">
        <v>2491</v>
      </c>
      <c r="B359" s="356"/>
      <c r="C359" s="170" t="s">
        <v>73</v>
      </c>
      <c r="D359" s="170" t="s">
        <v>108</v>
      </c>
      <c r="E359" s="170" t="s">
        <v>109</v>
      </c>
      <c r="F359" s="170" t="s">
        <v>105</v>
      </c>
      <c r="G359" s="170" t="s">
        <v>128</v>
      </c>
      <c r="H359" s="170" t="s">
        <v>1114</v>
      </c>
      <c r="I359" s="170" t="s">
        <v>106</v>
      </c>
      <c r="J359" s="170" t="s">
        <v>78</v>
      </c>
      <c r="K359" s="170" t="s">
        <v>2</v>
      </c>
      <c r="L359" s="170" t="s">
        <v>37</v>
      </c>
      <c r="M359" s="170" t="s">
        <v>99</v>
      </c>
      <c r="N359" s="344" t="s">
        <v>1</v>
      </c>
    </row>
    <row r="360" spans="1:20" ht="13.5" customHeight="1">
      <c r="A360" s="6">
        <v>2018</v>
      </c>
      <c r="B360" s="19">
        <v>1</v>
      </c>
      <c r="C360" s="6">
        <v>47</v>
      </c>
      <c r="D360" s="6">
        <v>0</v>
      </c>
      <c r="E360" s="6">
        <v>0</v>
      </c>
      <c r="F360" s="6">
        <v>3</v>
      </c>
      <c r="G360" s="6">
        <v>4</v>
      </c>
      <c r="H360" s="6">
        <v>18</v>
      </c>
      <c r="I360" s="6">
        <v>1</v>
      </c>
      <c r="J360" s="68">
        <v>0.42857142857142855</v>
      </c>
      <c r="K360" s="6">
        <v>185</v>
      </c>
      <c r="L360" s="6">
        <v>81</v>
      </c>
      <c r="M360" s="6">
        <v>12</v>
      </c>
      <c r="N360" s="563">
        <v>1.6615384615384614</v>
      </c>
      <c r="O360" s="25">
        <f t="shared" ref="O360:O362" si="133">+C360/143</f>
        <v>0.32867132867132864</v>
      </c>
      <c r="P360" s="25">
        <f t="shared" ref="P360:P362" si="134">+K360/(143*27)</f>
        <v>4.7915047915047915E-2</v>
      </c>
      <c r="Q360" s="44">
        <f t="shared" ref="Q360:Q365" si="135">+L360/(K360*3)</f>
        <v>0.14594594594594595</v>
      </c>
      <c r="R360" s="618">
        <v>0</v>
      </c>
      <c r="S360" s="618">
        <f t="shared" ref="S360:S365" si="136">+C360-R360</f>
        <v>47</v>
      </c>
    </row>
    <row r="361" spans="1:20" s="539" customFormat="1" ht="13.5" customHeight="1">
      <c r="A361" s="545">
        <v>2019</v>
      </c>
      <c r="B361" s="582">
        <v>2</v>
      </c>
      <c r="C361" s="545">
        <v>67</v>
      </c>
      <c r="D361" s="545">
        <f>+投手通算!AC35</f>
        <v>0</v>
      </c>
      <c r="E361" s="545">
        <f>+投手通算!AD35</f>
        <v>0</v>
      </c>
      <c r="F361" s="545">
        <v>8</v>
      </c>
      <c r="G361" s="545">
        <v>6</v>
      </c>
      <c r="H361" s="545">
        <v>26</v>
      </c>
      <c r="I361" s="545">
        <v>12</v>
      </c>
      <c r="J361" s="583">
        <f>+F361/(F361+G361)</f>
        <v>0.5714285714285714</v>
      </c>
      <c r="K361" s="545">
        <v>215</v>
      </c>
      <c r="L361" s="545">
        <v>94</v>
      </c>
      <c r="M361" s="545">
        <v>22</v>
      </c>
      <c r="N361" s="584">
        <f>+M361/(K361/27)</f>
        <v>2.7627906976744185</v>
      </c>
      <c r="O361" s="25">
        <f t="shared" si="133"/>
        <v>0.46853146853146854</v>
      </c>
      <c r="P361" s="25">
        <f t="shared" si="134"/>
        <v>5.5685055685055683E-2</v>
      </c>
      <c r="Q361" s="750">
        <f t="shared" si="135"/>
        <v>0.14573643410852713</v>
      </c>
      <c r="R361" s="586"/>
      <c r="S361" s="586">
        <f t="shared" si="136"/>
        <v>67</v>
      </c>
      <c r="T361" s="587"/>
    </row>
    <row r="362" spans="1:20" s="539" customFormat="1" ht="13.5" customHeight="1">
      <c r="A362" s="545">
        <v>2020</v>
      </c>
      <c r="B362" s="582">
        <v>3</v>
      </c>
      <c r="C362" s="545">
        <v>53</v>
      </c>
      <c r="D362" s="545">
        <v>0</v>
      </c>
      <c r="E362" s="545">
        <v>0</v>
      </c>
      <c r="F362" s="545">
        <v>2</v>
      </c>
      <c r="G362" s="545">
        <v>3</v>
      </c>
      <c r="H362" s="545">
        <v>7</v>
      </c>
      <c r="I362" s="545">
        <v>18</v>
      </c>
      <c r="J362" s="583">
        <v>0.4</v>
      </c>
      <c r="K362" s="545">
        <v>166</v>
      </c>
      <c r="L362" s="545">
        <v>62</v>
      </c>
      <c r="M362" s="545">
        <v>15</v>
      </c>
      <c r="N362" s="584">
        <v>2.4397590361445798</v>
      </c>
      <c r="O362" s="25">
        <f t="shared" si="133"/>
        <v>0.37062937062937062</v>
      </c>
      <c r="P362" s="25">
        <f t="shared" si="134"/>
        <v>4.2994042994042997E-2</v>
      </c>
      <c r="Q362" s="750">
        <f t="shared" si="135"/>
        <v>0.12449799196787148</v>
      </c>
      <c r="R362" s="586"/>
      <c r="S362" s="586">
        <f t="shared" si="136"/>
        <v>53</v>
      </c>
      <c r="T362" s="587"/>
    </row>
    <row r="363" spans="1:20" s="539" customFormat="1" ht="13.5" customHeight="1">
      <c r="A363" s="545">
        <v>2021</v>
      </c>
      <c r="B363" s="582">
        <v>4</v>
      </c>
      <c r="C363" s="545">
        <v>8</v>
      </c>
      <c r="D363" s="545">
        <v>0</v>
      </c>
      <c r="E363" s="545">
        <v>0</v>
      </c>
      <c r="F363" s="545">
        <v>1</v>
      </c>
      <c r="G363" s="545">
        <v>2</v>
      </c>
      <c r="H363" s="545">
        <v>1</v>
      </c>
      <c r="I363" s="545">
        <v>0</v>
      </c>
      <c r="J363" s="583">
        <f>+F363/(F363+G363)</f>
        <v>0.33333333333333331</v>
      </c>
      <c r="K363" s="545">
        <v>17</v>
      </c>
      <c r="L363" s="545">
        <v>5</v>
      </c>
      <c r="M363" s="545">
        <v>6</v>
      </c>
      <c r="N363" s="584">
        <f>+M363/(K363/27)</f>
        <v>9.5294117647058822</v>
      </c>
      <c r="O363" s="25">
        <f t="shared" ref="O363" si="137">+C363/143</f>
        <v>5.5944055944055944E-2</v>
      </c>
      <c r="P363" s="25">
        <f t="shared" ref="P363" si="138">+K363/(143*27)</f>
        <v>4.4030044030044027E-3</v>
      </c>
      <c r="Q363" s="750">
        <f t="shared" si="135"/>
        <v>9.8039215686274508E-2</v>
      </c>
      <c r="R363" s="586"/>
      <c r="S363" s="586">
        <f t="shared" si="136"/>
        <v>8</v>
      </c>
      <c r="T363" s="587"/>
    </row>
    <row r="364" spans="1:20" s="1" customFormat="1" ht="13.5" customHeight="1">
      <c r="A364" s="351">
        <v>2022</v>
      </c>
      <c r="B364" s="440">
        <v>5</v>
      </c>
      <c r="C364" s="351">
        <f>+投手通算!C35</f>
        <v>0</v>
      </c>
      <c r="D364" s="351">
        <f>+投手通算!AC35</f>
        <v>0</v>
      </c>
      <c r="E364" s="351">
        <f>+投手通算!AD35</f>
        <v>0</v>
      </c>
      <c r="F364" s="351">
        <f>+投手通算!D35</f>
        <v>0</v>
      </c>
      <c r="G364" s="351">
        <f>+投手通算!E35</f>
        <v>0</v>
      </c>
      <c r="H364" s="351">
        <f>+投手通算!G35</f>
        <v>0</v>
      </c>
      <c r="I364" s="351">
        <f>+投手通算!F35</f>
        <v>0</v>
      </c>
      <c r="J364" s="441" t="e">
        <f>+F364/(F364+G364)</f>
        <v>#DIV/0!</v>
      </c>
      <c r="K364" s="351">
        <f>+投手通算!I35</f>
        <v>0</v>
      </c>
      <c r="L364" s="351">
        <f>+投手通算!N35</f>
        <v>0</v>
      </c>
      <c r="M364" s="351">
        <f>+投手通算!S35</f>
        <v>0</v>
      </c>
      <c r="N364" s="564" t="e">
        <f>+M364/(K364/27)</f>
        <v>#DIV/0!</v>
      </c>
      <c r="O364" s="610" t="e">
        <f>+C364/$T$1</f>
        <v>#DIV/0!</v>
      </c>
      <c r="P364" s="237" t="e">
        <f>+K364/(成績!C$2*27)</f>
        <v>#DIV/0!</v>
      </c>
      <c r="Q364" s="358" t="e">
        <f t="shared" si="135"/>
        <v>#DIV/0!</v>
      </c>
      <c r="R364" s="529"/>
      <c r="S364" s="529">
        <f t="shared" si="136"/>
        <v>0</v>
      </c>
      <c r="T364" s="362"/>
    </row>
    <row r="365" spans="1:20" s="1" customFormat="1" ht="13.5" customHeight="1">
      <c r="A365" s="69" t="s">
        <v>96</v>
      </c>
      <c r="B365" s="70"/>
      <c r="C365" s="69">
        <f>SUM(C360:C364)</f>
        <v>175</v>
      </c>
      <c r="D365" s="69">
        <f t="shared" ref="D365:I365" si="139">SUM(D360:D364)</f>
        <v>0</v>
      </c>
      <c r="E365" s="69">
        <f t="shared" si="139"/>
        <v>0</v>
      </c>
      <c r="F365" s="69">
        <f t="shared" si="139"/>
        <v>14</v>
      </c>
      <c r="G365" s="69">
        <f t="shared" si="139"/>
        <v>15</v>
      </c>
      <c r="H365" s="69">
        <f t="shared" si="139"/>
        <v>52</v>
      </c>
      <c r="I365" s="69">
        <f t="shared" si="139"/>
        <v>31</v>
      </c>
      <c r="J365" s="72">
        <f>+F365/(F365+G365)</f>
        <v>0.48275862068965519</v>
      </c>
      <c r="K365" s="69">
        <f>SUM(K360:K364)</f>
        <v>583</v>
      </c>
      <c r="L365" s="69">
        <f>SUM(L360:L364)</f>
        <v>242</v>
      </c>
      <c r="M365" s="69">
        <f>SUM(M360:M364)</f>
        <v>55</v>
      </c>
      <c r="N365" s="565">
        <f>+M365/(K365/27)</f>
        <v>2.5471698113207548</v>
      </c>
      <c r="O365" s="237">
        <f>+C365/(143*B360+$T$1)</f>
        <v>1.2237762237762237</v>
      </c>
      <c r="P365" s="237" t="e">
        <f>+K365/((143*B359+投手通算!#REF!)*27)</f>
        <v>#REF!</v>
      </c>
      <c r="Q365" s="358">
        <f t="shared" si="135"/>
        <v>0.13836477987421383</v>
      </c>
      <c r="R365" s="529"/>
      <c r="S365" s="529">
        <f t="shared" si="136"/>
        <v>175</v>
      </c>
      <c r="T365" s="362"/>
    </row>
    <row r="366" spans="1:20" ht="13.5" customHeight="1">
      <c r="A366" s="6"/>
      <c r="B366" s="19"/>
      <c r="C366" s="6"/>
      <c r="D366" s="6"/>
      <c r="E366" s="6"/>
      <c r="F366" s="6"/>
      <c r="G366" s="6"/>
      <c r="H366" s="6"/>
      <c r="I366" s="6"/>
      <c r="J366" s="6"/>
      <c r="K366" s="6"/>
      <c r="L366" s="6"/>
      <c r="M366" s="6"/>
      <c r="N366" s="449"/>
    </row>
    <row r="367" spans="1:20" ht="13.5" customHeight="1">
      <c r="A367" s="6"/>
      <c r="B367" s="19"/>
      <c r="C367" s="6"/>
      <c r="D367" s="6"/>
      <c r="E367" s="6"/>
      <c r="F367" s="6"/>
      <c r="G367" s="6"/>
      <c r="H367" s="6"/>
      <c r="I367" s="6"/>
      <c r="J367" s="6"/>
      <c r="K367" s="6"/>
      <c r="L367" s="6"/>
      <c r="M367" s="6"/>
      <c r="N367" s="449"/>
    </row>
    <row r="368" spans="1:20" s="618" customFormat="1" ht="13.5" customHeight="1">
      <c r="A368" s="684">
        <v>98</v>
      </c>
      <c r="B368" s="1321">
        <v>34873</v>
      </c>
      <c r="C368" s="1319">
        <f ca="1">DATEDIF(B368,$A$1,"Ｙ")</f>
        <v>26</v>
      </c>
      <c r="D368" s="14">
        <v>194</v>
      </c>
      <c r="E368" s="14">
        <v>101</v>
      </c>
      <c r="F368" s="14" t="s">
        <v>617</v>
      </c>
      <c r="G368" s="15" t="s">
        <v>1090</v>
      </c>
      <c r="H368" s="16" t="s">
        <v>1903</v>
      </c>
      <c r="I368" s="14"/>
      <c r="J368" s="14"/>
      <c r="K368" s="14"/>
      <c r="L368" s="14"/>
      <c r="M368" s="14"/>
      <c r="N368" s="1326"/>
      <c r="O368" s="596"/>
      <c r="P368" s="596"/>
      <c r="Q368" s="596"/>
      <c r="T368" s="115"/>
    </row>
    <row r="369" spans="1:20" ht="13.5" customHeight="1">
      <c r="A369" s="39" t="s">
        <v>2492</v>
      </c>
      <c r="B369" s="181"/>
      <c r="C369" s="170" t="s">
        <v>73</v>
      </c>
      <c r="D369" s="170" t="s">
        <v>108</v>
      </c>
      <c r="E369" s="170" t="s">
        <v>109</v>
      </c>
      <c r="F369" s="170" t="s">
        <v>105</v>
      </c>
      <c r="G369" s="170" t="s">
        <v>128</v>
      </c>
      <c r="H369" s="170" t="s">
        <v>1114</v>
      </c>
      <c r="I369" s="170" t="s">
        <v>106</v>
      </c>
      <c r="J369" s="170" t="s">
        <v>78</v>
      </c>
      <c r="K369" s="170" t="s">
        <v>2</v>
      </c>
      <c r="L369" s="170" t="s">
        <v>37</v>
      </c>
      <c r="M369" s="170" t="s">
        <v>99</v>
      </c>
      <c r="N369" s="344" t="s">
        <v>1</v>
      </c>
      <c r="R369" s="618"/>
      <c r="S369" s="618"/>
    </row>
    <row r="370" spans="1:20" ht="13.5" customHeight="1">
      <c r="A370" s="545">
        <v>2020</v>
      </c>
      <c r="B370" s="524">
        <v>1</v>
      </c>
      <c r="C370" s="498">
        <v>0</v>
      </c>
      <c r="D370" s="498">
        <v>0</v>
      </c>
      <c r="E370" s="498">
        <v>0</v>
      </c>
      <c r="F370" s="498">
        <v>0</v>
      </c>
      <c r="G370" s="498">
        <v>0</v>
      </c>
      <c r="H370" s="498">
        <v>0</v>
      </c>
      <c r="I370" s="498">
        <v>0</v>
      </c>
      <c r="J370" s="595" t="e">
        <v>#DIV/0!</v>
      </c>
      <c r="K370" s="498">
        <v>0</v>
      </c>
      <c r="L370" s="498">
        <v>0</v>
      </c>
      <c r="M370" s="498">
        <v>0</v>
      </c>
      <c r="N370" s="588" t="e">
        <f>+M370/(K370/27)</f>
        <v>#DIV/0!</v>
      </c>
      <c r="O370" s="25">
        <f t="shared" ref="O370:O371" si="140">+C370/143</f>
        <v>0</v>
      </c>
      <c r="P370" s="25">
        <f t="shared" ref="P370:P371" si="141">+K370/(143*27)</f>
        <v>0</v>
      </c>
      <c r="Q370" s="25" t="e">
        <f>+L370/K370</f>
        <v>#DIV/0!</v>
      </c>
      <c r="R370" s="618"/>
      <c r="S370" s="618">
        <f>+C370-R370</f>
        <v>0</v>
      </c>
    </row>
    <row r="371" spans="1:20" s="539" customFormat="1" ht="13.5" customHeight="1">
      <c r="A371" s="545">
        <v>2021</v>
      </c>
      <c r="B371" s="582">
        <v>2</v>
      </c>
      <c r="C371" s="545">
        <v>50</v>
      </c>
      <c r="D371" s="545">
        <v>0</v>
      </c>
      <c r="E371" s="545">
        <v>0</v>
      </c>
      <c r="F371" s="545">
        <v>1</v>
      </c>
      <c r="G371" s="545">
        <v>2</v>
      </c>
      <c r="H371" s="545">
        <v>11</v>
      </c>
      <c r="I371" s="545">
        <v>0</v>
      </c>
      <c r="J371" s="583">
        <f>+F371/(F371+G371)</f>
        <v>0.33333333333333331</v>
      </c>
      <c r="K371" s="545">
        <v>184</v>
      </c>
      <c r="L371" s="545">
        <v>79</v>
      </c>
      <c r="M371" s="545">
        <v>26</v>
      </c>
      <c r="N371" s="584">
        <f>+M371/(K371/27)</f>
        <v>3.8152173913043477</v>
      </c>
      <c r="O371" s="25">
        <f t="shared" si="140"/>
        <v>0.34965034965034963</v>
      </c>
      <c r="P371" s="25">
        <f t="shared" si="141"/>
        <v>4.7656047656047654E-2</v>
      </c>
      <c r="Q371" s="585">
        <f>+L371/K371</f>
        <v>0.42934782608695654</v>
      </c>
      <c r="R371" s="586"/>
      <c r="S371" s="586">
        <f>+C371-R371</f>
        <v>50</v>
      </c>
      <c r="T371" s="587"/>
    </row>
    <row r="372" spans="1:20" s="1" customFormat="1" ht="13.5" customHeight="1">
      <c r="A372" s="351">
        <v>2022</v>
      </c>
      <c r="B372" s="440">
        <v>3</v>
      </c>
      <c r="C372" s="351">
        <f>+投手通算!C36</f>
        <v>0</v>
      </c>
      <c r="D372" s="351">
        <f>+投手通算!AC36</f>
        <v>0</v>
      </c>
      <c r="E372" s="351">
        <f>+投手通算!AD36</f>
        <v>0</v>
      </c>
      <c r="F372" s="351">
        <f>+投手通算!D36</f>
        <v>0</v>
      </c>
      <c r="G372" s="351">
        <f>+投手通算!E36</f>
        <v>0</v>
      </c>
      <c r="H372" s="351">
        <f>+投手通算!G36</f>
        <v>0</v>
      </c>
      <c r="I372" s="351">
        <f>+投手通算!F36</f>
        <v>0</v>
      </c>
      <c r="J372" s="441" t="e">
        <f>+F372/(F372+G372)</f>
        <v>#DIV/0!</v>
      </c>
      <c r="K372" s="351">
        <f>+投手通算!I36</f>
        <v>0</v>
      </c>
      <c r="L372" s="351">
        <f>+投手通算!N36</f>
        <v>0</v>
      </c>
      <c r="M372" s="351">
        <f>+投手通算!S36</f>
        <v>0</v>
      </c>
      <c r="N372" s="564" t="e">
        <f>+M372/(K372/27)</f>
        <v>#DIV/0!</v>
      </c>
      <c r="O372" s="610" t="e">
        <f>+C372/$T$1</f>
        <v>#DIV/0!</v>
      </c>
      <c r="P372" s="237" t="e">
        <f>+K372/(成績!C$2*27)</f>
        <v>#DIV/0!</v>
      </c>
      <c r="Q372" s="237" t="e">
        <f>+L372/K372</f>
        <v>#DIV/0!</v>
      </c>
      <c r="R372" s="529"/>
      <c r="S372" s="529">
        <f>+C372-R372</f>
        <v>0</v>
      </c>
      <c r="T372" s="362"/>
    </row>
    <row r="373" spans="1:20" s="1" customFormat="1" ht="13.5" customHeight="1">
      <c r="A373" s="69" t="s">
        <v>96</v>
      </c>
      <c r="B373" s="556"/>
      <c r="C373" s="69">
        <f>SUM(C370:C372)</f>
        <v>50</v>
      </c>
      <c r="D373" s="69">
        <f t="shared" ref="D373:I373" si="142">SUM(D370:D372)</f>
        <v>0</v>
      </c>
      <c r="E373" s="69">
        <f t="shared" si="142"/>
        <v>0</v>
      </c>
      <c r="F373" s="69">
        <f t="shared" si="142"/>
        <v>1</v>
      </c>
      <c r="G373" s="69">
        <f t="shared" si="142"/>
        <v>2</v>
      </c>
      <c r="H373" s="69">
        <f t="shared" si="142"/>
        <v>11</v>
      </c>
      <c r="I373" s="69">
        <f t="shared" si="142"/>
        <v>0</v>
      </c>
      <c r="J373" s="72">
        <f>+F373/(F373+G373)</f>
        <v>0.33333333333333331</v>
      </c>
      <c r="K373" s="594">
        <f>SUM(K370:K372)</f>
        <v>184</v>
      </c>
      <c r="L373" s="594">
        <f>SUM(L370:L372)</f>
        <v>79</v>
      </c>
      <c r="M373" s="594">
        <f>SUM(M370:M372)</f>
        <v>26</v>
      </c>
      <c r="N373" s="565">
        <f>+M373/(K373/27)</f>
        <v>3.8152173913043477</v>
      </c>
      <c r="O373" s="237" t="e">
        <f>+C373/(143*B369+$T$1)</f>
        <v>#DIV/0!</v>
      </c>
      <c r="P373" s="237">
        <f>+K373/((143*B368+投手通算!C76)*27)</f>
        <v>1.3665600222535388E-6</v>
      </c>
      <c r="Q373" s="44">
        <f>+L373/(K373*3)</f>
        <v>0.1431159420289855</v>
      </c>
      <c r="R373" s="618"/>
      <c r="S373" s="618">
        <f>+C373-R373</f>
        <v>50</v>
      </c>
      <c r="T373" s="362"/>
    </row>
    <row r="374" spans="1:20" ht="13.5" customHeight="1">
      <c r="A374" s="561"/>
      <c r="N374" s="4"/>
    </row>
    <row r="375" spans="1:20" ht="13.5" customHeight="1">
      <c r="N375" s="4"/>
    </row>
    <row r="376" spans="1:20" s="618" customFormat="1" ht="13.5" customHeight="1">
      <c r="A376" s="684">
        <v>120</v>
      </c>
      <c r="B376" s="1321">
        <v>36899</v>
      </c>
      <c r="C376" s="1319">
        <f ca="1">DATEDIF(B376,$A$1,"Ｙ")</f>
        <v>21</v>
      </c>
      <c r="D376" s="14">
        <v>184</v>
      </c>
      <c r="E376" s="14">
        <v>77</v>
      </c>
      <c r="F376" s="14" t="s">
        <v>688</v>
      </c>
      <c r="G376" s="15"/>
      <c r="H376" s="16" t="s">
        <v>2234</v>
      </c>
      <c r="I376" s="14"/>
      <c r="J376" s="14"/>
      <c r="K376" s="14"/>
      <c r="L376" s="14"/>
      <c r="M376" s="1184" t="s">
        <v>2496</v>
      </c>
      <c r="N376" s="1325" t="s">
        <v>2343</v>
      </c>
      <c r="O376" s="596"/>
      <c r="P376" s="596"/>
      <c r="Q376" s="596"/>
      <c r="T376" s="115"/>
    </row>
    <row r="377" spans="1:20" ht="13.5" customHeight="1">
      <c r="A377" s="39" t="s">
        <v>1966</v>
      </c>
      <c r="B377" s="181"/>
      <c r="C377" s="170" t="s">
        <v>73</v>
      </c>
      <c r="D377" s="170" t="s">
        <v>108</v>
      </c>
      <c r="E377" s="170" t="s">
        <v>109</v>
      </c>
      <c r="F377" s="170" t="s">
        <v>105</v>
      </c>
      <c r="G377" s="170" t="s">
        <v>128</v>
      </c>
      <c r="H377" s="170" t="s">
        <v>1114</v>
      </c>
      <c r="I377" s="170" t="s">
        <v>106</v>
      </c>
      <c r="J377" s="170" t="s">
        <v>78</v>
      </c>
      <c r="K377" s="170" t="s">
        <v>2</v>
      </c>
      <c r="L377" s="170" t="s">
        <v>37</v>
      </c>
      <c r="M377" s="170" t="s">
        <v>99</v>
      </c>
      <c r="N377" s="344" t="s">
        <v>1</v>
      </c>
      <c r="R377" s="618"/>
      <c r="S377" s="618"/>
    </row>
    <row r="378" spans="1:20" s="539" customFormat="1" ht="13.5" customHeight="1">
      <c r="A378" s="545">
        <v>2021</v>
      </c>
      <c r="B378" s="582">
        <v>1</v>
      </c>
      <c r="C378" s="545">
        <v>0</v>
      </c>
      <c r="D378" s="545">
        <v>0</v>
      </c>
      <c r="E378" s="545">
        <v>0</v>
      </c>
      <c r="F378" s="545">
        <v>0</v>
      </c>
      <c r="G378" s="545">
        <v>0</v>
      </c>
      <c r="H378" s="545">
        <v>0</v>
      </c>
      <c r="I378" s="545">
        <v>0</v>
      </c>
      <c r="J378" s="583" t="e">
        <f>+F378/(F378+G378)</f>
        <v>#DIV/0!</v>
      </c>
      <c r="K378" s="545">
        <v>0</v>
      </c>
      <c r="L378" s="545">
        <v>0</v>
      </c>
      <c r="M378" s="545">
        <v>0</v>
      </c>
      <c r="N378" s="584" t="e">
        <f>+M378/(K378/27)</f>
        <v>#DIV/0!</v>
      </c>
      <c r="O378" s="25">
        <f t="shared" ref="O378" si="143">+C378/143</f>
        <v>0</v>
      </c>
      <c r="P378" s="25">
        <f t="shared" ref="P378" si="144">+K378/(143*27)</f>
        <v>0</v>
      </c>
      <c r="Q378" s="750" t="e">
        <f>+L378/(K378*3)</f>
        <v>#DIV/0!</v>
      </c>
      <c r="R378" s="586"/>
      <c r="S378" s="586">
        <f>+C378-R378</f>
        <v>0</v>
      </c>
      <c r="T378" s="587"/>
    </row>
    <row r="379" spans="1:20" s="1" customFormat="1" ht="13.5" customHeight="1">
      <c r="A379" s="351">
        <v>2022</v>
      </c>
      <c r="B379" s="440">
        <v>2</v>
      </c>
      <c r="C379" s="351">
        <f>+投手通算!C37</f>
        <v>0</v>
      </c>
      <c r="D379" s="351">
        <f>+投手通算!AC37</f>
        <v>0</v>
      </c>
      <c r="E379" s="351">
        <f>+投手通算!AD37</f>
        <v>0</v>
      </c>
      <c r="F379" s="351">
        <f>+投手通算!D37</f>
        <v>0</v>
      </c>
      <c r="G379" s="351">
        <f>+投手通算!E37</f>
        <v>0</v>
      </c>
      <c r="H379" s="351">
        <f>+投手通算!G37</f>
        <v>0</v>
      </c>
      <c r="I379" s="351">
        <f>+投手通算!F37</f>
        <v>0</v>
      </c>
      <c r="J379" s="441" t="e">
        <f>+F379/(F379+G379)</f>
        <v>#DIV/0!</v>
      </c>
      <c r="K379" s="351">
        <f>+投手通算!I37</f>
        <v>0</v>
      </c>
      <c r="L379" s="351">
        <f>+投手通算!N37</f>
        <v>0</v>
      </c>
      <c r="M379" s="351">
        <f>+投手通算!S37</f>
        <v>0</v>
      </c>
      <c r="N379" s="564" t="e">
        <f>+M379/(K379/27)</f>
        <v>#DIV/0!</v>
      </c>
      <c r="O379" s="610" t="e">
        <f>+C379/$T$1</f>
        <v>#DIV/0!</v>
      </c>
      <c r="P379" s="237" t="e">
        <f>+K379/(成績!C$2*27)</f>
        <v>#DIV/0!</v>
      </c>
      <c r="Q379" s="358" t="e">
        <f>+L379/(K379*3)</f>
        <v>#DIV/0!</v>
      </c>
      <c r="R379" s="529"/>
      <c r="S379" s="529">
        <f>+C379-R379</f>
        <v>0</v>
      </c>
      <c r="T379" s="362"/>
    </row>
    <row r="380" spans="1:20" s="1" customFormat="1" ht="13.5" customHeight="1">
      <c r="A380" s="69" t="s">
        <v>96</v>
      </c>
      <c r="B380" s="560"/>
      <c r="C380" s="69">
        <f>SUM(C378:C379)</f>
        <v>0</v>
      </c>
      <c r="D380" s="69">
        <f t="shared" ref="D380:I380" si="145">SUM(D378:D379)</f>
        <v>0</v>
      </c>
      <c r="E380" s="69">
        <f t="shared" si="145"/>
        <v>0</v>
      </c>
      <c r="F380" s="69">
        <f t="shared" si="145"/>
        <v>0</v>
      </c>
      <c r="G380" s="69">
        <f t="shared" si="145"/>
        <v>0</v>
      </c>
      <c r="H380" s="69">
        <f t="shared" si="145"/>
        <v>0</v>
      </c>
      <c r="I380" s="69">
        <f t="shared" si="145"/>
        <v>0</v>
      </c>
      <c r="J380" s="72" t="e">
        <f>+F380/(F380+G380)</f>
        <v>#DIV/0!</v>
      </c>
      <c r="K380" s="594">
        <f>SUM(K378:K379)</f>
        <v>0</v>
      </c>
      <c r="L380" s="594">
        <f>SUM(L378:L379)</f>
        <v>0</v>
      </c>
      <c r="M380" s="594">
        <f>SUM(M378:M379)</f>
        <v>0</v>
      </c>
      <c r="N380" s="565" t="e">
        <f>+M380/(K380/27)</f>
        <v>#DIV/0!</v>
      </c>
      <c r="O380" s="237" t="e">
        <f>+C380/(143*#REF!+$T$1)</f>
        <v>#REF!</v>
      </c>
      <c r="P380" s="237" t="e">
        <f>+K380/((143*#REF!+投手通算!C58)*27)</f>
        <v>#REF!</v>
      </c>
      <c r="Q380" s="44" t="e">
        <f>+L380/(K380*3)</f>
        <v>#DIV/0!</v>
      </c>
      <c r="R380" s="618"/>
      <c r="S380" s="618">
        <f>+C380-R380</f>
        <v>0</v>
      </c>
      <c r="T380" s="362"/>
    </row>
    <row r="381" spans="1:20" ht="13.5" customHeight="1">
      <c r="A381" s="6"/>
      <c r="B381" s="19"/>
      <c r="C381" s="6"/>
      <c r="D381" s="6"/>
      <c r="E381" s="6"/>
      <c r="F381" s="6"/>
      <c r="G381" s="6"/>
      <c r="H381" s="6"/>
      <c r="I381" s="6"/>
      <c r="J381" s="6"/>
      <c r="K381" s="6"/>
      <c r="L381" s="6"/>
      <c r="M381" s="6"/>
      <c r="N381" s="449"/>
      <c r="R381" s="618"/>
      <c r="S381" s="618"/>
    </row>
    <row r="382" spans="1:20" ht="13.5" customHeight="1">
      <c r="A382" s="6"/>
      <c r="B382" s="19"/>
      <c r="C382" s="6"/>
      <c r="D382" s="6"/>
      <c r="E382" s="6"/>
      <c r="F382" s="6"/>
      <c r="G382" s="6"/>
      <c r="H382" s="6"/>
      <c r="I382" s="6"/>
      <c r="J382" s="6"/>
      <c r="K382" s="6"/>
      <c r="L382" s="6"/>
      <c r="M382" s="6"/>
      <c r="N382" s="449"/>
      <c r="R382" s="618"/>
      <c r="S382" s="618"/>
    </row>
    <row r="383" spans="1:20" s="5" customFormat="1" ht="13.5" customHeight="1">
      <c r="A383" s="684">
        <v>122</v>
      </c>
      <c r="B383" s="1321">
        <v>36416</v>
      </c>
      <c r="C383" s="1319">
        <f ca="1">DATEDIF(B383,$A$1,"Ｙ")</f>
        <v>22</v>
      </c>
      <c r="D383" s="14">
        <v>188</v>
      </c>
      <c r="E383" s="14">
        <v>90</v>
      </c>
      <c r="F383" s="14" t="s">
        <v>617</v>
      </c>
      <c r="G383" s="15" t="s">
        <v>1269</v>
      </c>
      <c r="H383" s="16" t="s">
        <v>2236</v>
      </c>
      <c r="I383" s="14"/>
      <c r="J383" s="14"/>
      <c r="K383" s="14"/>
      <c r="L383" s="14"/>
      <c r="M383" s="14" t="s">
        <v>2497</v>
      </c>
      <c r="N383" s="1324">
        <v>300</v>
      </c>
      <c r="O383" s="357"/>
      <c r="P383" s="357"/>
      <c r="Q383" s="357"/>
      <c r="T383" s="115"/>
    </row>
    <row r="384" spans="1:20" ht="13.5" customHeight="1">
      <c r="A384" s="39" t="s">
        <v>2235</v>
      </c>
      <c r="B384" s="181"/>
      <c r="C384" s="170" t="s">
        <v>73</v>
      </c>
      <c r="D384" s="170" t="s">
        <v>108</v>
      </c>
      <c r="E384" s="170" t="s">
        <v>109</v>
      </c>
      <c r="F384" s="170" t="s">
        <v>105</v>
      </c>
      <c r="G384" s="170" t="s">
        <v>128</v>
      </c>
      <c r="H384" s="170" t="s">
        <v>1114</v>
      </c>
      <c r="I384" s="170" t="s">
        <v>106</v>
      </c>
      <c r="J384" s="170" t="s">
        <v>78</v>
      </c>
      <c r="K384" s="170" t="s">
        <v>2</v>
      </c>
      <c r="L384" s="170" t="s">
        <v>37</v>
      </c>
      <c r="M384" s="170" t="s">
        <v>99</v>
      </c>
      <c r="N384" s="344" t="s">
        <v>1</v>
      </c>
    </row>
    <row r="385" spans="1:20" s="1" customFormat="1" ht="13.5" customHeight="1">
      <c r="A385" s="351">
        <v>2022</v>
      </c>
      <c r="B385" s="440">
        <v>1</v>
      </c>
      <c r="C385" s="351">
        <f>+投手通算!C38</f>
        <v>0</v>
      </c>
      <c r="D385" s="351">
        <f>+投手通算!AC38</f>
        <v>0</v>
      </c>
      <c r="E385" s="351">
        <f>+投手通算!AD38</f>
        <v>0</v>
      </c>
      <c r="F385" s="351">
        <f>+投手通算!D38</f>
        <v>0</v>
      </c>
      <c r="G385" s="351">
        <f>+投手通算!E38</f>
        <v>0</v>
      </c>
      <c r="H385" s="351">
        <f>+投手通算!G38</f>
        <v>0</v>
      </c>
      <c r="I385" s="351">
        <f>+投手通算!F38</f>
        <v>0</v>
      </c>
      <c r="J385" s="441" t="e">
        <f>+F385/(F385+G385)</f>
        <v>#DIV/0!</v>
      </c>
      <c r="K385" s="351">
        <f>+投手通算!I38</f>
        <v>0</v>
      </c>
      <c r="L385" s="351">
        <f>+投手通算!N38</f>
        <v>0</v>
      </c>
      <c r="M385" s="351">
        <f>+投手通算!S38</f>
        <v>0</v>
      </c>
      <c r="N385" s="564" t="e">
        <f>+M385/(K385/27)</f>
        <v>#DIV/0!</v>
      </c>
      <c r="O385" s="610" t="e">
        <f>+C385/$T$1</f>
        <v>#DIV/0!</v>
      </c>
      <c r="P385" s="237" t="e">
        <f>+K385/(成績!C$2*27)</f>
        <v>#DIV/0!</v>
      </c>
      <c r="Q385" s="358" t="e">
        <f>+L385/(K385*3)</f>
        <v>#DIV/0!</v>
      </c>
      <c r="R385" s="529"/>
      <c r="S385" s="529">
        <f>+C385-R385</f>
        <v>0</v>
      </c>
      <c r="T385" s="362"/>
    </row>
    <row r="386" spans="1:20" s="1" customFormat="1" ht="13.5" customHeight="1">
      <c r="A386" s="69" t="s">
        <v>96</v>
      </c>
      <c r="B386" s="560"/>
      <c r="C386" s="69">
        <f t="shared" ref="C386:I386" si="146">SUM(C385:C385)</f>
        <v>0</v>
      </c>
      <c r="D386" s="69">
        <f t="shared" si="146"/>
        <v>0</v>
      </c>
      <c r="E386" s="69">
        <f t="shared" si="146"/>
        <v>0</v>
      </c>
      <c r="F386" s="69">
        <f t="shared" si="146"/>
        <v>0</v>
      </c>
      <c r="G386" s="69">
        <f t="shared" si="146"/>
        <v>0</v>
      </c>
      <c r="H386" s="69">
        <f t="shared" si="146"/>
        <v>0</v>
      </c>
      <c r="I386" s="69">
        <f t="shared" si="146"/>
        <v>0</v>
      </c>
      <c r="J386" s="72" t="e">
        <f>+F386/(F386+G386)</f>
        <v>#DIV/0!</v>
      </c>
      <c r="K386" s="69">
        <f>SUM(K385:K385)</f>
        <v>0</v>
      </c>
      <c r="L386" s="69">
        <f>SUM(L385:L385)</f>
        <v>0</v>
      </c>
      <c r="M386" s="69">
        <f>SUM(M385:M385)</f>
        <v>0</v>
      </c>
      <c r="N386" s="565" t="e">
        <f>+M386/(K386/27)</f>
        <v>#DIV/0!</v>
      </c>
      <c r="O386" s="237" t="e">
        <f>+C386/(143*B384+$T$1)</f>
        <v>#DIV/0!</v>
      </c>
      <c r="P386" s="237" t="e">
        <f>+K386/((143*B383+投手通算!#REF!)*27)</f>
        <v>#REF!</v>
      </c>
      <c r="Q386" s="44" t="e">
        <f>+L386/(K386*3)</f>
        <v>#DIV/0!</v>
      </c>
      <c r="R386" s="618"/>
      <c r="S386" s="618">
        <f>+C386-R386</f>
        <v>0</v>
      </c>
      <c r="T386" s="362"/>
    </row>
    <row r="387" spans="1:20" ht="13.5" customHeight="1">
      <c r="A387" s="6"/>
      <c r="B387" s="19"/>
      <c r="C387" s="6"/>
      <c r="D387" s="6"/>
      <c r="E387" s="6"/>
      <c r="F387" s="6"/>
      <c r="G387" s="6"/>
      <c r="H387" s="6"/>
      <c r="I387" s="6"/>
      <c r="J387" s="6"/>
      <c r="K387" s="6"/>
      <c r="L387" s="6"/>
      <c r="M387" s="6"/>
      <c r="N387" s="449"/>
    </row>
    <row r="388" spans="1:20" ht="13.5" customHeight="1">
      <c r="A388" s="6"/>
      <c r="B388" s="19"/>
      <c r="C388" s="6"/>
      <c r="D388" s="6"/>
      <c r="E388" s="6"/>
      <c r="F388" s="6"/>
      <c r="G388" s="6"/>
      <c r="H388" s="6"/>
      <c r="I388" s="6"/>
      <c r="J388" s="6"/>
      <c r="K388" s="6"/>
      <c r="L388" s="6"/>
      <c r="M388" s="6"/>
      <c r="N388" s="449"/>
      <c r="R388" s="606"/>
    </row>
    <row r="389" spans="1:20" s="618" customFormat="1" ht="15.75" customHeight="1">
      <c r="A389" s="356">
        <v>125</v>
      </c>
      <c r="B389" s="1321">
        <v>34130</v>
      </c>
      <c r="C389" s="1319">
        <f ca="1">DATEDIF(B389,$A$1,"Ｙ")</f>
        <v>28</v>
      </c>
      <c r="D389" s="14">
        <v>181</v>
      </c>
      <c r="E389" s="14">
        <v>85</v>
      </c>
      <c r="F389" s="14" t="s">
        <v>618</v>
      </c>
      <c r="G389" s="15" t="s">
        <v>692</v>
      </c>
      <c r="H389" s="16" t="s">
        <v>693</v>
      </c>
      <c r="I389" s="14"/>
      <c r="J389" s="14"/>
      <c r="K389" s="14"/>
      <c r="L389" s="14"/>
      <c r="M389" s="1610" t="s">
        <v>2498</v>
      </c>
      <c r="N389" s="1329" t="s">
        <v>2312</v>
      </c>
      <c r="O389" s="596" t="s">
        <v>625</v>
      </c>
      <c r="P389" s="596"/>
      <c r="Q389" s="596"/>
      <c r="T389" s="115"/>
    </row>
    <row r="390" spans="1:20" ht="13.5" customHeight="1">
      <c r="A390" s="183" t="s">
        <v>691</v>
      </c>
      <c r="B390" s="184"/>
      <c r="C390" s="170" t="s">
        <v>73</v>
      </c>
      <c r="D390" s="170" t="s">
        <v>108</v>
      </c>
      <c r="E390" s="170" t="s">
        <v>109</v>
      </c>
      <c r="F390" s="170" t="s">
        <v>105</v>
      </c>
      <c r="G390" s="170" t="s">
        <v>128</v>
      </c>
      <c r="H390" s="170" t="s">
        <v>1114</v>
      </c>
      <c r="I390" s="170" t="s">
        <v>106</v>
      </c>
      <c r="J390" s="170" t="s">
        <v>78</v>
      </c>
      <c r="K390" s="170" t="s">
        <v>2</v>
      </c>
      <c r="L390" s="170" t="s">
        <v>37</v>
      </c>
      <c r="M390" s="170" t="s">
        <v>99</v>
      </c>
      <c r="N390" s="344" t="s">
        <v>1</v>
      </c>
      <c r="R390" s="618"/>
      <c r="S390" s="618"/>
    </row>
    <row r="391" spans="1:20" ht="13.5" customHeight="1">
      <c r="A391" s="6">
        <v>2012</v>
      </c>
      <c r="B391" s="19">
        <v>1</v>
      </c>
      <c r="C391" s="6">
        <v>1</v>
      </c>
      <c r="D391" s="6">
        <v>0</v>
      </c>
      <c r="E391" s="6">
        <v>0</v>
      </c>
      <c r="F391" s="6">
        <v>0</v>
      </c>
      <c r="G391" s="6">
        <v>1</v>
      </c>
      <c r="H391" s="6">
        <v>0</v>
      </c>
      <c r="I391" s="6">
        <v>0</v>
      </c>
      <c r="J391" s="68">
        <v>0</v>
      </c>
      <c r="K391" s="6">
        <v>9</v>
      </c>
      <c r="L391" s="6">
        <v>0</v>
      </c>
      <c r="M391" s="6">
        <v>2</v>
      </c>
      <c r="N391" s="563" t="e">
        <f>+M412/(K412/27)</f>
        <v>#VALUE!</v>
      </c>
      <c r="O391" s="25">
        <f t="shared" ref="O391" si="147">+C391/143</f>
        <v>6.993006993006993E-3</v>
      </c>
      <c r="P391" s="25">
        <f t="shared" ref="P391" si="148">+K391/(143*27)</f>
        <v>2.331002331002331E-3</v>
      </c>
      <c r="Q391" s="44" t="e">
        <f>+L412/(K412*3)</f>
        <v>#VALUE!</v>
      </c>
      <c r="R391" s="618" t="s">
        <v>1517</v>
      </c>
      <c r="S391" s="618" t="e">
        <f>+C412-R412</f>
        <v>#VALUE!</v>
      </c>
    </row>
    <row r="392" spans="1:20" ht="13.5" customHeight="1">
      <c r="A392" s="6">
        <v>2013</v>
      </c>
      <c r="B392" s="19">
        <v>2</v>
      </c>
      <c r="C392" s="6">
        <v>3</v>
      </c>
      <c r="D392" s="6">
        <v>0</v>
      </c>
      <c r="E392" s="6">
        <v>0</v>
      </c>
      <c r="F392" s="6">
        <v>0</v>
      </c>
      <c r="G392" s="6">
        <v>1</v>
      </c>
      <c r="H392" s="6">
        <v>0</v>
      </c>
      <c r="I392" s="6">
        <v>0</v>
      </c>
      <c r="J392" s="68">
        <v>0</v>
      </c>
      <c r="K392" s="6">
        <v>13</v>
      </c>
      <c r="L392" s="6">
        <v>4</v>
      </c>
      <c r="M392" s="6">
        <v>6</v>
      </c>
      <c r="N392" s="563" t="e">
        <f>+#REF!/(#REF!/27)</f>
        <v>#REF!</v>
      </c>
      <c r="O392" s="25">
        <f t="shared" ref="O392:O400" si="149">+C392/143</f>
        <v>2.097902097902098E-2</v>
      </c>
      <c r="P392" s="25">
        <f t="shared" ref="P392:P400" si="150">+K392/(143*27)</f>
        <v>3.3670033670033669E-3</v>
      </c>
      <c r="Q392" s="44" t="e">
        <f>+#REF!/(#REF!*3)</f>
        <v>#REF!</v>
      </c>
      <c r="R392" s="618" t="s">
        <v>757</v>
      </c>
      <c r="S392" s="618" t="e">
        <f>+#REF!-#REF!</f>
        <v>#REF!</v>
      </c>
    </row>
    <row r="393" spans="1:20" ht="13.5" customHeight="1">
      <c r="A393" s="6">
        <v>2014</v>
      </c>
      <c r="B393" s="19">
        <v>3</v>
      </c>
      <c r="C393" s="6">
        <v>30</v>
      </c>
      <c r="D393" s="6">
        <v>0</v>
      </c>
      <c r="E393" s="6">
        <v>0</v>
      </c>
      <c r="F393" s="6">
        <v>4</v>
      </c>
      <c r="G393" s="6">
        <v>2</v>
      </c>
      <c r="H393" s="6">
        <v>6</v>
      </c>
      <c r="I393" s="6">
        <v>0</v>
      </c>
      <c r="J393" s="68" t="e">
        <f>+#REF!/(#REF!+#REF!)</f>
        <v>#REF!</v>
      </c>
      <c r="K393" s="6">
        <v>161</v>
      </c>
      <c r="L393" s="6">
        <v>36</v>
      </c>
      <c r="M393" s="6">
        <v>21</v>
      </c>
      <c r="N393" s="563" t="e">
        <f>+#REF!/(#REF!/27)</f>
        <v>#REF!</v>
      </c>
      <c r="O393" s="25">
        <f t="shared" si="149"/>
        <v>0.20979020979020979</v>
      </c>
      <c r="P393" s="25">
        <f t="shared" si="150"/>
        <v>4.1699041699041699E-2</v>
      </c>
      <c r="Q393" s="44" t="e">
        <f>+#REF!/(#REF!*3)</f>
        <v>#REF!</v>
      </c>
      <c r="R393" s="618" t="s">
        <v>1516</v>
      </c>
      <c r="S393" s="618" t="e">
        <f>+#REF!-#REF!</f>
        <v>#REF!</v>
      </c>
    </row>
    <row r="394" spans="1:20" ht="13.5" customHeight="1">
      <c r="A394" s="6">
        <v>2015</v>
      </c>
      <c r="B394" s="19">
        <v>4</v>
      </c>
      <c r="C394" s="6">
        <v>34</v>
      </c>
      <c r="D394" s="6">
        <v>0</v>
      </c>
      <c r="E394" s="6">
        <v>0</v>
      </c>
      <c r="F394" s="6">
        <v>3</v>
      </c>
      <c r="G394" s="6">
        <v>3</v>
      </c>
      <c r="H394" s="6">
        <v>5</v>
      </c>
      <c r="I394" s="6">
        <v>0</v>
      </c>
      <c r="J394" s="68" t="e">
        <f>+#REF!/(#REF!+#REF!)</f>
        <v>#REF!</v>
      </c>
      <c r="K394" s="6">
        <v>186</v>
      </c>
      <c r="L394" s="6">
        <v>44</v>
      </c>
      <c r="M394" s="6">
        <v>25</v>
      </c>
      <c r="N394" s="563" t="e">
        <f>+#REF!/(#REF!/27)</f>
        <v>#REF!</v>
      </c>
      <c r="O394" s="25">
        <f t="shared" si="149"/>
        <v>0.23776223776223776</v>
      </c>
      <c r="P394" s="25">
        <f t="shared" si="150"/>
        <v>4.8174048174048176E-2</v>
      </c>
      <c r="Q394" s="44" t="e">
        <f>+#REF!/(#REF!*3)</f>
        <v>#REF!</v>
      </c>
      <c r="R394" s="618" t="s">
        <v>1516</v>
      </c>
      <c r="S394" s="618" t="e">
        <f>+#REF!-#REF!</f>
        <v>#REF!</v>
      </c>
    </row>
    <row r="395" spans="1:20" ht="13.5" customHeight="1">
      <c r="A395" s="6">
        <v>2016</v>
      </c>
      <c r="B395" s="19">
        <v>5</v>
      </c>
      <c r="C395" s="6">
        <v>16</v>
      </c>
      <c r="D395" s="6">
        <v>1</v>
      </c>
      <c r="E395" s="6">
        <v>1</v>
      </c>
      <c r="F395" s="6">
        <v>4</v>
      </c>
      <c r="G395" s="6">
        <v>0</v>
      </c>
      <c r="H395" s="6">
        <v>0</v>
      </c>
      <c r="I395" s="6">
        <v>1</v>
      </c>
      <c r="J395" s="68">
        <v>1</v>
      </c>
      <c r="K395" s="6">
        <v>164</v>
      </c>
      <c r="L395" s="6">
        <v>42</v>
      </c>
      <c r="M395" s="6">
        <v>16</v>
      </c>
      <c r="N395" s="563">
        <v>2.7987804878048781</v>
      </c>
      <c r="O395" s="25">
        <f t="shared" si="149"/>
        <v>0.11188811188811189</v>
      </c>
      <c r="P395" s="25">
        <f t="shared" si="150"/>
        <v>4.2476042476042475E-2</v>
      </c>
      <c r="Q395" s="44" t="e">
        <f>+L413/(K413*3)</f>
        <v>#DIV/0!</v>
      </c>
      <c r="R395" s="618" t="s">
        <v>721</v>
      </c>
      <c r="S395" s="618">
        <f>+C413-R413</f>
        <v>0</v>
      </c>
    </row>
    <row r="396" spans="1:20" ht="13.5" customHeight="1">
      <c r="A396" s="6">
        <v>2017</v>
      </c>
      <c r="B396" s="19">
        <v>6</v>
      </c>
      <c r="C396" s="6">
        <v>3</v>
      </c>
      <c r="D396" s="6">
        <f>+投手通算!AC96</f>
        <v>0</v>
      </c>
      <c r="E396" s="6">
        <f>+投手通算!AD96</f>
        <v>0</v>
      </c>
      <c r="F396" s="6">
        <f>+投手通算!D96</f>
        <v>0</v>
      </c>
      <c r="G396" s="6">
        <f>+投手通算!E96</f>
        <v>0</v>
      </c>
      <c r="H396" s="6">
        <v>1</v>
      </c>
      <c r="I396" s="6">
        <f>+投手通算!F96</f>
        <v>0</v>
      </c>
      <c r="J396" s="566" t="s">
        <v>792</v>
      </c>
      <c r="K396" s="6">
        <v>22</v>
      </c>
      <c r="L396" s="6">
        <v>7</v>
      </c>
      <c r="M396" s="6">
        <v>9</v>
      </c>
      <c r="N396" s="563" t="e">
        <f>+M414/(K414/27)</f>
        <v>#DIV/0!</v>
      </c>
      <c r="O396" s="25">
        <f t="shared" si="149"/>
        <v>2.097902097902098E-2</v>
      </c>
      <c r="P396" s="25">
        <f t="shared" si="150"/>
        <v>5.6980056980056983E-3</v>
      </c>
      <c r="Q396" s="44" t="e">
        <f>+L414/(K414*3)</f>
        <v>#DIV/0!</v>
      </c>
      <c r="R396" s="618" t="s">
        <v>1517</v>
      </c>
      <c r="S396" s="618" t="s">
        <v>757</v>
      </c>
    </row>
    <row r="397" spans="1:20" ht="13.5" customHeight="1">
      <c r="A397" s="6">
        <v>2018</v>
      </c>
      <c r="B397" s="19">
        <v>7</v>
      </c>
      <c r="C397" s="6">
        <v>7</v>
      </c>
      <c r="D397" s="6">
        <v>0</v>
      </c>
      <c r="E397" s="6">
        <v>0</v>
      </c>
      <c r="F397" s="6">
        <v>0</v>
      </c>
      <c r="G397" s="6">
        <v>0</v>
      </c>
      <c r="H397" s="6">
        <v>0</v>
      </c>
      <c r="I397" s="6">
        <v>0</v>
      </c>
      <c r="J397" s="566" t="s">
        <v>792</v>
      </c>
      <c r="K397" s="6">
        <v>52</v>
      </c>
      <c r="L397" s="6">
        <v>13</v>
      </c>
      <c r="M397" s="6">
        <v>10</v>
      </c>
      <c r="N397" s="563">
        <v>5.1823076923076901</v>
      </c>
      <c r="O397" s="25">
        <f t="shared" si="149"/>
        <v>4.8951048951048952E-2</v>
      </c>
      <c r="P397" s="25">
        <f t="shared" si="150"/>
        <v>1.3468013468013467E-2</v>
      </c>
      <c r="Q397" s="44" t="e">
        <f>+L415/(K415*3)</f>
        <v>#DIV/0!</v>
      </c>
      <c r="R397" s="618" t="s">
        <v>1532</v>
      </c>
      <c r="S397" s="618" t="s">
        <v>756</v>
      </c>
    </row>
    <row r="398" spans="1:20" ht="13.5" customHeight="1">
      <c r="A398" s="6">
        <v>2019</v>
      </c>
      <c r="B398" s="582">
        <v>8</v>
      </c>
      <c r="C398" s="545">
        <v>0</v>
      </c>
      <c r="D398" s="545">
        <v>0</v>
      </c>
      <c r="E398" s="545">
        <v>0</v>
      </c>
      <c r="F398" s="545">
        <v>0</v>
      </c>
      <c r="G398" s="545">
        <v>0</v>
      </c>
      <c r="H398" s="545">
        <v>0</v>
      </c>
      <c r="I398" s="545">
        <v>0</v>
      </c>
      <c r="J398" s="566" t="s">
        <v>792</v>
      </c>
      <c r="K398" s="566" t="s">
        <v>792</v>
      </c>
      <c r="L398" s="566" t="s">
        <v>792</v>
      </c>
      <c r="M398" s="566" t="s">
        <v>792</v>
      </c>
      <c r="N398" s="566" t="s">
        <v>792</v>
      </c>
      <c r="O398" s="25">
        <f t="shared" ref="O398" si="151">+C398/143</f>
        <v>0</v>
      </c>
      <c r="P398" s="25" t="e">
        <f t="shared" ref="P398" si="152">+K398/(143*27)</f>
        <v>#VALUE!</v>
      </c>
      <c r="Q398" s="566" t="s">
        <v>792</v>
      </c>
      <c r="R398" s="566" t="s">
        <v>792</v>
      </c>
      <c r="S398" s="618" t="e">
        <f>+C398-R398</f>
        <v>#VALUE!</v>
      </c>
    </row>
    <row r="399" spans="1:20" s="539" customFormat="1" ht="13.5" customHeight="1">
      <c r="A399" s="6">
        <v>2020</v>
      </c>
      <c r="B399" s="582">
        <v>9</v>
      </c>
      <c r="C399" s="545">
        <v>0</v>
      </c>
      <c r="D399" s="545">
        <v>0</v>
      </c>
      <c r="E399" s="545">
        <v>0</v>
      </c>
      <c r="F399" s="545">
        <v>0</v>
      </c>
      <c r="G399" s="545">
        <v>0</v>
      </c>
      <c r="H399" s="545">
        <v>0</v>
      </c>
      <c r="I399" s="545">
        <v>0</v>
      </c>
      <c r="J399" s="583" t="e">
        <v>#DIV/0!</v>
      </c>
      <c r="K399" s="545">
        <v>0</v>
      </c>
      <c r="L399" s="545">
        <v>0</v>
      </c>
      <c r="M399" s="545">
        <v>0</v>
      </c>
      <c r="N399" s="584" t="e">
        <f>+M399/(K399/27)</f>
        <v>#DIV/0!</v>
      </c>
      <c r="O399" s="25">
        <f t="shared" si="149"/>
        <v>0</v>
      </c>
      <c r="P399" s="25">
        <f t="shared" si="150"/>
        <v>0</v>
      </c>
      <c r="Q399" s="750" t="e">
        <f>+L399/(K399*3)</f>
        <v>#DIV/0!</v>
      </c>
      <c r="R399" s="586"/>
      <c r="S399" s="586">
        <f>+C399-R399</f>
        <v>0</v>
      </c>
      <c r="T399" s="587"/>
    </row>
    <row r="400" spans="1:20" s="539" customFormat="1" ht="13.5" customHeight="1">
      <c r="A400" s="545">
        <v>2021</v>
      </c>
      <c r="B400" s="582">
        <v>10</v>
      </c>
      <c r="C400" s="545">
        <v>0</v>
      </c>
      <c r="D400" s="545">
        <v>0</v>
      </c>
      <c r="E400" s="545">
        <v>0</v>
      </c>
      <c r="F400" s="545">
        <v>0</v>
      </c>
      <c r="G400" s="545">
        <v>0</v>
      </c>
      <c r="H400" s="545">
        <v>0</v>
      </c>
      <c r="I400" s="545">
        <v>0</v>
      </c>
      <c r="J400" s="583" t="e">
        <f>+F400/(F400+G400)</f>
        <v>#DIV/0!</v>
      </c>
      <c r="K400" s="545">
        <v>0</v>
      </c>
      <c r="L400" s="545">
        <v>0</v>
      </c>
      <c r="M400" s="545">
        <v>0</v>
      </c>
      <c r="N400" s="584" t="e">
        <f>+M400/(K400/27)</f>
        <v>#DIV/0!</v>
      </c>
      <c r="O400" s="25">
        <f t="shared" si="149"/>
        <v>0</v>
      </c>
      <c r="P400" s="25">
        <f t="shared" si="150"/>
        <v>0</v>
      </c>
      <c r="Q400" s="750" t="e">
        <f>+L400/(K400*3)</f>
        <v>#DIV/0!</v>
      </c>
      <c r="R400" s="586"/>
      <c r="S400" s="586">
        <f>+C400-R400</f>
        <v>0</v>
      </c>
      <c r="T400" s="587"/>
    </row>
    <row r="401" spans="1:20" s="1" customFormat="1" ht="13.5" customHeight="1">
      <c r="A401" s="351">
        <v>2022</v>
      </c>
      <c r="B401" s="440">
        <v>11</v>
      </c>
      <c r="C401" s="351">
        <f>+投手通算!C39</f>
        <v>0</v>
      </c>
      <c r="D401" s="351">
        <f>+投手通算!AC39</f>
        <v>0</v>
      </c>
      <c r="E401" s="351">
        <f>+投手通算!AD39</f>
        <v>0</v>
      </c>
      <c r="F401" s="351">
        <f>+投手通算!D39</f>
        <v>0</v>
      </c>
      <c r="G401" s="351">
        <f>+投手通算!E39</f>
        <v>0</v>
      </c>
      <c r="H401" s="351">
        <f>+投手通算!G39</f>
        <v>0</v>
      </c>
      <c r="I401" s="351">
        <f>+投手通算!F39</f>
        <v>0</v>
      </c>
      <c r="J401" s="441" t="e">
        <f>+F401/(F401+G401)</f>
        <v>#DIV/0!</v>
      </c>
      <c r="K401" s="351">
        <f>+投手通算!I39</f>
        <v>0</v>
      </c>
      <c r="L401" s="351">
        <f>+投手通算!N39</f>
        <v>0</v>
      </c>
      <c r="M401" s="351">
        <f>+投手通算!S39</f>
        <v>0</v>
      </c>
      <c r="N401" s="564" t="e">
        <f>+M401/(K401/27)</f>
        <v>#DIV/0!</v>
      </c>
      <c r="O401" s="610" t="e">
        <f>+C401/$T$1</f>
        <v>#DIV/0!</v>
      </c>
      <c r="P401" s="237" t="e">
        <f>+K401/(成績!C$2*27)</f>
        <v>#DIV/0!</v>
      </c>
      <c r="Q401" s="358" t="e">
        <f>+L401/(K401*3)</f>
        <v>#DIV/0!</v>
      </c>
      <c r="R401" s="529"/>
      <c r="S401" s="529">
        <f>+C401-R401</f>
        <v>0</v>
      </c>
      <c r="T401" s="362"/>
    </row>
    <row r="402" spans="1:20" s="1" customFormat="1" ht="13.5" customHeight="1">
      <c r="A402" s="69" t="s">
        <v>96</v>
      </c>
      <c r="B402" s="70"/>
      <c r="C402" s="69">
        <f>SUM(C391:C401)</f>
        <v>94</v>
      </c>
      <c r="D402" s="69">
        <f t="shared" ref="D402:I402" si="153">SUM(D391:D401)</f>
        <v>1</v>
      </c>
      <c r="E402" s="69">
        <f t="shared" si="153"/>
        <v>1</v>
      </c>
      <c r="F402" s="69">
        <f t="shared" si="153"/>
        <v>11</v>
      </c>
      <c r="G402" s="69">
        <f t="shared" si="153"/>
        <v>7</v>
      </c>
      <c r="H402" s="69">
        <f t="shared" si="153"/>
        <v>12</v>
      </c>
      <c r="I402" s="69">
        <f t="shared" si="153"/>
        <v>1</v>
      </c>
      <c r="J402" s="72">
        <f>+F402/(F402+G402)</f>
        <v>0.61111111111111116</v>
      </c>
      <c r="K402" s="69">
        <f>SUM(K391:K401)</f>
        <v>607</v>
      </c>
      <c r="L402" s="69">
        <f>SUM(L389:L400)</f>
        <v>146</v>
      </c>
      <c r="M402" s="69">
        <f>SUM(M389:M400)</f>
        <v>89</v>
      </c>
      <c r="N402" s="565">
        <f>+M402/(K402/27)</f>
        <v>3.9588138385502472</v>
      </c>
      <c r="O402" s="237">
        <f>+C402/(143*B398+$T$1)</f>
        <v>8.2167832167832161E-2</v>
      </c>
      <c r="P402" s="237" t="e">
        <f>+K402/((143*B415+投手通算!C113)*27)</f>
        <v>#DIV/0!</v>
      </c>
      <c r="Q402" s="44">
        <f>+L402/(K402*3)</f>
        <v>8.0175727622185611E-2</v>
      </c>
      <c r="R402" s="618">
        <v>21</v>
      </c>
      <c r="S402" s="618">
        <f>+C402-R402</f>
        <v>73</v>
      </c>
      <c r="T402" s="362"/>
    </row>
    <row r="403" spans="1:20" ht="13.5" customHeight="1">
      <c r="A403" s="6"/>
      <c r="B403" s="19"/>
      <c r="C403" s="6"/>
      <c r="D403" s="6"/>
      <c r="E403" s="6"/>
      <c r="F403" s="6"/>
      <c r="G403" s="6"/>
      <c r="H403" s="6"/>
      <c r="I403" s="6"/>
      <c r="J403" s="68"/>
      <c r="K403" s="6"/>
      <c r="L403" s="6"/>
      <c r="M403" s="6"/>
      <c r="N403" s="1330"/>
      <c r="R403" s="618"/>
      <c r="S403" s="618"/>
    </row>
    <row r="404" spans="1:20" ht="13.5" customHeight="1">
      <c r="A404" s="6"/>
      <c r="B404" s="19"/>
      <c r="C404" s="6"/>
      <c r="D404" s="6"/>
      <c r="E404" s="6"/>
      <c r="F404" s="6"/>
      <c r="G404" s="6"/>
      <c r="H404" s="6"/>
      <c r="I404" s="6"/>
      <c r="J404" s="6"/>
      <c r="K404" s="6"/>
      <c r="L404" s="6"/>
      <c r="M404" s="6"/>
      <c r="N404" s="94"/>
      <c r="R404" s="618"/>
      <c r="S404" s="618"/>
    </row>
    <row r="405" spans="1:20" s="5" customFormat="1" ht="13.5" customHeight="1">
      <c r="A405" s="356">
        <v>126</v>
      </c>
      <c r="B405" s="1321">
        <v>37847</v>
      </c>
      <c r="C405" s="1319">
        <f ca="1">DATEDIF(B405,$A$1,"Ｙ")</f>
        <v>18</v>
      </c>
      <c r="D405" s="14">
        <v>182</v>
      </c>
      <c r="E405" s="14">
        <v>83</v>
      </c>
      <c r="F405" s="14" t="s">
        <v>1461</v>
      </c>
      <c r="G405" s="15" t="s">
        <v>2215</v>
      </c>
      <c r="H405" s="16" t="s">
        <v>2237</v>
      </c>
      <c r="I405" s="14"/>
      <c r="J405" s="14"/>
      <c r="K405" s="14"/>
      <c r="L405" s="14"/>
      <c r="M405" s="14" t="s">
        <v>1281</v>
      </c>
      <c r="N405" s="1327">
        <v>250</v>
      </c>
      <c r="O405" s="357"/>
      <c r="P405" s="357"/>
      <c r="Q405" s="357"/>
      <c r="T405" s="115"/>
    </row>
    <row r="406" spans="1:20" ht="13.5" customHeight="1">
      <c r="A406" s="39" t="s">
        <v>2225</v>
      </c>
      <c r="B406" s="181"/>
      <c r="C406" s="170" t="s">
        <v>73</v>
      </c>
      <c r="D406" s="170" t="s">
        <v>108</v>
      </c>
      <c r="E406" s="170" t="s">
        <v>109</v>
      </c>
      <c r="F406" s="170" t="s">
        <v>105</v>
      </c>
      <c r="G406" s="170" t="s">
        <v>128</v>
      </c>
      <c r="H406" s="170" t="s">
        <v>1114</v>
      </c>
      <c r="I406" s="170" t="s">
        <v>106</v>
      </c>
      <c r="J406" s="170" t="s">
        <v>78</v>
      </c>
      <c r="K406" s="170" t="s">
        <v>2</v>
      </c>
      <c r="L406" s="170" t="s">
        <v>37</v>
      </c>
      <c r="M406" s="170" t="s">
        <v>99</v>
      </c>
      <c r="N406" s="344" t="s">
        <v>1</v>
      </c>
    </row>
    <row r="407" spans="1:20" s="1" customFormat="1" ht="13.5" customHeight="1">
      <c r="A407" s="351">
        <v>2022</v>
      </c>
      <c r="B407" s="440">
        <v>1</v>
      </c>
      <c r="C407" s="351">
        <f>+投手通算!C40</f>
        <v>0</v>
      </c>
      <c r="D407" s="351">
        <f>+投手通算!AC40</f>
        <v>0</v>
      </c>
      <c r="E407" s="351">
        <f>+投手通算!AD40</f>
        <v>0</v>
      </c>
      <c r="F407" s="351">
        <f>+投手通算!D40</f>
        <v>0</v>
      </c>
      <c r="G407" s="351">
        <f>+投手通算!E40</f>
        <v>0</v>
      </c>
      <c r="H407" s="351">
        <f>+投手通算!G40</f>
        <v>0</v>
      </c>
      <c r="I407" s="351">
        <f>+投手通算!F40</f>
        <v>0</v>
      </c>
      <c r="J407" s="441" t="e">
        <f>+F407/(F407+G407)</f>
        <v>#DIV/0!</v>
      </c>
      <c r="K407" s="351">
        <f>+投手通算!I41</f>
        <v>0</v>
      </c>
      <c r="L407" s="351">
        <f>+投手通算!N41</f>
        <v>0</v>
      </c>
      <c r="M407" s="351">
        <f>+投手通算!S41</f>
        <v>0</v>
      </c>
      <c r="N407" s="1331" t="e">
        <f>+M407/(K407/27)</f>
        <v>#DIV/0!</v>
      </c>
      <c r="O407" s="610" t="e">
        <f>+C407/$T$1</f>
        <v>#DIV/0!</v>
      </c>
      <c r="P407" s="237" t="e">
        <f>+K407/(成績!C$2*27)</f>
        <v>#DIV/0!</v>
      </c>
      <c r="Q407" s="237" t="e">
        <f>+L407/K407</f>
        <v>#DIV/0!</v>
      </c>
      <c r="R407" s="529"/>
      <c r="S407" s="529">
        <f>+C407-R407</f>
        <v>0</v>
      </c>
      <c r="T407" s="362"/>
    </row>
    <row r="408" spans="1:20" s="1" customFormat="1" ht="13.5" customHeight="1">
      <c r="A408" s="69" t="s">
        <v>96</v>
      </c>
      <c r="B408" s="556"/>
      <c r="C408" s="69">
        <f t="shared" ref="C408:I408" si="154">SUM(C407:C407)</f>
        <v>0</v>
      </c>
      <c r="D408" s="69">
        <f t="shared" si="154"/>
        <v>0</v>
      </c>
      <c r="E408" s="69">
        <f t="shared" si="154"/>
        <v>0</v>
      </c>
      <c r="F408" s="69">
        <f t="shared" si="154"/>
        <v>0</v>
      </c>
      <c r="G408" s="69">
        <f t="shared" si="154"/>
        <v>0</v>
      </c>
      <c r="H408" s="69">
        <f t="shared" si="154"/>
        <v>0</v>
      </c>
      <c r="I408" s="69">
        <f t="shared" si="154"/>
        <v>0</v>
      </c>
      <c r="J408" s="72" t="e">
        <f>+F408/(F408+G408)</f>
        <v>#DIV/0!</v>
      </c>
      <c r="K408" s="594">
        <f>SUM(K407:K407)</f>
        <v>0</v>
      </c>
      <c r="L408" s="594">
        <f>SUM(L407:L407)</f>
        <v>0</v>
      </c>
      <c r="M408" s="594">
        <f>SUM(M407:M407)</f>
        <v>0</v>
      </c>
      <c r="N408" s="1332" t="e">
        <f>+M408/(K408/27)</f>
        <v>#DIV/0!</v>
      </c>
      <c r="O408" s="237" t="e">
        <f>+C408/(143*B406+$T$1)</f>
        <v>#DIV/0!</v>
      </c>
      <c r="P408" s="237">
        <f>+K408/((143*B405+投手通算!C55)*27)</f>
        <v>0</v>
      </c>
      <c r="Q408" s="44" t="e">
        <f>+L408/(K408*3)</f>
        <v>#DIV/0!</v>
      </c>
      <c r="R408" s="5"/>
      <c r="S408" s="5">
        <f>+C408-R408</f>
        <v>0</v>
      </c>
      <c r="T408" s="362"/>
    </row>
    <row r="409" spans="1:20" ht="13.5" customHeight="1">
      <c r="A409" s="6"/>
      <c r="B409" s="19"/>
      <c r="C409" s="6"/>
      <c r="D409" s="6"/>
      <c r="E409" s="6"/>
      <c r="F409" s="6"/>
      <c r="G409" s="6"/>
      <c r="H409" s="6"/>
      <c r="I409" s="6"/>
      <c r="J409" s="6"/>
      <c r="K409" s="6"/>
      <c r="L409" s="6"/>
      <c r="M409" s="6"/>
      <c r="N409" s="94"/>
    </row>
    <row r="410" spans="1:20" ht="13.5" customHeight="1">
      <c r="A410" s="6"/>
      <c r="B410" s="19"/>
      <c r="C410" s="6"/>
      <c r="D410" s="6"/>
      <c r="E410" s="6"/>
      <c r="F410" s="6"/>
      <c r="G410" s="6"/>
      <c r="H410" s="6"/>
      <c r="I410" s="6"/>
      <c r="J410" s="6"/>
      <c r="K410" s="6"/>
      <c r="L410" s="6"/>
      <c r="M410" s="6"/>
      <c r="N410" s="94"/>
    </row>
    <row r="411" spans="1:20" s="618" customFormat="1" ht="13.5" customHeight="1">
      <c r="A411" s="70">
        <v>128</v>
      </c>
      <c r="B411" s="1321">
        <v>37747</v>
      </c>
      <c r="C411" s="1319">
        <f ca="1">DATEDIF(B411,$A$1,"Ｙ")</f>
        <v>18</v>
      </c>
      <c r="D411" s="14">
        <v>190</v>
      </c>
      <c r="E411" s="14">
        <v>76</v>
      </c>
      <c r="F411" s="14" t="s">
        <v>655</v>
      </c>
      <c r="G411" s="15" t="s">
        <v>633</v>
      </c>
      <c r="H411" s="16" t="s">
        <v>2239</v>
      </c>
      <c r="I411" s="14"/>
      <c r="J411" s="14"/>
      <c r="K411" s="14"/>
      <c r="L411" s="14"/>
      <c r="M411" s="14" t="s">
        <v>1282</v>
      </c>
      <c r="N411" s="1327">
        <v>250</v>
      </c>
      <c r="O411" s="596"/>
      <c r="P411" s="596"/>
      <c r="Q411" s="596"/>
      <c r="T411" s="115"/>
    </row>
    <row r="412" spans="1:20" ht="13.5" customHeight="1">
      <c r="A412" s="39" t="s">
        <v>2238</v>
      </c>
      <c r="B412" s="181"/>
      <c r="C412" s="170" t="s">
        <v>73</v>
      </c>
      <c r="D412" s="170" t="s">
        <v>108</v>
      </c>
      <c r="E412" s="170" t="s">
        <v>109</v>
      </c>
      <c r="F412" s="170" t="s">
        <v>105</v>
      </c>
      <c r="G412" s="170" t="s">
        <v>128</v>
      </c>
      <c r="H412" s="170" t="s">
        <v>1114</v>
      </c>
      <c r="I412" s="170" t="s">
        <v>106</v>
      </c>
      <c r="J412" s="170" t="s">
        <v>78</v>
      </c>
      <c r="K412" s="170" t="s">
        <v>2</v>
      </c>
      <c r="L412" s="170" t="s">
        <v>37</v>
      </c>
      <c r="M412" s="170" t="s">
        <v>99</v>
      </c>
      <c r="N412" s="344" t="s">
        <v>1</v>
      </c>
      <c r="R412" s="618"/>
      <c r="S412" s="618"/>
    </row>
    <row r="413" spans="1:20" s="1" customFormat="1" ht="13.5" customHeight="1">
      <c r="A413" s="351">
        <v>2022</v>
      </c>
      <c r="B413" s="440">
        <v>1</v>
      </c>
      <c r="C413" s="351">
        <f>+投手通算!C41</f>
        <v>0</v>
      </c>
      <c r="D413" s="351">
        <f>+投手通算!AC41</f>
        <v>0</v>
      </c>
      <c r="E413" s="351">
        <f>+投手通算!AD41</f>
        <v>0</v>
      </c>
      <c r="F413" s="351">
        <f>+投手通算!D41</f>
        <v>0</v>
      </c>
      <c r="G413" s="351">
        <f>+投手通算!E41</f>
        <v>0</v>
      </c>
      <c r="H413" s="351">
        <f>+投手通算!G41</f>
        <v>0</v>
      </c>
      <c r="I413" s="351">
        <f>+投手通算!F41</f>
        <v>0</v>
      </c>
      <c r="J413" s="1154" t="e">
        <v>#DIV/0!</v>
      </c>
      <c r="K413" s="351">
        <f>+投手通算!I41</f>
        <v>0</v>
      </c>
      <c r="L413" s="351">
        <f>+投手通算!N41</f>
        <v>0</v>
      </c>
      <c r="M413" s="351">
        <f>+投手通算!S41</f>
        <v>0</v>
      </c>
      <c r="N413" s="1331" t="e">
        <f>+M413/(K413/27)</f>
        <v>#DIV/0!</v>
      </c>
      <c r="O413" s="610" t="e">
        <f>+C413/$T$1</f>
        <v>#DIV/0!</v>
      </c>
      <c r="P413" s="237" t="e">
        <f>+K413/(成績!C$2*27)</f>
        <v>#DIV/0!</v>
      </c>
      <c r="Q413" s="237" t="e">
        <f>+L413/K413</f>
        <v>#DIV/0!</v>
      </c>
      <c r="R413" s="529"/>
      <c r="S413" s="529">
        <f>+C413-R413</f>
        <v>0</v>
      </c>
      <c r="T413" s="362"/>
    </row>
    <row r="414" spans="1:20" s="1" customFormat="1" ht="13.5" customHeight="1">
      <c r="A414" s="69" t="s">
        <v>96</v>
      </c>
      <c r="B414" s="556"/>
      <c r="C414" s="69">
        <f t="shared" ref="C414:I414" si="155">SUM(C413:C413)</f>
        <v>0</v>
      </c>
      <c r="D414" s="69">
        <f t="shared" si="155"/>
        <v>0</v>
      </c>
      <c r="E414" s="69">
        <f t="shared" si="155"/>
        <v>0</v>
      </c>
      <c r="F414" s="69">
        <f t="shared" si="155"/>
        <v>0</v>
      </c>
      <c r="G414" s="69">
        <f t="shared" si="155"/>
        <v>0</v>
      </c>
      <c r="H414" s="69">
        <f t="shared" si="155"/>
        <v>0</v>
      </c>
      <c r="I414" s="69">
        <f t="shared" si="155"/>
        <v>0</v>
      </c>
      <c r="J414" s="72" t="e">
        <f>+F414/(F414+G414)</f>
        <v>#DIV/0!</v>
      </c>
      <c r="K414" s="69">
        <f>SUM(K413:K413)</f>
        <v>0</v>
      </c>
      <c r="L414" s="69">
        <f>SUM(L413:L413)</f>
        <v>0</v>
      </c>
      <c r="M414" s="69">
        <f>SUM(M413:M413)</f>
        <v>0</v>
      </c>
      <c r="N414" s="1332" t="e">
        <f>+M414/(K414/27)</f>
        <v>#DIV/0!</v>
      </c>
      <c r="O414" s="237" t="e">
        <f>+C414/(143*B412+$T$1)</f>
        <v>#DIV/0!</v>
      </c>
      <c r="P414" s="237">
        <f>+K414/((143*B411+投手通算!C62)*27)</f>
        <v>0</v>
      </c>
      <c r="Q414" s="44" t="e">
        <f>+L414/(K414*3)</f>
        <v>#DIV/0!</v>
      </c>
      <c r="R414" s="618"/>
      <c r="S414" s="618">
        <f>+C414-R414</f>
        <v>0</v>
      </c>
      <c r="T414" s="362"/>
    </row>
    <row r="415" spans="1:20" ht="13.5" customHeight="1">
      <c r="A415" s="6"/>
      <c r="B415" s="19"/>
      <c r="C415" s="6"/>
      <c r="D415" s="6"/>
      <c r="E415" s="6"/>
      <c r="F415" s="6"/>
      <c r="G415" s="6"/>
      <c r="H415" s="6"/>
      <c r="I415" s="6"/>
      <c r="J415" s="6"/>
      <c r="K415" s="6"/>
      <c r="L415" s="6"/>
      <c r="M415" s="6"/>
      <c r="N415" s="94"/>
      <c r="R415" s="618"/>
      <c r="S415" s="618"/>
    </row>
    <row r="416" spans="1:20" ht="13.5" customHeight="1">
      <c r="A416" s="6"/>
      <c r="B416" s="19"/>
      <c r="C416" s="6"/>
      <c r="D416" s="6"/>
      <c r="E416" s="6"/>
      <c r="F416" s="6"/>
      <c r="G416" s="6"/>
      <c r="H416" s="6"/>
      <c r="I416" s="6"/>
      <c r="J416" s="6"/>
      <c r="K416" s="6"/>
      <c r="L416" s="6"/>
      <c r="M416" s="6"/>
      <c r="N416" s="94"/>
      <c r="R416" s="618"/>
      <c r="S416" s="618"/>
    </row>
    <row r="417" spans="1:1" ht="13.5" customHeight="1">
      <c r="A417" s="561"/>
    </row>
    <row r="419" spans="1:1" ht="13.5" customHeight="1">
      <c r="A419" s="561"/>
    </row>
    <row r="421" spans="1:1" ht="13.5" customHeight="1">
      <c r="A421" s="561"/>
    </row>
    <row r="423" spans="1:1" ht="13.5" customHeight="1">
      <c r="A423" s="561"/>
    </row>
    <row r="425" spans="1:1" ht="13.5" customHeight="1">
      <c r="A425" s="561"/>
    </row>
    <row r="427" spans="1:1" ht="13.5" customHeight="1">
      <c r="A427" s="561"/>
    </row>
    <row r="429" spans="1:1" ht="13.5" customHeight="1">
      <c r="A429" s="561"/>
    </row>
  </sheetData>
  <autoFilter ref="A1:P402" xr:uid="{00000000-0009-0000-0000-00000A000000}"/>
  <phoneticPr fontId="2"/>
  <pageMargins left="0.55118110236220474" right="0.47244094488188981" top="0.82677165354330717" bottom="0.59055118110236227" header="0.51181102362204722" footer="0.35433070866141736"/>
  <pageSetup paperSize="9" orientation="portrait" horizontalDpi="4294967293" verticalDpi="0" r:id="rId1"/>
  <headerFooter alignWithMargins="0">
    <oddHeader>&amp;L2012（24）年&amp;C&amp;12投手リスト&amp;R&amp;D</oddHeader>
    <oddFooter>&amp;L&amp;P/&amp;N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T398"/>
  <sheetViews>
    <sheetView workbookViewId="0"/>
    <sheetView workbookViewId="1"/>
  </sheetViews>
  <sheetFormatPr defaultRowHeight="13.5" customHeight="1"/>
  <cols>
    <col min="1" max="1" width="11.25" style="4" customWidth="1"/>
    <col min="2" max="2" width="8.375" style="581" customWidth="1"/>
    <col min="3" max="14" width="5.75" customWidth="1"/>
    <col min="15" max="15" width="13.625" style="4" customWidth="1"/>
    <col min="16" max="16" width="7.375" style="25" customWidth="1"/>
    <col min="17" max="17" width="6.875" customWidth="1"/>
    <col min="18" max="18" width="6.875" style="44" customWidth="1"/>
    <col min="19" max="20" width="6.875" style="25" customWidth="1"/>
  </cols>
  <sheetData>
    <row r="1" spans="1:20" s="5" customFormat="1" ht="13.5" customHeight="1">
      <c r="A1" s="1333">
        <f ca="1">TODAY()</f>
        <v>44632</v>
      </c>
      <c r="B1" s="581" t="s">
        <v>1486</v>
      </c>
      <c r="C1" s="5" t="s">
        <v>1487</v>
      </c>
      <c r="D1" s="5" t="s">
        <v>1488</v>
      </c>
      <c r="E1" s="5" t="s">
        <v>1489</v>
      </c>
      <c r="F1" s="5" t="s">
        <v>1490</v>
      </c>
      <c r="G1" s="5" t="s">
        <v>1491</v>
      </c>
      <c r="H1" s="5" t="s">
        <v>1492</v>
      </c>
      <c r="N1" s="5" t="s">
        <v>1493</v>
      </c>
      <c r="O1" s="111" t="s">
        <v>1494</v>
      </c>
      <c r="P1" s="406">
        <f>+成績!AE1</f>
        <v>0</v>
      </c>
      <c r="R1" s="409"/>
      <c r="S1" s="357"/>
      <c r="T1" s="357"/>
    </row>
    <row r="2" spans="1:20" ht="13.5" customHeight="1">
      <c r="A2" s="1335" t="s">
        <v>1690</v>
      </c>
      <c r="B2" s="1321">
        <v>34813</v>
      </c>
      <c r="C2" s="1319">
        <f ca="1">DATEDIF(B2,$A$1,"Ｙ")</f>
        <v>26</v>
      </c>
      <c r="D2" s="14">
        <v>175</v>
      </c>
      <c r="E2" s="14">
        <v>72</v>
      </c>
      <c r="F2" s="14" t="s">
        <v>655</v>
      </c>
      <c r="G2" s="14" t="s">
        <v>620</v>
      </c>
      <c r="H2" s="16" t="s">
        <v>1566</v>
      </c>
      <c r="I2" s="17"/>
      <c r="J2" s="17"/>
      <c r="K2" s="17"/>
      <c r="L2" s="17"/>
      <c r="M2" s="17"/>
      <c r="N2" s="14" t="s">
        <v>1282</v>
      </c>
      <c r="O2" s="562" t="s">
        <v>2300</v>
      </c>
    </row>
    <row r="3" spans="1:20" ht="13.5" customHeight="1">
      <c r="A3" s="517" t="s">
        <v>1565</v>
      </c>
      <c r="B3" s="788" t="s">
        <v>678</v>
      </c>
      <c r="C3" s="19" t="s">
        <v>73</v>
      </c>
      <c r="D3" s="19" t="s">
        <v>33</v>
      </c>
      <c r="E3" s="19" t="s">
        <v>34</v>
      </c>
      <c r="F3" s="19" t="s">
        <v>35</v>
      </c>
      <c r="G3" s="19" t="s">
        <v>111</v>
      </c>
      <c r="H3" s="19" t="s">
        <v>112</v>
      </c>
      <c r="I3" s="19" t="s">
        <v>104</v>
      </c>
      <c r="J3" s="19" t="s">
        <v>113</v>
      </c>
      <c r="K3" s="19" t="s">
        <v>36</v>
      </c>
      <c r="L3" s="19" t="s">
        <v>39</v>
      </c>
      <c r="M3" s="19" t="s">
        <v>131</v>
      </c>
      <c r="N3" s="19" t="s">
        <v>37</v>
      </c>
      <c r="O3" s="178" t="s">
        <v>32</v>
      </c>
      <c r="P3" s="359" t="s">
        <v>1295</v>
      </c>
      <c r="Q3" s="360" t="s">
        <v>1296</v>
      </c>
      <c r="R3" s="360" t="s">
        <v>1297</v>
      </c>
      <c r="S3" s="359" t="s">
        <v>1298</v>
      </c>
      <c r="T3" s="359" t="s">
        <v>1299</v>
      </c>
    </row>
    <row r="4" spans="1:20" ht="13.5" customHeight="1">
      <c r="A4" s="726">
        <v>2017</v>
      </c>
      <c r="B4" s="19" t="s">
        <v>2249</v>
      </c>
      <c r="C4" s="1173">
        <v>2</v>
      </c>
      <c r="D4" s="1173">
        <v>3</v>
      </c>
      <c r="E4" s="1173">
        <v>0</v>
      </c>
      <c r="F4" s="1173">
        <v>0</v>
      </c>
      <c r="G4" s="1173">
        <v>0</v>
      </c>
      <c r="H4" s="1173">
        <v>0</v>
      </c>
      <c r="I4" s="1173">
        <v>0</v>
      </c>
      <c r="J4" s="1173">
        <v>0</v>
      </c>
      <c r="K4" s="1173">
        <v>0</v>
      </c>
      <c r="L4" s="1173">
        <v>0</v>
      </c>
      <c r="M4" s="1173">
        <v>0</v>
      </c>
      <c r="N4" s="1173">
        <v>1</v>
      </c>
      <c r="O4" s="570">
        <f>+F4/D4</f>
        <v>0</v>
      </c>
      <c r="P4" s="1171"/>
      <c r="Q4" s="1172"/>
      <c r="R4" s="1172"/>
      <c r="S4" s="1171"/>
      <c r="T4" s="1171"/>
    </row>
    <row r="5" spans="1:20" ht="13.5" customHeight="1">
      <c r="A5" s="6">
        <v>2018</v>
      </c>
      <c r="B5" s="19" t="s">
        <v>2248</v>
      </c>
      <c r="C5" s="6">
        <v>11</v>
      </c>
      <c r="D5" s="6">
        <v>18</v>
      </c>
      <c r="E5" s="6">
        <v>3</v>
      </c>
      <c r="F5" s="6">
        <v>5</v>
      </c>
      <c r="G5" s="6">
        <v>0</v>
      </c>
      <c r="H5" s="6">
        <v>1</v>
      </c>
      <c r="I5" s="6">
        <v>0</v>
      </c>
      <c r="J5" s="6">
        <v>7</v>
      </c>
      <c r="K5" s="6">
        <v>2</v>
      </c>
      <c r="L5" s="6">
        <v>1</v>
      </c>
      <c r="M5" s="6">
        <v>3</v>
      </c>
      <c r="N5" s="6">
        <v>9</v>
      </c>
      <c r="O5" s="570">
        <f>+F5/D5</f>
        <v>0.27777777777777779</v>
      </c>
      <c r="P5" s="25">
        <f>+C5/143</f>
        <v>7.6923076923076927E-2</v>
      </c>
      <c r="Q5" s="25">
        <f t="shared" ref="Q5:Q10" si="0">+(G5+H5+I5)/F5</f>
        <v>0.2</v>
      </c>
      <c r="R5" s="44">
        <f t="shared" ref="R5:R10" si="1">+(G5+H5+I5)/D5</f>
        <v>5.5555555555555552E-2</v>
      </c>
      <c r="S5" s="25">
        <f t="shared" ref="S5:S10" si="2">+N5/D5</f>
        <v>0.5</v>
      </c>
      <c r="T5" s="25">
        <f t="shared" ref="T5:T10" si="3">+M5/(D5+M5)</f>
        <v>0.14285714285714285</v>
      </c>
    </row>
    <row r="6" spans="1:20" ht="13.5" customHeight="1">
      <c r="A6" s="545">
        <v>2019</v>
      </c>
      <c r="B6" s="19">
        <v>3</v>
      </c>
      <c r="C6" s="498">
        <v>64</v>
      </c>
      <c r="D6" s="498">
        <v>25</v>
      </c>
      <c r="E6" s="498">
        <v>17</v>
      </c>
      <c r="F6" s="498">
        <v>5</v>
      </c>
      <c r="G6" s="498">
        <v>0</v>
      </c>
      <c r="H6" s="498">
        <v>0</v>
      </c>
      <c r="I6" s="498">
        <v>0</v>
      </c>
      <c r="J6" s="498">
        <v>5</v>
      </c>
      <c r="K6" s="498">
        <v>2</v>
      </c>
      <c r="L6" s="498">
        <v>5</v>
      </c>
      <c r="M6" s="498">
        <v>4</v>
      </c>
      <c r="N6" s="498">
        <v>10</v>
      </c>
      <c r="O6" s="589">
        <f>+F6/D6</f>
        <v>0.2</v>
      </c>
      <c r="P6" s="25">
        <f>+C6/143</f>
        <v>0.44755244755244755</v>
      </c>
      <c r="Q6" s="25">
        <f t="shared" si="0"/>
        <v>0</v>
      </c>
      <c r="R6" s="44">
        <f t="shared" si="1"/>
        <v>0</v>
      </c>
      <c r="S6" s="25">
        <f t="shared" si="2"/>
        <v>0.4</v>
      </c>
      <c r="T6" s="25">
        <f t="shared" si="3"/>
        <v>0.13793103448275862</v>
      </c>
    </row>
    <row r="7" spans="1:20" ht="13.5" customHeight="1">
      <c r="A7" s="545">
        <v>2020</v>
      </c>
      <c r="B7" s="19">
        <v>4</v>
      </c>
      <c r="C7" s="545">
        <v>33</v>
      </c>
      <c r="D7" s="545">
        <v>16</v>
      </c>
      <c r="E7" s="545">
        <v>13</v>
      </c>
      <c r="F7" s="545">
        <v>4</v>
      </c>
      <c r="G7" s="545">
        <v>1</v>
      </c>
      <c r="H7" s="545">
        <v>0</v>
      </c>
      <c r="I7" s="545">
        <v>0</v>
      </c>
      <c r="J7" s="545">
        <v>5</v>
      </c>
      <c r="K7" s="545">
        <v>1</v>
      </c>
      <c r="L7" s="545">
        <v>5</v>
      </c>
      <c r="M7" s="545">
        <v>1</v>
      </c>
      <c r="N7" s="545">
        <v>5</v>
      </c>
      <c r="O7" s="590">
        <v>0.25</v>
      </c>
      <c r="P7" s="25" t="e">
        <f>+C7/$P$1</f>
        <v>#DIV/0!</v>
      </c>
      <c r="Q7" s="25">
        <f t="shared" si="0"/>
        <v>0.25</v>
      </c>
      <c r="R7" s="44">
        <f t="shared" si="1"/>
        <v>6.25E-2</v>
      </c>
      <c r="S7" s="25">
        <f t="shared" si="2"/>
        <v>0.3125</v>
      </c>
      <c r="T7" s="25">
        <f t="shared" si="3"/>
        <v>5.8823529411764705E-2</v>
      </c>
    </row>
    <row r="8" spans="1:20" ht="13.5" customHeight="1">
      <c r="A8" s="545">
        <v>2021</v>
      </c>
      <c r="B8" s="19">
        <v>5</v>
      </c>
      <c r="C8" s="545">
        <v>66</v>
      </c>
      <c r="D8" s="545">
        <v>5</v>
      </c>
      <c r="E8" s="545">
        <v>10</v>
      </c>
      <c r="F8" s="545">
        <v>0</v>
      </c>
      <c r="G8" s="545">
        <v>0</v>
      </c>
      <c r="H8" s="545">
        <v>0</v>
      </c>
      <c r="I8" s="545">
        <v>0</v>
      </c>
      <c r="J8" s="545">
        <v>0</v>
      </c>
      <c r="K8" s="545">
        <v>0</v>
      </c>
      <c r="L8" s="545">
        <v>9</v>
      </c>
      <c r="M8" s="545">
        <v>1</v>
      </c>
      <c r="N8" s="545">
        <v>3</v>
      </c>
      <c r="O8" s="590">
        <f>+F8/D8</f>
        <v>0</v>
      </c>
      <c r="P8" s="25" t="e">
        <f>+C8/$P$1</f>
        <v>#DIV/0!</v>
      </c>
      <c r="Q8" s="25" t="e">
        <f t="shared" si="0"/>
        <v>#DIV/0!</v>
      </c>
      <c r="R8" s="44">
        <f t="shared" si="1"/>
        <v>0</v>
      </c>
      <c r="S8" s="25">
        <f t="shared" si="2"/>
        <v>0.6</v>
      </c>
      <c r="T8" s="25">
        <f t="shared" si="3"/>
        <v>0.16666666666666666</v>
      </c>
    </row>
    <row r="9" spans="1:20" ht="13.5" customHeight="1">
      <c r="A9" s="351">
        <v>2022</v>
      </c>
      <c r="B9" s="440">
        <v>6</v>
      </c>
      <c r="C9" s="351">
        <f>+打者通算!C2</f>
        <v>0</v>
      </c>
      <c r="D9" s="351">
        <f>+打者通算!E2</f>
        <v>0</v>
      </c>
      <c r="E9" s="351">
        <f>+打者通算!F2</f>
        <v>0</v>
      </c>
      <c r="F9" s="351">
        <f>+打者通算!G2</f>
        <v>0</v>
      </c>
      <c r="G9" s="351">
        <f>+打者通算!P2</f>
        <v>0</v>
      </c>
      <c r="H9" s="351">
        <f>+打者通算!Q2</f>
        <v>0</v>
      </c>
      <c r="I9" s="351">
        <f>+打者通算!O2</f>
        <v>0</v>
      </c>
      <c r="J9" s="351">
        <f>+打者通算!S2</f>
        <v>0</v>
      </c>
      <c r="K9" s="351">
        <f>+打者通算!H2</f>
        <v>0</v>
      </c>
      <c r="L9" s="351">
        <f>+打者通算!M2</f>
        <v>0</v>
      </c>
      <c r="M9" s="351">
        <f>+打者通算!J2</f>
        <v>0</v>
      </c>
      <c r="N9" s="351">
        <f>+打者通算!I2</f>
        <v>0</v>
      </c>
      <c r="O9" s="1170" t="e">
        <f>+F9/D9</f>
        <v>#DIV/0!</v>
      </c>
      <c r="P9" s="25" t="e">
        <f>+C9/$P$1</f>
        <v>#DIV/0!</v>
      </c>
      <c r="Q9" s="25" t="e">
        <f t="shared" si="0"/>
        <v>#DIV/0!</v>
      </c>
      <c r="R9" s="44" t="e">
        <f t="shared" si="1"/>
        <v>#DIV/0!</v>
      </c>
      <c r="S9" s="25" t="e">
        <f t="shared" si="2"/>
        <v>#DIV/0!</v>
      </c>
      <c r="T9" s="25" t="e">
        <f t="shared" si="3"/>
        <v>#DIV/0!</v>
      </c>
    </row>
    <row r="10" spans="1:20" s="1" customFormat="1" ht="13.5" customHeight="1">
      <c r="A10" s="70" t="s">
        <v>1294</v>
      </c>
      <c r="B10" s="70"/>
      <c r="C10" s="69">
        <f>SUM(C4:C9)</f>
        <v>176</v>
      </c>
      <c r="D10" s="69">
        <f t="shared" ref="D10:N10" si="4">SUM(D4:D9)</f>
        <v>67</v>
      </c>
      <c r="E10" s="69">
        <f t="shared" si="4"/>
        <v>43</v>
      </c>
      <c r="F10" s="69">
        <f t="shared" si="4"/>
        <v>14</v>
      </c>
      <c r="G10" s="69">
        <f t="shared" si="4"/>
        <v>1</v>
      </c>
      <c r="H10" s="69">
        <f t="shared" si="4"/>
        <v>1</v>
      </c>
      <c r="I10" s="69">
        <f t="shared" si="4"/>
        <v>0</v>
      </c>
      <c r="J10" s="69">
        <f t="shared" si="4"/>
        <v>17</v>
      </c>
      <c r="K10" s="69">
        <f t="shared" si="4"/>
        <v>5</v>
      </c>
      <c r="L10" s="69">
        <f t="shared" si="4"/>
        <v>20</v>
      </c>
      <c r="M10" s="69">
        <f t="shared" si="4"/>
        <v>9</v>
      </c>
      <c r="N10" s="69">
        <f t="shared" si="4"/>
        <v>28</v>
      </c>
      <c r="O10" s="572">
        <f>+F10/D10</f>
        <v>0.20895522388059701</v>
      </c>
      <c r="P10" s="237">
        <f>+C10/(143*B6+$P$1)</f>
        <v>0.41025641025641024</v>
      </c>
      <c r="Q10" s="25">
        <f t="shared" si="0"/>
        <v>0.14285714285714285</v>
      </c>
      <c r="R10" s="44">
        <f t="shared" si="1"/>
        <v>2.9850746268656716E-2</v>
      </c>
      <c r="S10" s="25">
        <f t="shared" si="2"/>
        <v>0.41791044776119401</v>
      </c>
      <c r="T10" s="25">
        <f t="shared" si="3"/>
        <v>0.11842105263157894</v>
      </c>
    </row>
    <row r="11" spans="1:20" ht="13.5" customHeight="1">
      <c r="A11" s="6"/>
      <c r="B11" s="19"/>
      <c r="C11" s="6"/>
      <c r="D11" s="6"/>
      <c r="E11" s="6"/>
      <c r="F11" s="6"/>
      <c r="G11" s="6"/>
      <c r="H11" s="6"/>
      <c r="I11" s="6"/>
      <c r="J11" s="6"/>
      <c r="K11" s="6"/>
      <c r="L11" s="6"/>
      <c r="M11" s="6"/>
      <c r="N11" s="6"/>
      <c r="O11" s="449"/>
    </row>
    <row r="12" spans="1:20" ht="13.5" customHeight="1">
      <c r="A12" s="6"/>
      <c r="B12" s="19"/>
      <c r="C12" s="6"/>
      <c r="D12" s="6"/>
      <c r="E12" s="6"/>
      <c r="F12" s="6"/>
      <c r="G12" s="6"/>
      <c r="H12" s="6"/>
      <c r="I12" s="6"/>
      <c r="J12" s="6"/>
      <c r="K12" s="6"/>
      <c r="L12" s="6"/>
      <c r="M12" s="6"/>
      <c r="N12" s="6"/>
      <c r="O12" s="449"/>
    </row>
    <row r="13" spans="1:20" s="249" customFormat="1" ht="13.5" customHeight="1">
      <c r="A13" s="1337">
        <v>0</v>
      </c>
      <c r="B13" s="1321">
        <v>33107</v>
      </c>
      <c r="C13" s="1319">
        <f ca="1">DATEDIF(B13,$A$1,"Ｙ")</f>
        <v>31</v>
      </c>
      <c r="D13" s="404">
        <v>170</v>
      </c>
      <c r="E13" s="404">
        <v>73</v>
      </c>
      <c r="F13" s="404" t="s">
        <v>1277</v>
      </c>
      <c r="G13" s="404" t="s">
        <v>616</v>
      </c>
      <c r="H13" s="405" t="s">
        <v>966</v>
      </c>
      <c r="I13" s="405"/>
      <c r="J13" s="405"/>
      <c r="K13" s="405"/>
      <c r="L13" s="405"/>
      <c r="M13" s="405"/>
      <c r="N13" s="404" t="s">
        <v>1468</v>
      </c>
      <c r="O13" s="1255" t="s">
        <v>2301</v>
      </c>
      <c r="R13" s="407"/>
      <c r="S13" s="408"/>
      <c r="T13" s="408"/>
    </row>
    <row r="14" spans="1:20" ht="13.5" customHeight="1">
      <c r="A14" s="517" t="s">
        <v>794</v>
      </c>
      <c r="B14" s="788" t="s">
        <v>678</v>
      </c>
      <c r="C14" s="19" t="s">
        <v>73</v>
      </c>
      <c r="D14" s="19" t="s">
        <v>33</v>
      </c>
      <c r="E14" s="19" t="s">
        <v>34</v>
      </c>
      <c r="F14" s="19" t="s">
        <v>35</v>
      </c>
      <c r="G14" s="19" t="s">
        <v>111</v>
      </c>
      <c r="H14" s="19" t="s">
        <v>112</v>
      </c>
      <c r="I14" s="19" t="s">
        <v>104</v>
      </c>
      <c r="J14" s="19" t="s">
        <v>113</v>
      </c>
      <c r="K14" s="19" t="s">
        <v>36</v>
      </c>
      <c r="L14" s="19" t="s">
        <v>39</v>
      </c>
      <c r="M14" s="19" t="s">
        <v>131</v>
      </c>
      <c r="N14" s="19" t="s">
        <v>37</v>
      </c>
      <c r="O14" s="178" t="s">
        <v>32</v>
      </c>
      <c r="P14" s="359" t="s">
        <v>1295</v>
      </c>
      <c r="Q14" s="360" t="s">
        <v>1296</v>
      </c>
      <c r="R14" s="360" t="s">
        <v>1297</v>
      </c>
      <c r="S14" s="359" t="s">
        <v>1298</v>
      </c>
      <c r="T14" s="359" t="s">
        <v>1299</v>
      </c>
    </row>
    <row r="15" spans="1:20" ht="13.5" customHeight="1">
      <c r="A15" s="6">
        <v>2013</v>
      </c>
      <c r="B15" s="19">
        <v>1</v>
      </c>
      <c r="C15" s="6">
        <v>30</v>
      </c>
      <c r="D15" s="6">
        <v>26</v>
      </c>
      <c r="E15" s="6">
        <v>4</v>
      </c>
      <c r="F15" s="6">
        <v>2</v>
      </c>
      <c r="G15" s="6">
        <v>1</v>
      </c>
      <c r="H15" s="6">
        <v>0</v>
      </c>
      <c r="I15" s="6">
        <v>0</v>
      </c>
      <c r="J15" s="6">
        <v>3</v>
      </c>
      <c r="K15" s="6">
        <v>2</v>
      </c>
      <c r="L15" s="6">
        <v>0</v>
      </c>
      <c r="M15" s="6">
        <v>2</v>
      </c>
      <c r="N15" s="6">
        <v>5</v>
      </c>
      <c r="O15" s="570">
        <f>+F15/D15</f>
        <v>7.6923076923076927E-2</v>
      </c>
      <c r="P15" s="25">
        <f>+C15/144</f>
        <v>0.20833333333333334</v>
      </c>
      <c r="Q15" s="25">
        <f>+(G15+H15+I15)/F15</f>
        <v>0.5</v>
      </c>
      <c r="R15" s="44">
        <f>+(G15+H15+I15)/D15</f>
        <v>3.8461538461538464E-2</v>
      </c>
      <c r="S15" s="25">
        <f>+N15/D15</f>
        <v>0.19230769230769232</v>
      </c>
      <c r="T15" s="25">
        <f>+M15/(D15+M15)</f>
        <v>7.1428571428571425E-2</v>
      </c>
    </row>
    <row r="16" spans="1:20" ht="13.5" customHeight="1">
      <c r="A16" s="6">
        <v>2014</v>
      </c>
      <c r="B16" s="19">
        <v>2</v>
      </c>
      <c r="C16" s="6">
        <v>18</v>
      </c>
      <c r="D16" s="6">
        <v>7</v>
      </c>
      <c r="E16" s="6">
        <v>3</v>
      </c>
      <c r="F16" s="6">
        <v>2</v>
      </c>
      <c r="G16" s="6">
        <v>0</v>
      </c>
      <c r="H16" s="6">
        <v>0</v>
      </c>
      <c r="I16" s="6">
        <v>0</v>
      </c>
      <c r="J16" s="6">
        <v>2</v>
      </c>
      <c r="K16" s="6">
        <v>0</v>
      </c>
      <c r="L16" s="6">
        <v>0</v>
      </c>
      <c r="M16" s="6">
        <v>1</v>
      </c>
      <c r="N16" s="6">
        <v>2</v>
      </c>
      <c r="O16" s="570">
        <f>+F16/D16</f>
        <v>0.2857142857142857</v>
      </c>
      <c r="P16" s="25">
        <f>+C16/144</f>
        <v>0.125</v>
      </c>
      <c r="Q16" s="25">
        <f>+(G16+H16+I16)/F16</f>
        <v>0</v>
      </c>
      <c r="R16" s="44">
        <f>+(G16+H16+I16)/D16</f>
        <v>0</v>
      </c>
      <c r="S16" s="25">
        <f>+N16/D16</f>
        <v>0.2857142857142857</v>
      </c>
      <c r="T16" s="25">
        <f>+M16/(D16+M16)</f>
        <v>0.125</v>
      </c>
    </row>
    <row r="17" spans="1:20" ht="13.5" customHeight="1">
      <c r="A17" s="6">
        <v>2015</v>
      </c>
      <c r="B17" s="19">
        <v>3</v>
      </c>
      <c r="C17" s="6">
        <v>0</v>
      </c>
      <c r="D17" s="6">
        <v>0</v>
      </c>
      <c r="E17" s="6">
        <v>0</v>
      </c>
      <c r="F17" s="6">
        <v>0</v>
      </c>
      <c r="G17" s="6">
        <v>0</v>
      </c>
      <c r="H17" s="6">
        <v>0</v>
      </c>
      <c r="I17" s="6">
        <v>0</v>
      </c>
      <c r="J17" s="6">
        <v>0</v>
      </c>
      <c r="K17" s="6">
        <v>0</v>
      </c>
      <c r="L17" s="6">
        <v>0</v>
      </c>
      <c r="M17" s="6">
        <v>0</v>
      </c>
      <c r="N17" s="6">
        <v>0</v>
      </c>
      <c r="O17" s="178" t="s">
        <v>792</v>
      </c>
      <c r="P17" s="19" t="s">
        <v>792</v>
      </c>
      <c r="Q17" s="19" t="s">
        <v>792</v>
      </c>
      <c r="R17" s="19" t="s">
        <v>792</v>
      </c>
      <c r="S17" s="19" t="s">
        <v>792</v>
      </c>
      <c r="T17" s="19" t="s">
        <v>792</v>
      </c>
    </row>
    <row r="18" spans="1:20" ht="13.5" customHeight="1">
      <c r="A18" s="6">
        <v>2016</v>
      </c>
      <c r="B18" s="19">
        <v>4</v>
      </c>
      <c r="C18" s="6">
        <v>7</v>
      </c>
      <c r="D18" s="6">
        <v>0</v>
      </c>
      <c r="E18" s="6">
        <v>0</v>
      </c>
      <c r="F18" s="6">
        <v>0</v>
      </c>
      <c r="G18" s="6">
        <v>0</v>
      </c>
      <c r="H18" s="6">
        <v>0</v>
      </c>
      <c r="I18" s="6">
        <v>0</v>
      </c>
      <c r="J18" s="6">
        <v>0</v>
      </c>
      <c r="K18" s="6">
        <v>0</v>
      </c>
      <c r="L18" s="6">
        <v>0</v>
      </c>
      <c r="M18" s="6">
        <v>0</v>
      </c>
      <c r="N18" s="6">
        <v>0</v>
      </c>
      <c r="O18" s="570" t="e">
        <f>+F18/D18</f>
        <v>#DIV/0!</v>
      </c>
      <c r="P18" s="25">
        <f>+C18/143</f>
        <v>4.8951048951048952E-2</v>
      </c>
      <c r="Q18" s="25" t="e">
        <f>+(G18+H18+I18)/F18</f>
        <v>#DIV/0!</v>
      </c>
      <c r="R18" s="44" t="e">
        <f>+(G18+H18+I18)/D18</f>
        <v>#DIV/0!</v>
      </c>
      <c r="S18" s="25" t="e">
        <f>+N18/D18</f>
        <v>#DIV/0!</v>
      </c>
      <c r="T18" s="25" t="e">
        <f>+M18/(D18+M18)</f>
        <v>#DIV/0!</v>
      </c>
    </row>
    <row r="19" spans="1:20" ht="13.5" customHeight="1">
      <c r="A19" s="6">
        <v>2017</v>
      </c>
      <c r="B19" s="19">
        <v>5</v>
      </c>
      <c r="C19" s="6">
        <v>37</v>
      </c>
      <c r="D19" s="6">
        <v>8</v>
      </c>
      <c r="E19" s="6">
        <v>12</v>
      </c>
      <c r="F19" s="6">
        <v>1</v>
      </c>
      <c r="G19" s="6">
        <v>0</v>
      </c>
      <c r="H19" s="6">
        <v>0</v>
      </c>
      <c r="I19" s="6">
        <v>0</v>
      </c>
      <c r="J19" s="6">
        <v>1</v>
      </c>
      <c r="K19" s="6">
        <v>0</v>
      </c>
      <c r="L19" s="6">
        <v>3</v>
      </c>
      <c r="M19" s="6">
        <v>2</v>
      </c>
      <c r="N19" s="6">
        <v>3</v>
      </c>
      <c r="O19" s="570">
        <f>+F19/D19</f>
        <v>0.125</v>
      </c>
      <c r="P19" s="25">
        <f>+C19/143</f>
        <v>0.25874125874125875</v>
      </c>
      <c r="Q19" s="25">
        <f>+(G19+H19+I19)/F19</f>
        <v>0</v>
      </c>
      <c r="R19" s="44">
        <f>+(G19+H19+I19)/D19</f>
        <v>0</v>
      </c>
      <c r="S19" s="25">
        <f>+N19/D19</f>
        <v>0.375</v>
      </c>
      <c r="T19" s="25">
        <f>+M19/(D19+M19)</f>
        <v>0.2</v>
      </c>
    </row>
    <row r="20" spans="1:20" ht="13.5" customHeight="1">
      <c r="A20" s="6">
        <v>2018</v>
      </c>
      <c r="B20" s="19">
        <v>6</v>
      </c>
      <c r="C20" s="6">
        <v>59</v>
      </c>
      <c r="D20" s="6">
        <v>11</v>
      </c>
      <c r="E20" s="6">
        <v>8</v>
      </c>
      <c r="F20" s="6">
        <v>1</v>
      </c>
      <c r="G20" s="6">
        <v>0</v>
      </c>
      <c r="H20" s="6">
        <v>0</v>
      </c>
      <c r="I20" s="6">
        <v>0</v>
      </c>
      <c r="J20" s="6">
        <v>1</v>
      </c>
      <c r="K20" s="6">
        <v>0</v>
      </c>
      <c r="L20" s="6">
        <v>6</v>
      </c>
      <c r="M20" s="6">
        <v>1</v>
      </c>
      <c r="N20" s="6">
        <v>4</v>
      </c>
      <c r="O20" s="570">
        <v>9.0909090909090912E-2</v>
      </c>
      <c r="P20" s="25">
        <v>0.41258741258741261</v>
      </c>
      <c r="Q20" s="25">
        <v>0</v>
      </c>
      <c r="R20" s="44">
        <v>0</v>
      </c>
      <c r="S20" s="25">
        <v>0.36363636363636365</v>
      </c>
      <c r="T20" s="25">
        <v>8.3333333333333329E-2</v>
      </c>
    </row>
    <row r="21" spans="1:20" ht="13.5" customHeight="1">
      <c r="A21" s="545">
        <v>2019</v>
      </c>
      <c r="B21" s="582">
        <v>7</v>
      </c>
      <c r="C21" s="545">
        <v>31</v>
      </c>
      <c r="D21" s="545">
        <v>21</v>
      </c>
      <c r="E21" s="545">
        <v>5</v>
      </c>
      <c r="F21" s="545">
        <v>3</v>
      </c>
      <c r="G21" s="545">
        <v>0</v>
      </c>
      <c r="H21" s="545">
        <v>0</v>
      </c>
      <c r="I21" s="545">
        <v>0</v>
      </c>
      <c r="J21" s="545">
        <v>3</v>
      </c>
      <c r="K21" s="545">
        <v>0</v>
      </c>
      <c r="L21" s="545">
        <v>0</v>
      </c>
      <c r="M21" s="545">
        <v>0</v>
      </c>
      <c r="N21" s="545">
        <v>5</v>
      </c>
      <c r="O21" s="589">
        <f>+F21/D21</f>
        <v>0.14285714285714285</v>
      </c>
      <c r="P21" s="25">
        <f>+C21/143</f>
        <v>0.21678321678321677</v>
      </c>
      <c r="Q21" s="25">
        <f>+(G21+H21+I21)/F21</f>
        <v>0</v>
      </c>
      <c r="R21" s="44">
        <f>+(G21+H21+I21)/D21</f>
        <v>0</v>
      </c>
      <c r="S21" s="25">
        <f>+N21/D21</f>
        <v>0.23809523809523808</v>
      </c>
      <c r="T21" s="25">
        <f>+M21/(D21+M21)</f>
        <v>0</v>
      </c>
    </row>
    <row r="22" spans="1:20" s="539" customFormat="1" ht="13.5" customHeight="1">
      <c r="A22" s="545">
        <v>2020</v>
      </c>
      <c r="B22" s="582">
        <v>8</v>
      </c>
      <c r="C22" s="545">
        <v>56</v>
      </c>
      <c r="D22" s="545">
        <v>52</v>
      </c>
      <c r="E22" s="545">
        <v>8</v>
      </c>
      <c r="F22" s="545">
        <v>11</v>
      </c>
      <c r="G22" s="545">
        <v>1</v>
      </c>
      <c r="H22" s="545">
        <v>0</v>
      </c>
      <c r="I22" s="545">
        <v>0</v>
      </c>
      <c r="J22" s="545">
        <v>12</v>
      </c>
      <c r="K22" s="545">
        <v>4</v>
      </c>
      <c r="L22" s="545">
        <v>2</v>
      </c>
      <c r="M22" s="545">
        <v>5</v>
      </c>
      <c r="N22" s="545">
        <v>4</v>
      </c>
      <c r="O22" s="590">
        <f>+F22/D22</f>
        <v>0.21153846153846154</v>
      </c>
      <c r="P22" s="585" t="e">
        <f>+C22/$P$1</f>
        <v>#DIV/0!</v>
      </c>
      <c r="Q22" s="585">
        <f>+(G22+H22+I22)/F22</f>
        <v>9.0909090909090912E-2</v>
      </c>
      <c r="R22" s="750">
        <f>+(G22+H22+I22)/D22</f>
        <v>1.9230769230769232E-2</v>
      </c>
      <c r="S22" s="585">
        <f>+N22/D22</f>
        <v>7.6923076923076927E-2</v>
      </c>
      <c r="T22" s="585">
        <f>+M22/(D22+M22)</f>
        <v>8.771929824561403E-2</v>
      </c>
    </row>
    <row r="23" spans="1:20" s="505" customFormat="1" ht="13.5" customHeight="1">
      <c r="A23" s="545">
        <v>2021</v>
      </c>
      <c r="B23" s="524">
        <v>9</v>
      </c>
      <c r="C23" s="498">
        <v>63</v>
      </c>
      <c r="D23" s="498">
        <v>55</v>
      </c>
      <c r="E23" s="498">
        <v>20</v>
      </c>
      <c r="F23" s="498">
        <v>15</v>
      </c>
      <c r="G23" s="498">
        <v>2</v>
      </c>
      <c r="H23" s="498">
        <v>0</v>
      </c>
      <c r="I23" s="498">
        <v>0</v>
      </c>
      <c r="J23" s="498">
        <v>17</v>
      </c>
      <c r="K23" s="498">
        <v>2</v>
      </c>
      <c r="L23" s="498">
        <v>2</v>
      </c>
      <c r="M23" s="498">
        <v>5</v>
      </c>
      <c r="N23" s="498">
        <v>10</v>
      </c>
      <c r="O23" s="589">
        <f>+F23/D23</f>
        <v>0.27272727272727271</v>
      </c>
      <c r="P23" s="757" t="e">
        <f>+C23/$P$1</f>
        <v>#DIV/0!</v>
      </c>
      <c r="Q23" s="757">
        <f>+(G23+H23+I23)/F23</f>
        <v>0.13333333333333333</v>
      </c>
      <c r="R23" s="758">
        <f>+(G23+H23+I23)/D23</f>
        <v>3.6363636363636362E-2</v>
      </c>
      <c r="S23" s="757">
        <f>+N23/D23</f>
        <v>0.18181818181818182</v>
      </c>
      <c r="T23" s="757">
        <f>+M23/(D23+M23)</f>
        <v>8.3333333333333329E-2</v>
      </c>
    </row>
    <row r="24" spans="1:20" ht="13.5" customHeight="1">
      <c r="A24" s="351">
        <v>2022</v>
      </c>
      <c r="B24" s="352">
        <v>10</v>
      </c>
      <c r="C24" s="353">
        <f>+打者通算!C3</f>
        <v>0</v>
      </c>
      <c r="D24" s="353">
        <f>+打者通算!E3</f>
        <v>0</v>
      </c>
      <c r="E24" s="353">
        <f>+打者通算!F3</f>
        <v>0</v>
      </c>
      <c r="F24" s="353">
        <f>+打者通算!G3</f>
        <v>0</v>
      </c>
      <c r="G24" s="353">
        <f>+打者通算!P3</f>
        <v>0</v>
      </c>
      <c r="H24" s="353">
        <f>+打者通算!Q3</f>
        <v>0</v>
      </c>
      <c r="I24" s="353">
        <f>+打者通算!O3</f>
        <v>0</v>
      </c>
      <c r="J24" s="353">
        <f>+打者通算!S3</f>
        <v>0</v>
      </c>
      <c r="K24" s="353">
        <f>+打者通算!H3</f>
        <v>0</v>
      </c>
      <c r="L24" s="353">
        <f>+打者通算!M3</f>
        <v>0</v>
      </c>
      <c r="M24" s="353">
        <f>+打者通算!J3</f>
        <v>0</v>
      </c>
      <c r="N24" s="353">
        <f>+打者通算!I3</f>
        <v>0</v>
      </c>
      <c r="O24" s="571" t="e">
        <f>+F24/D24</f>
        <v>#DIV/0!</v>
      </c>
      <c r="P24" s="25" t="e">
        <f>+C24/$P$1</f>
        <v>#DIV/0!</v>
      </c>
      <c r="Q24" s="25" t="e">
        <f>+(G24+H24+I24)/F24</f>
        <v>#DIV/0!</v>
      </c>
      <c r="R24" s="44" t="e">
        <f>+(G24+H24+I24)/D24</f>
        <v>#DIV/0!</v>
      </c>
      <c r="S24" s="25" t="e">
        <f>+N24/D24</f>
        <v>#DIV/0!</v>
      </c>
      <c r="T24" s="25" t="e">
        <f>+M24/(D24+M24)</f>
        <v>#DIV/0!</v>
      </c>
    </row>
    <row r="25" spans="1:20" s="1" customFormat="1" ht="13.5" customHeight="1">
      <c r="A25" s="70" t="s">
        <v>1294</v>
      </c>
      <c r="B25" s="70"/>
      <c r="C25" s="69">
        <f t="shared" ref="C25:N25" si="5">SUM(C15:C23)</f>
        <v>301</v>
      </c>
      <c r="D25" s="69">
        <f t="shared" si="5"/>
        <v>180</v>
      </c>
      <c r="E25" s="69">
        <f t="shared" si="5"/>
        <v>60</v>
      </c>
      <c r="F25" s="69">
        <f t="shared" si="5"/>
        <v>35</v>
      </c>
      <c r="G25" s="69">
        <f t="shared" si="5"/>
        <v>4</v>
      </c>
      <c r="H25" s="69">
        <f t="shared" si="5"/>
        <v>0</v>
      </c>
      <c r="I25" s="69">
        <f t="shared" si="5"/>
        <v>0</v>
      </c>
      <c r="J25" s="69">
        <f t="shared" si="5"/>
        <v>39</v>
      </c>
      <c r="K25" s="69">
        <f t="shared" si="5"/>
        <v>8</v>
      </c>
      <c r="L25" s="69">
        <f t="shared" si="5"/>
        <v>13</v>
      </c>
      <c r="M25" s="69">
        <f t="shared" si="5"/>
        <v>16</v>
      </c>
      <c r="N25" s="69">
        <f t="shared" si="5"/>
        <v>33</v>
      </c>
      <c r="O25" s="572">
        <f>+F25/D25</f>
        <v>0.19444444444444445</v>
      </c>
      <c r="P25" s="237">
        <f>+C25/(143*B21+$P$1)</f>
        <v>0.30069930069930068</v>
      </c>
      <c r="Q25" s="237">
        <f>+(G25+H25+I25)/F25</f>
        <v>0.11428571428571428</v>
      </c>
      <c r="R25" s="358">
        <f>+(G25+H25+I25)/D25</f>
        <v>2.2222222222222223E-2</v>
      </c>
      <c r="S25" s="237">
        <f>+N25/D25</f>
        <v>0.18333333333333332</v>
      </c>
      <c r="T25" s="237">
        <f>+M25/D25</f>
        <v>8.8888888888888892E-2</v>
      </c>
    </row>
    <row r="26" spans="1:20" ht="13.5" customHeight="1">
      <c r="A26" s="6"/>
      <c r="B26" s="19"/>
      <c r="C26" s="6"/>
      <c r="D26" s="6"/>
      <c r="E26" s="6"/>
      <c r="F26" s="6"/>
      <c r="G26" s="6"/>
      <c r="H26" s="6"/>
      <c r="I26" s="6"/>
      <c r="J26" s="6"/>
      <c r="K26" s="6"/>
      <c r="L26" s="6"/>
      <c r="M26" s="6"/>
      <c r="N26" s="6"/>
      <c r="O26" s="449"/>
    </row>
    <row r="27" spans="1:20" ht="13.5" customHeight="1">
      <c r="A27" s="6"/>
      <c r="B27" s="19"/>
      <c r="C27" s="6"/>
      <c r="D27" s="6"/>
      <c r="E27" s="6"/>
      <c r="F27" s="6"/>
      <c r="G27" s="6"/>
      <c r="H27" s="6"/>
      <c r="I27" s="6"/>
      <c r="J27" s="6"/>
      <c r="K27" s="6"/>
      <c r="L27" s="6"/>
      <c r="M27" s="6"/>
      <c r="N27" s="6"/>
      <c r="O27" s="449"/>
    </row>
    <row r="28" spans="1:20" ht="13.5" customHeight="1">
      <c r="A28" s="356">
        <v>2</v>
      </c>
      <c r="B28" s="1321">
        <v>32692</v>
      </c>
      <c r="C28" s="1319">
        <f ca="1">DATEDIF(B28,$A$1,"Ｙ")</f>
        <v>32</v>
      </c>
      <c r="D28" s="14">
        <v>170</v>
      </c>
      <c r="E28" s="14">
        <v>73</v>
      </c>
      <c r="F28" s="14" t="s">
        <v>967</v>
      </c>
      <c r="G28" s="15" t="s">
        <v>619</v>
      </c>
      <c r="H28" s="16" t="s">
        <v>968</v>
      </c>
      <c r="I28" s="17"/>
      <c r="J28" s="17"/>
      <c r="K28" s="17"/>
      <c r="L28" s="17"/>
      <c r="M28" s="17"/>
      <c r="N28" s="14" t="s">
        <v>1468</v>
      </c>
      <c r="O28" s="579">
        <v>15000</v>
      </c>
    </row>
    <row r="29" spans="1:20" ht="13.5" customHeight="1">
      <c r="A29" s="517" t="s">
        <v>949</v>
      </c>
      <c r="B29" s="788" t="s">
        <v>678</v>
      </c>
      <c r="C29" s="19" t="s">
        <v>73</v>
      </c>
      <c r="D29" s="19" t="s">
        <v>33</v>
      </c>
      <c r="E29" s="19" t="s">
        <v>34</v>
      </c>
      <c r="F29" s="19" t="s">
        <v>35</v>
      </c>
      <c r="G29" s="19" t="s">
        <v>111</v>
      </c>
      <c r="H29" s="19" t="s">
        <v>112</v>
      </c>
      <c r="I29" s="19" t="s">
        <v>104</v>
      </c>
      <c r="J29" s="19" t="s">
        <v>113</v>
      </c>
      <c r="K29" s="19" t="s">
        <v>36</v>
      </c>
      <c r="L29" s="19" t="s">
        <v>39</v>
      </c>
      <c r="M29" s="19" t="s">
        <v>131</v>
      </c>
      <c r="N29" s="19" t="s">
        <v>37</v>
      </c>
      <c r="O29" s="178" t="s">
        <v>32</v>
      </c>
      <c r="P29" s="359" t="s">
        <v>1295</v>
      </c>
      <c r="Q29" s="360" t="s">
        <v>1296</v>
      </c>
      <c r="R29" s="360" t="s">
        <v>1297</v>
      </c>
      <c r="S29" s="359" t="s">
        <v>1298</v>
      </c>
      <c r="T29" s="359" t="s">
        <v>1299</v>
      </c>
    </row>
    <row r="30" spans="1:20" ht="13.5" customHeight="1">
      <c r="A30" s="6">
        <v>2014</v>
      </c>
      <c r="B30" s="19">
        <v>1</v>
      </c>
      <c r="C30" s="6">
        <v>110</v>
      </c>
      <c r="D30" s="6">
        <v>295</v>
      </c>
      <c r="E30" s="6">
        <v>44</v>
      </c>
      <c r="F30" s="6">
        <v>86</v>
      </c>
      <c r="G30" s="6">
        <v>11</v>
      </c>
      <c r="H30" s="6">
        <v>2</v>
      </c>
      <c r="I30" s="6">
        <v>9</v>
      </c>
      <c r="J30" s="6">
        <v>128</v>
      </c>
      <c r="K30" s="6">
        <v>34</v>
      </c>
      <c r="L30" s="6">
        <v>10</v>
      </c>
      <c r="M30" s="6">
        <v>28</v>
      </c>
      <c r="N30" s="6">
        <v>68</v>
      </c>
      <c r="O30" s="570">
        <f>+F30/D30</f>
        <v>0.29152542372881357</v>
      </c>
      <c r="P30" s="25">
        <f>+C30/144</f>
        <v>0.76388888888888884</v>
      </c>
      <c r="Q30" s="25">
        <f>+(G30+H30+I30)/F30</f>
        <v>0.2558139534883721</v>
      </c>
      <c r="R30" s="44">
        <f>+(G30+H30+I30)/D30</f>
        <v>7.4576271186440682E-2</v>
      </c>
      <c r="S30" s="25">
        <f>+N30/D30</f>
        <v>0.23050847457627119</v>
      </c>
      <c r="T30" s="25">
        <f>+M30/(D30+M30)</f>
        <v>8.6687306501547989E-2</v>
      </c>
    </row>
    <row r="31" spans="1:20" ht="13.5" customHeight="1">
      <c r="A31" s="6">
        <v>2015</v>
      </c>
      <c r="B31" s="19">
        <v>2</v>
      </c>
      <c r="C31" s="6">
        <v>141</v>
      </c>
      <c r="D31" s="6">
        <v>543</v>
      </c>
      <c r="E31" s="6">
        <v>61</v>
      </c>
      <c r="F31" s="6">
        <v>149</v>
      </c>
      <c r="G31" s="6">
        <v>31</v>
      </c>
      <c r="H31" s="6">
        <v>9</v>
      </c>
      <c r="I31" s="6">
        <v>8</v>
      </c>
      <c r="J31" s="6">
        <v>222</v>
      </c>
      <c r="K31" s="6">
        <v>45</v>
      </c>
      <c r="L31" s="6">
        <v>6</v>
      </c>
      <c r="M31" s="6">
        <v>41</v>
      </c>
      <c r="N31" s="6">
        <v>105</v>
      </c>
      <c r="O31" s="570">
        <f>+F31/D31</f>
        <v>0.27440147329650094</v>
      </c>
      <c r="P31" s="25">
        <f>+C31/143</f>
        <v>0.98601398601398604</v>
      </c>
      <c r="Q31" s="25">
        <f>+(G31+H31+I31)/F31</f>
        <v>0.32214765100671139</v>
      </c>
      <c r="R31" s="44">
        <f>+(G31+H31+I31)/D31</f>
        <v>8.8397790055248615E-2</v>
      </c>
      <c r="S31" s="25">
        <f>+N31/D31</f>
        <v>0.19337016574585636</v>
      </c>
      <c r="T31" s="25">
        <f>+M31/(D31+M31)</f>
        <v>7.0205479452054798E-2</v>
      </c>
    </row>
    <row r="32" spans="1:20" ht="13.5" customHeight="1">
      <c r="A32" s="6">
        <v>2016</v>
      </c>
      <c r="B32" s="19">
        <v>3</v>
      </c>
      <c r="C32" s="6">
        <v>143</v>
      </c>
      <c r="D32" s="6">
        <v>581</v>
      </c>
      <c r="E32" s="6">
        <v>102</v>
      </c>
      <c r="F32" s="6">
        <v>154</v>
      </c>
      <c r="G32" s="6">
        <v>17</v>
      </c>
      <c r="H32" s="6">
        <v>3</v>
      </c>
      <c r="I32" s="6">
        <v>13</v>
      </c>
      <c r="J32" s="6">
        <v>216</v>
      </c>
      <c r="K32" s="6">
        <v>39</v>
      </c>
      <c r="L32" s="6">
        <v>28</v>
      </c>
      <c r="M32" s="6">
        <v>94</v>
      </c>
      <c r="N32" s="6">
        <v>119</v>
      </c>
      <c r="O32" s="570">
        <f>+F32/D32</f>
        <v>0.26506024096385544</v>
      </c>
      <c r="P32" s="25">
        <f>+C32/143</f>
        <v>1</v>
      </c>
      <c r="Q32" s="25">
        <f>+(G32+H32+I32)/F32</f>
        <v>0.21428571428571427</v>
      </c>
      <c r="R32" s="44">
        <f>+(G32+H32+I32)/D32</f>
        <v>5.6798623063683308E-2</v>
      </c>
      <c r="S32" s="25">
        <f>+N32/D32</f>
        <v>0.20481927710843373</v>
      </c>
      <c r="T32" s="25">
        <f>+M32/(D32+M32)</f>
        <v>0.13925925925925925</v>
      </c>
    </row>
    <row r="33" spans="1:20" ht="13.5" customHeight="1">
      <c r="A33" s="6">
        <v>2017</v>
      </c>
      <c r="B33" s="19">
        <v>4</v>
      </c>
      <c r="C33" s="6">
        <v>143</v>
      </c>
      <c r="D33" s="6">
        <v>565</v>
      </c>
      <c r="E33" s="6">
        <v>105</v>
      </c>
      <c r="F33" s="6">
        <v>164</v>
      </c>
      <c r="G33" s="6">
        <v>31</v>
      </c>
      <c r="H33" s="6">
        <v>5</v>
      </c>
      <c r="I33" s="6">
        <v>8</v>
      </c>
      <c r="J33" s="6">
        <v>229</v>
      </c>
      <c r="K33" s="6">
        <v>60</v>
      </c>
      <c r="L33" s="6">
        <v>35</v>
      </c>
      <c r="M33" s="6">
        <v>104</v>
      </c>
      <c r="N33" s="6">
        <v>120</v>
      </c>
      <c r="O33" s="570">
        <f>+F33/D33</f>
        <v>0.29026548672566371</v>
      </c>
      <c r="P33" s="25">
        <f>+C33/143</f>
        <v>1</v>
      </c>
      <c r="Q33" s="25">
        <f>+(G33+H33+I33)/F33</f>
        <v>0.26829268292682928</v>
      </c>
      <c r="R33" s="44">
        <f>+(G33+H33+I33)/D33</f>
        <v>7.7876106194690264E-2</v>
      </c>
      <c r="S33" s="25">
        <f>+N33/D33</f>
        <v>0.21238938053097345</v>
      </c>
      <c r="T33" s="25">
        <f>+M33/(D33+M33)</f>
        <v>0.15545590433482809</v>
      </c>
    </row>
    <row r="34" spans="1:20" ht="13.5" customHeight="1">
      <c r="A34" s="6">
        <v>2018</v>
      </c>
      <c r="B34" s="19">
        <v>5</v>
      </c>
      <c r="C34" s="6">
        <v>143</v>
      </c>
      <c r="D34" s="6">
        <v>572</v>
      </c>
      <c r="E34" s="6">
        <v>92</v>
      </c>
      <c r="F34" s="6">
        <v>150</v>
      </c>
      <c r="G34" s="6">
        <v>19</v>
      </c>
      <c r="H34" s="6">
        <v>10</v>
      </c>
      <c r="I34" s="6">
        <v>10</v>
      </c>
      <c r="J34" s="6">
        <v>219</v>
      </c>
      <c r="K34" s="6">
        <v>60</v>
      </c>
      <c r="L34" s="6">
        <v>32</v>
      </c>
      <c r="M34" s="6">
        <v>92</v>
      </c>
      <c r="N34" s="6">
        <v>118</v>
      </c>
      <c r="O34" s="570">
        <v>0.26223776223776224</v>
      </c>
      <c r="P34" s="25">
        <v>1</v>
      </c>
      <c r="Q34" s="25">
        <v>0.26</v>
      </c>
      <c r="R34" s="44">
        <v>6.8181818181818177E-2</v>
      </c>
      <c r="S34" s="25">
        <v>0.2062937062937063</v>
      </c>
      <c r="T34" s="25">
        <v>0.13855421686746988</v>
      </c>
    </row>
    <row r="35" spans="1:20" ht="13.5" customHeight="1">
      <c r="A35" s="545">
        <v>2019</v>
      </c>
      <c r="B35" s="524">
        <v>6</v>
      </c>
      <c r="C35" s="498">
        <v>97</v>
      </c>
      <c r="D35" s="498">
        <v>311</v>
      </c>
      <c r="E35" s="498">
        <v>33</v>
      </c>
      <c r="F35" s="498">
        <v>60</v>
      </c>
      <c r="G35" s="498">
        <v>14</v>
      </c>
      <c r="H35" s="498">
        <v>0</v>
      </c>
      <c r="I35" s="498">
        <v>3</v>
      </c>
      <c r="J35" s="498">
        <v>83</v>
      </c>
      <c r="K35" s="498">
        <v>27</v>
      </c>
      <c r="L35" s="498">
        <v>8</v>
      </c>
      <c r="M35" s="498">
        <v>34</v>
      </c>
      <c r="N35" s="498">
        <v>89</v>
      </c>
      <c r="O35" s="589">
        <f>+F35/D35</f>
        <v>0.19292604501607716</v>
      </c>
      <c r="P35" s="25">
        <f>+C35/143</f>
        <v>0.67832167832167833</v>
      </c>
      <c r="Q35" s="25">
        <f>+(G35+H35+I35)/F35</f>
        <v>0.28333333333333333</v>
      </c>
      <c r="R35" s="44">
        <f>+(G35+H35+I35)/D35</f>
        <v>5.4662379421221867E-2</v>
      </c>
      <c r="S35" s="25">
        <f>+N35/D35</f>
        <v>0.2861736334405145</v>
      </c>
      <c r="T35" s="25">
        <f>+M35/(D35+M35)</f>
        <v>9.8550724637681164E-2</v>
      </c>
    </row>
    <row r="36" spans="1:20" s="539" customFormat="1" ht="13.5" customHeight="1">
      <c r="A36" s="545">
        <v>2020</v>
      </c>
      <c r="B36" s="582">
        <v>7</v>
      </c>
      <c r="C36" s="545">
        <v>112</v>
      </c>
      <c r="D36" s="545">
        <v>378</v>
      </c>
      <c r="E36" s="545">
        <v>51</v>
      </c>
      <c r="F36" s="545">
        <v>95</v>
      </c>
      <c r="G36" s="545">
        <v>11</v>
      </c>
      <c r="H36" s="545">
        <v>5</v>
      </c>
      <c r="I36" s="545">
        <v>8</v>
      </c>
      <c r="J36" s="545">
        <v>140</v>
      </c>
      <c r="K36" s="545">
        <v>39</v>
      </c>
      <c r="L36" s="545">
        <v>8</v>
      </c>
      <c r="M36" s="545">
        <v>55</v>
      </c>
      <c r="N36" s="545">
        <v>86</v>
      </c>
      <c r="O36" s="590">
        <f>+F36/D36</f>
        <v>0.25132275132275134</v>
      </c>
      <c r="P36" s="585" t="e">
        <f>+C36/$P$1</f>
        <v>#DIV/0!</v>
      </c>
      <c r="Q36" s="585">
        <f>+(G36+H36+I36)/F36</f>
        <v>0.25263157894736843</v>
      </c>
      <c r="R36" s="750">
        <f>+(G36+H36+I36)/D36</f>
        <v>6.3492063492063489E-2</v>
      </c>
      <c r="S36" s="585">
        <f>+N36/D36</f>
        <v>0.2275132275132275</v>
      </c>
      <c r="T36" s="585">
        <f>+M36/(D36+M36)</f>
        <v>0.12702078521939955</v>
      </c>
    </row>
    <row r="37" spans="1:20" s="539" customFormat="1" ht="13.5" customHeight="1">
      <c r="A37" s="545">
        <v>2021</v>
      </c>
      <c r="B37" s="582">
        <v>8</v>
      </c>
      <c r="C37" s="545">
        <v>81</v>
      </c>
      <c r="D37" s="545">
        <v>136</v>
      </c>
      <c r="E37" s="545">
        <v>12</v>
      </c>
      <c r="F37" s="545">
        <v>28</v>
      </c>
      <c r="G37" s="545">
        <v>4</v>
      </c>
      <c r="H37" s="545">
        <v>0</v>
      </c>
      <c r="I37" s="545">
        <v>2</v>
      </c>
      <c r="J37" s="545">
        <v>38</v>
      </c>
      <c r="K37" s="545">
        <v>8</v>
      </c>
      <c r="L37" s="545">
        <v>1</v>
      </c>
      <c r="M37" s="545">
        <v>18</v>
      </c>
      <c r="N37" s="545">
        <v>23</v>
      </c>
      <c r="O37" s="590">
        <f>+F37/D37</f>
        <v>0.20588235294117646</v>
      </c>
      <c r="P37" s="585" t="e">
        <f>+C37/$P$1</f>
        <v>#DIV/0!</v>
      </c>
      <c r="Q37" s="585">
        <f>+(G37+H37+I37)/F37</f>
        <v>0.21428571428571427</v>
      </c>
      <c r="R37" s="750">
        <f>+(G37+H37+I37)/D37</f>
        <v>4.4117647058823532E-2</v>
      </c>
      <c r="S37" s="585">
        <f>+N37/D37</f>
        <v>0.16911764705882354</v>
      </c>
      <c r="T37" s="585">
        <f>+M37/(D37+M37)</f>
        <v>0.11688311688311688</v>
      </c>
    </row>
    <row r="38" spans="1:20" s="1" customFormat="1" ht="13.5" customHeight="1">
      <c r="A38" s="351">
        <v>2022</v>
      </c>
      <c r="B38" s="440">
        <v>9</v>
      </c>
      <c r="C38" s="351">
        <f>+打者通算!C4</f>
        <v>0</v>
      </c>
      <c r="D38" s="351">
        <f>+打者通算!E4</f>
        <v>0</v>
      </c>
      <c r="E38" s="351">
        <f>+打者通算!F4</f>
        <v>0</v>
      </c>
      <c r="F38" s="351">
        <f>+打者通算!G4</f>
        <v>0</v>
      </c>
      <c r="G38" s="351">
        <f>+打者通算!P4</f>
        <v>0</v>
      </c>
      <c r="H38" s="351">
        <f>+打者通算!Q4</f>
        <v>0</v>
      </c>
      <c r="I38" s="351">
        <f>+打者通算!O4</f>
        <v>0</v>
      </c>
      <c r="J38" s="351">
        <f>+打者通算!S4</f>
        <v>0</v>
      </c>
      <c r="K38" s="351">
        <f>+打者通算!H4</f>
        <v>0</v>
      </c>
      <c r="L38" s="351">
        <f>+打者通算!M4</f>
        <v>0</v>
      </c>
      <c r="M38" s="351">
        <f>+打者通算!J4</f>
        <v>0</v>
      </c>
      <c r="N38" s="351">
        <f>+打者通算!I4</f>
        <v>0</v>
      </c>
      <c r="O38" s="1170" t="e">
        <f>+F38/D38</f>
        <v>#DIV/0!</v>
      </c>
      <c r="P38" s="237" t="e">
        <f>+C38/$P$1</f>
        <v>#DIV/0!</v>
      </c>
      <c r="Q38" s="237" t="e">
        <f>+(G38+H38+I38)/F38</f>
        <v>#DIV/0!</v>
      </c>
      <c r="R38" s="358" t="e">
        <f>+(G38+H38+I38)/D38</f>
        <v>#DIV/0!</v>
      </c>
      <c r="S38" s="237" t="e">
        <f>+N38/D38</f>
        <v>#DIV/0!</v>
      </c>
      <c r="T38" s="237" t="e">
        <f>+M38/(D38+M38)</f>
        <v>#DIV/0!</v>
      </c>
    </row>
    <row r="39" spans="1:20" s="1" customFormat="1" ht="13.5" customHeight="1">
      <c r="A39" s="70" t="s">
        <v>1294</v>
      </c>
      <c r="B39" s="70"/>
      <c r="C39" s="69">
        <f t="shared" ref="C39:N39" si="6">SUM(C30:C37)</f>
        <v>970</v>
      </c>
      <c r="D39" s="69">
        <f t="shared" si="6"/>
        <v>3381</v>
      </c>
      <c r="E39" s="69">
        <f t="shared" si="6"/>
        <v>500</v>
      </c>
      <c r="F39" s="69">
        <f t="shared" si="6"/>
        <v>886</v>
      </c>
      <c r="G39" s="69">
        <f t="shared" si="6"/>
        <v>138</v>
      </c>
      <c r="H39" s="69">
        <f t="shared" si="6"/>
        <v>34</v>
      </c>
      <c r="I39" s="69">
        <f t="shared" si="6"/>
        <v>61</v>
      </c>
      <c r="J39" s="69">
        <f t="shared" si="6"/>
        <v>1275</v>
      </c>
      <c r="K39" s="69">
        <f t="shared" si="6"/>
        <v>312</v>
      </c>
      <c r="L39" s="69">
        <f t="shared" si="6"/>
        <v>128</v>
      </c>
      <c r="M39" s="69">
        <f t="shared" si="6"/>
        <v>466</v>
      </c>
      <c r="N39" s="69">
        <f t="shared" si="6"/>
        <v>728</v>
      </c>
      <c r="O39" s="572">
        <f>+F39/D39</f>
        <v>0.26205264714581483</v>
      </c>
      <c r="P39" s="237">
        <f>+C39/(143*B35+$P$1)</f>
        <v>1.1305361305361306</v>
      </c>
      <c r="Q39" s="237">
        <f>+(G39+H39+I39)/F39</f>
        <v>0.26297968397291194</v>
      </c>
      <c r="R39" s="358">
        <f>+(G39+H39+I39)/D39</f>
        <v>6.8914522330671399E-2</v>
      </c>
      <c r="S39" s="237">
        <f>+N39/D39</f>
        <v>0.21532091097308489</v>
      </c>
      <c r="T39" s="237">
        <f>+M39/D39</f>
        <v>0.1378290446613428</v>
      </c>
    </row>
    <row r="40" spans="1:20" ht="13.5" customHeight="1">
      <c r="A40" s="6"/>
      <c r="B40" s="19"/>
      <c r="C40" s="6"/>
      <c r="D40" s="6"/>
      <c r="E40" s="6"/>
      <c r="F40" s="6"/>
      <c r="G40" s="6"/>
      <c r="H40" s="6"/>
      <c r="I40" s="6"/>
      <c r="J40" s="6"/>
      <c r="K40" s="6"/>
      <c r="L40" s="6"/>
      <c r="M40" s="6"/>
      <c r="N40" s="6"/>
      <c r="O40" s="449"/>
    </row>
    <row r="41" spans="1:20" ht="13.5" customHeight="1">
      <c r="A41" s="6"/>
      <c r="B41" s="19"/>
      <c r="C41" s="6"/>
      <c r="D41" s="6"/>
      <c r="E41" s="6"/>
      <c r="F41" s="6"/>
      <c r="G41" s="6"/>
      <c r="H41" s="6"/>
      <c r="I41" s="6"/>
      <c r="J41" s="6"/>
      <c r="K41" s="6"/>
      <c r="L41" s="6"/>
      <c r="M41" s="6"/>
      <c r="N41" s="6"/>
      <c r="O41" s="449"/>
    </row>
    <row r="42" spans="1:20" ht="13.5" customHeight="1">
      <c r="A42" s="1336">
        <v>5</v>
      </c>
      <c r="B42" s="1321">
        <v>31022</v>
      </c>
      <c r="C42" s="1319">
        <f ca="1">DATEDIF(B42,$A$1,"Ｙ")</f>
        <v>37</v>
      </c>
      <c r="D42" s="14">
        <v>180</v>
      </c>
      <c r="E42" s="14">
        <v>85</v>
      </c>
      <c r="F42" s="14" t="s">
        <v>617</v>
      </c>
      <c r="G42" s="14" t="s">
        <v>1436</v>
      </c>
      <c r="H42" s="16" t="s">
        <v>1813</v>
      </c>
      <c r="I42" s="17"/>
      <c r="J42" s="17"/>
      <c r="K42" s="17"/>
      <c r="L42" s="17"/>
      <c r="M42" s="17"/>
      <c r="N42" s="14" t="s">
        <v>1447</v>
      </c>
      <c r="O42" s="573" t="s">
        <v>2302</v>
      </c>
    </row>
    <row r="43" spans="1:20" ht="13.5" customHeight="1">
      <c r="A43" s="180" t="s">
        <v>1613</v>
      </c>
      <c r="B43" s="788" t="s">
        <v>678</v>
      </c>
      <c r="C43" s="19" t="s">
        <v>73</v>
      </c>
      <c r="D43" s="19" t="s">
        <v>33</v>
      </c>
      <c r="E43" s="19" t="s">
        <v>34</v>
      </c>
      <c r="F43" s="19" t="s">
        <v>35</v>
      </c>
      <c r="G43" s="19" t="s">
        <v>111</v>
      </c>
      <c r="H43" s="19" t="s">
        <v>112</v>
      </c>
      <c r="I43" s="19" t="s">
        <v>104</v>
      </c>
      <c r="J43" s="19" t="s">
        <v>113</v>
      </c>
      <c r="K43" s="19" t="s">
        <v>36</v>
      </c>
      <c r="L43" s="19" t="s">
        <v>39</v>
      </c>
      <c r="M43" s="19" t="s">
        <v>131</v>
      </c>
      <c r="N43" s="19" t="s">
        <v>37</v>
      </c>
      <c r="O43" s="178" t="s">
        <v>32</v>
      </c>
      <c r="P43" s="359" t="s">
        <v>1295</v>
      </c>
      <c r="Q43" s="360" t="s">
        <v>1296</v>
      </c>
      <c r="R43" s="360" t="s">
        <v>1297</v>
      </c>
      <c r="S43" s="359" t="s">
        <v>1298</v>
      </c>
      <c r="T43" s="359" t="s">
        <v>1299</v>
      </c>
    </row>
    <row r="44" spans="1:20" ht="13.5" customHeight="1">
      <c r="A44" s="6">
        <v>2010</v>
      </c>
      <c r="B44" s="19" t="s">
        <v>1614</v>
      </c>
      <c r="C44" s="6">
        <v>128</v>
      </c>
      <c r="D44" s="6">
        <v>430</v>
      </c>
      <c r="E44" s="6">
        <v>66</v>
      </c>
      <c r="F44" s="6">
        <v>124</v>
      </c>
      <c r="G44" s="6">
        <v>24</v>
      </c>
      <c r="H44" s="6">
        <v>3</v>
      </c>
      <c r="I44" s="6">
        <v>19</v>
      </c>
      <c r="J44" s="6">
        <v>211</v>
      </c>
      <c r="K44" s="6">
        <v>52</v>
      </c>
      <c r="L44" s="6">
        <v>12</v>
      </c>
      <c r="M44" s="6">
        <v>31</v>
      </c>
      <c r="N44" s="6">
        <v>72</v>
      </c>
      <c r="O44" s="570">
        <v>0.28799999999999998</v>
      </c>
      <c r="P44" s="25">
        <f>+C44/144</f>
        <v>0.88888888888888884</v>
      </c>
      <c r="Q44" s="25">
        <f t="shared" ref="Q44:Q51" si="7">+(G44+H44+I44)/F44</f>
        <v>0.37096774193548387</v>
      </c>
      <c r="R44" s="44">
        <f t="shared" ref="R44:R51" si="8">+(G44+H44+I44)/D44</f>
        <v>0.10697674418604651</v>
      </c>
      <c r="S44" s="25">
        <f t="shared" ref="S44:S51" si="9">+N44/D44</f>
        <v>0.16744186046511628</v>
      </c>
      <c r="T44" s="25">
        <f t="shared" ref="T44:T51" si="10">+M44/(D44+M44)</f>
        <v>6.7245119305856832E-2</v>
      </c>
    </row>
    <row r="45" spans="1:20" ht="13.5" customHeight="1">
      <c r="A45" s="6">
        <v>2011</v>
      </c>
      <c r="B45" s="19">
        <v>2</v>
      </c>
      <c r="C45" s="6">
        <v>140</v>
      </c>
      <c r="D45" s="6">
        <v>519</v>
      </c>
      <c r="E45" s="6">
        <v>58</v>
      </c>
      <c r="F45" s="6">
        <v>164</v>
      </c>
      <c r="G45" s="6">
        <v>20</v>
      </c>
      <c r="H45" s="6">
        <v>4</v>
      </c>
      <c r="I45" s="6">
        <v>17</v>
      </c>
      <c r="J45" s="6">
        <v>243</v>
      </c>
      <c r="K45" s="6">
        <v>69</v>
      </c>
      <c r="L45" s="6">
        <v>19</v>
      </c>
      <c r="M45" s="6">
        <v>59</v>
      </c>
      <c r="N45" s="6">
        <v>85</v>
      </c>
      <c r="O45" s="570">
        <v>0.316</v>
      </c>
      <c r="P45" s="25">
        <f>+C45/144</f>
        <v>0.97222222222222221</v>
      </c>
      <c r="Q45" s="25">
        <f t="shared" si="7"/>
        <v>0.25</v>
      </c>
      <c r="R45" s="44">
        <f t="shared" si="8"/>
        <v>7.8998073217726394E-2</v>
      </c>
      <c r="S45" s="25">
        <f t="shared" si="9"/>
        <v>0.16377649325626203</v>
      </c>
      <c r="T45" s="25">
        <f t="shared" si="10"/>
        <v>0.10207612456747404</v>
      </c>
    </row>
    <row r="46" spans="1:20" ht="13.5" customHeight="1">
      <c r="A46" s="6">
        <v>2012</v>
      </c>
      <c r="B46" s="19">
        <v>3</v>
      </c>
      <c r="C46" s="6">
        <v>144</v>
      </c>
      <c r="D46" s="6">
        <v>574</v>
      </c>
      <c r="E46" s="6">
        <v>84</v>
      </c>
      <c r="F46" s="6">
        <v>173</v>
      </c>
      <c r="G46" s="6">
        <v>29</v>
      </c>
      <c r="H46" s="6">
        <v>2</v>
      </c>
      <c r="I46" s="6">
        <v>14</v>
      </c>
      <c r="J46" s="6">
        <v>248</v>
      </c>
      <c r="K46" s="6">
        <v>60</v>
      </c>
      <c r="L46" s="6">
        <v>20</v>
      </c>
      <c r="M46" s="6">
        <v>81</v>
      </c>
      <c r="N46" s="6">
        <v>100</v>
      </c>
      <c r="O46" s="570">
        <v>0.30099999999999999</v>
      </c>
      <c r="P46" s="25">
        <f>+C46/144</f>
        <v>1</v>
      </c>
      <c r="Q46" s="25">
        <f t="shared" si="7"/>
        <v>0.26011560693641617</v>
      </c>
      <c r="R46" s="44">
        <f t="shared" si="8"/>
        <v>7.8397212543554001E-2</v>
      </c>
      <c r="S46" s="25">
        <f t="shared" si="9"/>
        <v>0.17421602787456447</v>
      </c>
      <c r="T46" s="25">
        <f t="shared" si="10"/>
        <v>0.12366412213740458</v>
      </c>
    </row>
    <row r="47" spans="1:20" ht="13.5" customHeight="1">
      <c r="A47" s="6">
        <v>2013</v>
      </c>
      <c r="B47" s="19">
        <v>4</v>
      </c>
      <c r="C47" s="6">
        <v>144</v>
      </c>
      <c r="D47" s="6">
        <v>590</v>
      </c>
      <c r="E47" s="6">
        <v>82</v>
      </c>
      <c r="F47" s="6">
        <v>166</v>
      </c>
      <c r="G47" s="6">
        <v>21</v>
      </c>
      <c r="H47" s="6">
        <v>3</v>
      </c>
      <c r="I47" s="6">
        <v>19</v>
      </c>
      <c r="J47" s="6">
        <v>250</v>
      </c>
      <c r="K47" s="6">
        <v>65</v>
      </c>
      <c r="L47" s="6">
        <v>14</v>
      </c>
      <c r="M47" s="6">
        <v>49</v>
      </c>
      <c r="N47" s="6">
        <v>101</v>
      </c>
      <c r="O47" s="570">
        <v>0.28100000000000003</v>
      </c>
      <c r="P47" s="25">
        <f>+C47/144</f>
        <v>1</v>
      </c>
      <c r="Q47" s="25">
        <f t="shared" si="7"/>
        <v>0.25903614457831325</v>
      </c>
      <c r="R47" s="44">
        <f t="shared" si="8"/>
        <v>7.2881355932203393E-2</v>
      </c>
      <c r="S47" s="25">
        <f t="shared" si="9"/>
        <v>0.1711864406779661</v>
      </c>
      <c r="T47" s="25">
        <f t="shared" si="10"/>
        <v>7.6682316118935834E-2</v>
      </c>
    </row>
    <row r="48" spans="1:20" ht="13.5" customHeight="1">
      <c r="A48" s="6">
        <v>2014</v>
      </c>
      <c r="B48" s="19">
        <v>5</v>
      </c>
      <c r="C48" s="6">
        <v>130</v>
      </c>
      <c r="D48" s="6">
        <v>472</v>
      </c>
      <c r="E48" s="6">
        <v>67</v>
      </c>
      <c r="F48" s="6">
        <v>140</v>
      </c>
      <c r="G48" s="6">
        <v>29</v>
      </c>
      <c r="H48" s="6">
        <v>1</v>
      </c>
      <c r="I48" s="6">
        <v>13</v>
      </c>
      <c r="J48" s="6">
        <v>210</v>
      </c>
      <c r="K48" s="6">
        <v>62</v>
      </c>
      <c r="L48" s="6">
        <v>8</v>
      </c>
      <c r="M48" s="6">
        <v>45</v>
      </c>
      <c r="N48" s="6">
        <v>75</v>
      </c>
      <c r="O48" s="570">
        <v>0.29699999999999999</v>
      </c>
      <c r="P48" s="25">
        <f>+C48/144</f>
        <v>0.90277777777777779</v>
      </c>
      <c r="Q48" s="25">
        <f t="shared" si="7"/>
        <v>0.30714285714285716</v>
      </c>
      <c r="R48" s="44">
        <f t="shared" si="8"/>
        <v>9.110169491525423E-2</v>
      </c>
      <c r="S48" s="25">
        <f t="shared" si="9"/>
        <v>0.15889830508474576</v>
      </c>
      <c r="T48" s="25">
        <f t="shared" si="10"/>
        <v>8.7040618955512572E-2</v>
      </c>
    </row>
    <row r="49" spans="1:20" ht="13.5" customHeight="1">
      <c r="A49" s="6">
        <v>2015</v>
      </c>
      <c r="B49" s="19">
        <v>6</v>
      </c>
      <c r="C49" s="6">
        <v>130</v>
      </c>
      <c r="D49" s="6">
        <v>434</v>
      </c>
      <c r="E49" s="6">
        <v>49</v>
      </c>
      <c r="F49" s="6">
        <v>109</v>
      </c>
      <c r="G49" s="6">
        <v>20</v>
      </c>
      <c r="H49" s="6">
        <v>3</v>
      </c>
      <c r="I49" s="6">
        <v>15</v>
      </c>
      <c r="J49" s="6">
        <v>180</v>
      </c>
      <c r="K49" s="6">
        <v>52</v>
      </c>
      <c r="L49" s="6">
        <v>3</v>
      </c>
      <c r="M49" s="6">
        <v>38</v>
      </c>
      <c r="N49" s="6">
        <v>81</v>
      </c>
      <c r="O49" s="570">
        <v>0.251</v>
      </c>
      <c r="P49" s="25">
        <f>+C49/143</f>
        <v>0.90909090909090906</v>
      </c>
      <c r="Q49" s="25">
        <f t="shared" si="7"/>
        <v>0.34862385321100919</v>
      </c>
      <c r="R49" s="44">
        <f t="shared" si="8"/>
        <v>8.755760368663594E-2</v>
      </c>
      <c r="S49" s="25">
        <f t="shared" si="9"/>
        <v>0.18663594470046083</v>
      </c>
      <c r="T49" s="25">
        <f t="shared" si="10"/>
        <v>8.050847457627118E-2</v>
      </c>
    </row>
    <row r="50" spans="1:20" ht="13.5" customHeight="1">
      <c r="A50" s="6">
        <v>2016</v>
      </c>
      <c r="B50" s="19">
        <v>7</v>
      </c>
      <c r="C50" s="6">
        <v>143</v>
      </c>
      <c r="D50" s="6">
        <v>576</v>
      </c>
      <c r="E50" s="6">
        <v>58</v>
      </c>
      <c r="F50" s="6">
        <v>163</v>
      </c>
      <c r="G50" s="6">
        <v>28</v>
      </c>
      <c r="H50" s="6">
        <v>4</v>
      </c>
      <c r="I50" s="6">
        <v>11</v>
      </c>
      <c r="J50" s="6">
        <v>232</v>
      </c>
      <c r="K50" s="6">
        <v>42</v>
      </c>
      <c r="L50" s="6">
        <v>8</v>
      </c>
      <c r="M50" s="6">
        <v>38</v>
      </c>
      <c r="N50" s="6">
        <v>78</v>
      </c>
      <c r="O50" s="570">
        <v>0.28299999999999997</v>
      </c>
      <c r="P50" s="25">
        <f>+C50/143</f>
        <v>1</v>
      </c>
      <c r="Q50" s="25">
        <f t="shared" si="7"/>
        <v>0.26380368098159507</v>
      </c>
      <c r="R50" s="44">
        <f t="shared" si="8"/>
        <v>7.4652777777777776E-2</v>
      </c>
      <c r="S50" s="25">
        <f t="shared" si="9"/>
        <v>0.13541666666666666</v>
      </c>
      <c r="T50" s="25">
        <f t="shared" si="10"/>
        <v>6.1889250814332247E-2</v>
      </c>
    </row>
    <row r="51" spans="1:20" ht="13.5" customHeight="1">
      <c r="A51" s="6">
        <v>2017</v>
      </c>
      <c r="B51" s="19">
        <v>8</v>
      </c>
      <c r="C51" s="6">
        <v>134</v>
      </c>
      <c r="D51" s="6">
        <v>463</v>
      </c>
      <c r="E51" s="6">
        <v>52</v>
      </c>
      <c r="F51" s="6">
        <v>121</v>
      </c>
      <c r="G51" s="6">
        <v>20</v>
      </c>
      <c r="H51" s="6">
        <v>3</v>
      </c>
      <c r="I51" s="6">
        <v>16</v>
      </c>
      <c r="J51" s="6">
        <v>195</v>
      </c>
      <c r="K51" s="6">
        <v>46</v>
      </c>
      <c r="L51" s="6">
        <v>6</v>
      </c>
      <c r="M51" s="6">
        <v>53</v>
      </c>
      <c r="N51" s="6">
        <v>98</v>
      </c>
      <c r="O51" s="570">
        <v>0.26100000000000001</v>
      </c>
      <c r="P51" s="25">
        <f>+C51/143</f>
        <v>0.93706293706293708</v>
      </c>
      <c r="Q51" s="25">
        <f t="shared" si="7"/>
        <v>0.32231404958677684</v>
      </c>
      <c r="R51" s="44">
        <f t="shared" si="8"/>
        <v>8.4233261339092869E-2</v>
      </c>
      <c r="S51" s="25">
        <f t="shared" si="9"/>
        <v>0.21166306695464362</v>
      </c>
      <c r="T51" s="25">
        <f t="shared" si="10"/>
        <v>0.10271317829457365</v>
      </c>
    </row>
    <row r="52" spans="1:20" ht="13.5" customHeight="1">
      <c r="A52" s="6">
        <v>2018</v>
      </c>
      <c r="B52" s="19">
        <v>9</v>
      </c>
      <c r="C52" s="6">
        <v>116</v>
      </c>
      <c r="D52" s="6">
        <v>383</v>
      </c>
      <c r="E52" s="6">
        <v>49</v>
      </c>
      <c r="F52" s="6">
        <v>111</v>
      </c>
      <c r="G52" s="6">
        <v>16</v>
      </c>
      <c r="H52" s="6">
        <v>0</v>
      </c>
      <c r="I52" s="6">
        <v>13</v>
      </c>
      <c r="J52" s="6">
        <v>166</v>
      </c>
      <c r="K52" s="6">
        <v>52</v>
      </c>
      <c r="L52" s="6">
        <v>3</v>
      </c>
      <c r="M52" s="6">
        <v>46</v>
      </c>
      <c r="N52" s="6">
        <v>69</v>
      </c>
      <c r="O52" s="570">
        <v>0.28999999999999998</v>
      </c>
      <c r="P52" s="25">
        <f>+C52/143</f>
        <v>0.81118881118881114</v>
      </c>
      <c r="Q52" s="25">
        <f t="shared" ref="Q52:Q57" si="11">+(G52+H52+I52)/F52</f>
        <v>0.26126126126126126</v>
      </c>
      <c r="R52" s="44">
        <f t="shared" ref="R52:R57" si="12">+(G52+H52+I52)/D52</f>
        <v>7.5718015665796348E-2</v>
      </c>
      <c r="S52" s="25">
        <f t="shared" ref="S52:S57" si="13">+N52/D52</f>
        <v>0.18015665796344649</v>
      </c>
      <c r="T52" s="25">
        <f>+M52/(D52+M52)</f>
        <v>0.10722610722610723</v>
      </c>
    </row>
    <row r="53" spans="1:20" ht="13.5" customHeight="1">
      <c r="A53" s="607">
        <v>2019</v>
      </c>
      <c r="B53" s="608" t="s">
        <v>2250</v>
      </c>
      <c r="C53" s="607">
        <v>72</v>
      </c>
      <c r="D53" s="607">
        <v>180</v>
      </c>
      <c r="E53" s="607">
        <v>13</v>
      </c>
      <c r="F53" s="607">
        <v>45</v>
      </c>
      <c r="G53" s="607">
        <v>7</v>
      </c>
      <c r="H53" s="607">
        <v>1</v>
      </c>
      <c r="I53" s="607">
        <v>5</v>
      </c>
      <c r="J53" s="607">
        <v>69</v>
      </c>
      <c r="K53" s="607">
        <v>20</v>
      </c>
      <c r="L53" s="607">
        <v>0</v>
      </c>
      <c r="M53" s="607">
        <v>16</v>
      </c>
      <c r="N53" s="607">
        <v>40</v>
      </c>
      <c r="O53" s="609">
        <f>+F53/D53</f>
        <v>0.25</v>
      </c>
      <c r="P53" s="25">
        <f>+C53/143</f>
        <v>0.50349650349650354</v>
      </c>
      <c r="Q53" s="25">
        <f t="shared" si="11"/>
        <v>0.28888888888888886</v>
      </c>
      <c r="R53" s="44">
        <f t="shared" si="12"/>
        <v>7.2222222222222215E-2</v>
      </c>
      <c r="S53" s="25">
        <f t="shared" si="13"/>
        <v>0.22222222222222221</v>
      </c>
      <c r="T53" s="25">
        <f>+M60/(D60+M60)</f>
        <v>0</v>
      </c>
    </row>
    <row r="54" spans="1:20" s="539" customFormat="1" ht="13.5" customHeight="1">
      <c r="A54" s="545">
        <v>2020</v>
      </c>
      <c r="B54" s="582">
        <v>11</v>
      </c>
      <c r="C54" s="545">
        <v>95</v>
      </c>
      <c r="D54" s="545">
        <v>267</v>
      </c>
      <c r="E54" s="545">
        <v>30</v>
      </c>
      <c r="F54" s="545">
        <v>76</v>
      </c>
      <c r="G54" s="545">
        <v>17</v>
      </c>
      <c r="H54" s="545">
        <v>1</v>
      </c>
      <c r="I54" s="545">
        <v>10</v>
      </c>
      <c r="J54" s="545">
        <v>125</v>
      </c>
      <c r="K54" s="545">
        <v>42</v>
      </c>
      <c r="L54" s="545">
        <v>1</v>
      </c>
      <c r="M54" s="545">
        <v>29</v>
      </c>
      <c r="N54" s="545">
        <v>61</v>
      </c>
      <c r="O54" s="590">
        <f>+F54/D54</f>
        <v>0.28464419475655428</v>
      </c>
      <c r="P54" s="585" t="e">
        <f>+C54/$P$1</f>
        <v>#DIV/0!</v>
      </c>
      <c r="Q54" s="585">
        <f t="shared" si="11"/>
        <v>0.36842105263157893</v>
      </c>
      <c r="R54" s="750">
        <f t="shared" si="12"/>
        <v>0.10486891385767791</v>
      </c>
      <c r="S54" s="585">
        <f t="shared" si="13"/>
        <v>0.22846441947565543</v>
      </c>
      <c r="T54" s="585">
        <f>+M54/(D54+M54)</f>
        <v>9.7972972972972971E-2</v>
      </c>
    </row>
    <row r="55" spans="1:20" s="539" customFormat="1" ht="13.5" customHeight="1">
      <c r="A55" s="545">
        <v>2021</v>
      </c>
      <c r="B55" s="582">
        <v>12</v>
      </c>
      <c r="C55" s="545">
        <v>71</v>
      </c>
      <c r="D55" s="545">
        <v>125</v>
      </c>
      <c r="E55" s="545">
        <v>6</v>
      </c>
      <c r="F55" s="545">
        <v>27</v>
      </c>
      <c r="G55" s="545">
        <v>3</v>
      </c>
      <c r="H55" s="545">
        <v>0</v>
      </c>
      <c r="I55" s="545">
        <v>2</v>
      </c>
      <c r="J55" s="545">
        <v>36</v>
      </c>
      <c r="K55" s="545">
        <v>13</v>
      </c>
      <c r="L55" s="545">
        <v>1</v>
      </c>
      <c r="M55" s="545">
        <v>14</v>
      </c>
      <c r="N55" s="545">
        <v>30</v>
      </c>
      <c r="O55" s="590">
        <f>+F55/D55</f>
        <v>0.216</v>
      </c>
      <c r="P55" s="585" t="e">
        <f>+C55/$P$1</f>
        <v>#DIV/0!</v>
      </c>
      <c r="Q55" s="585">
        <f t="shared" si="11"/>
        <v>0.18518518518518517</v>
      </c>
      <c r="R55" s="750">
        <f t="shared" si="12"/>
        <v>0.04</v>
      </c>
      <c r="S55" s="585">
        <f t="shared" si="13"/>
        <v>0.24</v>
      </c>
      <c r="T55" s="585">
        <f>+M55/(D55+M55)</f>
        <v>0.10071942446043165</v>
      </c>
    </row>
    <row r="56" spans="1:20" ht="13.5" customHeight="1">
      <c r="A56" s="351">
        <v>2022</v>
      </c>
      <c r="B56" s="352">
        <v>13</v>
      </c>
      <c r="C56" s="353">
        <f>+打者通算!C5</f>
        <v>0</v>
      </c>
      <c r="D56" s="353">
        <f>+打者通算!E5</f>
        <v>0</v>
      </c>
      <c r="E56" s="353">
        <f>+打者通算!F5</f>
        <v>0</v>
      </c>
      <c r="F56" s="353">
        <f>+打者通算!G5</f>
        <v>0</v>
      </c>
      <c r="G56" s="353">
        <f>+打者通算!P5</f>
        <v>0</v>
      </c>
      <c r="H56" s="353">
        <f>+打者通算!Q5</f>
        <v>0</v>
      </c>
      <c r="I56" s="353">
        <f>+打者通算!O5</f>
        <v>0</v>
      </c>
      <c r="J56" s="353">
        <f>+打者通算!S5</f>
        <v>0</v>
      </c>
      <c r="K56" s="353">
        <f>+打者通算!H5</f>
        <v>0</v>
      </c>
      <c r="L56" s="353">
        <f>+打者通算!M5</f>
        <v>0</v>
      </c>
      <c r="M56" s="353">
        <f>+打者通算!J5</f>
        <v>0</v>
      </c>
      <c r="N56" s="353">
        <f>+打者通算!I5</f>
        <v>0</v>
      </c>
      <c r="O56" s="571" t="e">
        <f>+F56/D56</f>
        <v>#DIV/0!</v>
      </c>
      <c r="P56" s="25" t="e">
        <f>+C56/$P$1</f>
        <v>#DIV/0!</v>
      </c>
      <c r="Q56" s="25" t="e">
        <f t="shared" si="11"/>
        <v>#DIV/0!</v>
      </c>
      <c r="R56" s="44" t="e">
        <f t="shared" si="12"/>
        <v>#DIV/0!</v>
      </c>
      <c r="S56" s="25" t="e">
        <f t="shared" si="13"/>
        <v>#DIV/0!</v>
      </c>
      <c r="T56" s="25" t="e">
        <f>+M56/(D56+M56)</f>
        <v>#DIV/0!</v>
      </c>
    </row>
    <row r="57" spans="1:20" s="1" customFormat="1" ht="13.5" customHeight="1">
      <c r="A57" s="70" t="s">
        <v>1294</v>
      </c>
      <c r="B57" s="70"/>
      <c r="C57" s="69">
        <f t="shared" ref="C57:N57" si="14">SUM(C44:C55)</f>
        <v>1447</v>
      </c>
      <c r="D57" s="69">
        <f t="shared" si="14"/>
        <v>5013</v>
      </c>
      <c r="E57" s="69">
        <f t="shared" si="14"/>
        <v>614</v>
      </c>
      <c r="F57" s="69">
        <f t="shared" si="14"/>
        <v>1419</v>
      </c>
      <c r="G57" s="69">
        <f t="shared" si="14"/>
        <v>234</v>
      </c>
      <c r="H57" s="69">
        <f t="shared" si="14"/>
        <v>25</v>
      </c>
      <c r="I57" s="69">
        <f t="shared" si="14"/>
        <v>154</v>
      </c>
      <c r="J57" s="69">
        <f t="shared" si="14"/>
        <v>2165</v>
      </c>
      <c r="K57" s="69">
        <f t="shared" si="14"/>
        <v>575</v>
      </c>
      <c r="L57" s="69">
        <f t="shared" si="14"/>
        <v>95</v>
      </c>
      <c r="M57" s="69">
        <f t="shared" si="14"/>
        <v>499</v>
      </c>
      <c r="N57" s="69">
        <f t="shared" si="14"/>
        <v>890</v>
      </c>
      <c r="O57" s="572">
        <f>+F57/D57</f>
        <v>0.28306403351286652</v>
      </c>
      <c r="P57" s="237" t="e">
        <f>+C57/(143*B53+$P$1)</f>
        <v>#VALUE!</v>
      </c>
      <c r="Q57" s="237">
        <f t="shared" si="11"/>
        <v>0.29105003523608175</v>
      </c>
      <c r="R57" s="358">
        <f t="shared" si="12"/>
        <v>8.238579692798724E-2</v>
      </c>
      <c r="S57" s="237">
        <f t="shared" si="13"/>
        <v>0.17753840015958508</v>
      </c>
      <c r="T57" s="237">
        <f>+M57/D57</f>
        <v>9.9541192898463998E-2</v>
      </c>
    </row>
    <row r="58" spans="1:20" ht="13.5" customHeight="1">
      <c r="A58" s="6"/>
      <c r="B58" s="200"/>
      <c r="C58" s="6"/>
      <c r="D58" s="6"/>
      <c r="E58" s="6"/>
      <c r="F58" s="6"/>
      <c r="G58" s="6"/>
      <c r="H58" s="6"/>
      <c r="I58" s="6"/>
      <c r="J58" s="6"/>
      <c r="K58" s="6"/>
      <c r="L58" s="6"/>
      <c r="M58" s="6"/>
      <c r="N58" s="6"/>
      <c r="O58" s="449"/>
    </row>
    <row r="59" spans="1:20" ht="13.5" customHeight="1">
      <c r="A59" s="6"/>
      <c r="B59" s="19"/>
      <c r="C59" s="6"/>
      <c r="D59" s="6"/>
      <c r="E59" s="6"/>
      <c r="F59" s="6"/>
      <c r="G59" s="6"/>
      <c r="H59" s="6"/>
      <c r="I59" s="6"/>
      <c r="J59" s="6"/>
      <c r="K59" s="6"/>
      <c r="L59" s="6"/>
      <c r="M59" s="6"/>
      <c r="N59" s="6"/>
      <c r="O59" s="449"/>
    </row>
    <row r="60" spans="1:20" ht="13.5" customHeight="1">
      <c r="A60" s="356">
        <v>6</v>
      </c>
      <c r="B60" s="1321">
        <v>32683</v>
      </c>
      <c r="C60" s="1319">
        <f ca="1">DATEDIF(B60,$A$1,"Ｙ")</f>
        <v>32</v>
      </c>
      <c r="D60" s="14">
        <v>181</v>
      </c>
      <c r="E60" s="14">
        <v>88</v>
      </c>
      <c r="F60" s="14" t="s">
        <v>628</v>
      </c>
      <c r="G60" s="14" t="s">
        <v>627</v>
      </c>
      <c r="H60" s="16" t="s">
        <v>634</v>
      </c>
      <c r="I60" s="17"/>
      <c r="J60" s="17"/>
      <c r="K60" s="17"/>
      <c r="L60" s="17"/>
      <c r="M60" s="17"/>
      <c r="N60" s="14" t="s">
        <v>1470</v>
      </c>
      <c r="O60" s="1256" t="s">
        <v>2303</v>
      </c>
      <c r="P60"/>
    </row>
    <row r="61" spans="1:20" ht="13.5" customHeight="1">
      <c r="A61" s="517" t="s">
        <v>708</v>
      </c>
      <c r="B61" s="788" t="s">
        <v>678</v>
      </c>
      <c r="C61" s="19" t="s">
        <v>73</v>
      </c>
      <c r="D61" s="19" t="s">
        <v>33</v>
      </c>
      <c r="E61" s="19" t="s">
        <v>34</v>
      </c>
      <c r="F61" s="19" t="s">
        <v>35</v>
      </c>
      <c r="G61" s="19" t="s">
        <v>111</v>
      </c>
      <c r="H61" s="19" t="s">
        <v>112</v>
      </c>
      <c r="I61" s="19" t="s">
        <v>104</v>
      </c>
      <c r="J61" s="19" t="s">
        <v>113</v>
      </c>
      <c r="K61" s="19" t="s">
        <v>36</v>
      </c>
      <c r="L61" s="19" t="s">
        <v>39</v>
      </c>
      <c r="M61" s="19" t="s">
        <v>131</v>
      </c>
      <c r="N61" s="19" t="s">
        <v>37</v>
      </c>
      <c r="O61" s="178" t="s">
        <v>32</v>
      </c>
      <c r="P61" s="359" t="s">
        <v>1295</v>
      </c>
      <c r="Q61" s="360" t="s">
        <v>1296</v>
      </c>
      <c r="R61" s="360" t="s">
        <v>1297</v>
      </c>
      <c r="S61" s="359" t="s">
        <v>1298</v>
      </c>
      <c r="T61" s="359" t="s">
        <v>1299</v>
      </c>
    </row>
    <row r="62" spans="1:20" ht="13.5" customHeight="1">
      <c r="A62" s="6">
        <v>2008</v>
      </c>
      <c r="B62" s="19">
        <v>1</v>
      </c>
      <c r="C62" s="6">
        <v>0</v>
      </c>
      <c r="D62" s="6">
        <v>0</v>
      </c>
      <c r="E62" s="6">
        <v>0</v>
      </c>
      <c r="F62" s="6">
        <v>0</v>
      </c>
      <c r="G62" s="6">
        <v>0</v>
      </c>
      <c r="H62" s="6">
        <v>0</v>
      </c>
      <c r="I62" s="6">
        <v>0</v>
      </c>
      <c r="J62" s="6">
        <v>0</v>
      </c>
      <c r="K62" s="6">
        <v>0</v>
      </c>
      <c r="L62" s="6">
        <v>0</v>
      </c>
      <c r="M62" s="6">
        <v>0</v>
      </c>
      <c r="N62" s="6">
        <v>0</v>
      </c>
      <c r="O62" s="178" t="s">
        <v>795</v>
      </c>
      <c r="P62" s="19" t="s">
        <v>792</v>
      </c>
      <c r="Q62" s="19" t="s">
        <v>792</v>
      </c>
      <c r="R62" s="19" t="s">
        <v>792</v>
      </c>
      <c r="S62" s="19" t="s">
        <v>792</v>
      </c>
      <c r="T62" s="19" t="s">
        <v>792</v>
      </c>
    </row>
    <row r="63" spans="1:20" ht="13.5" customHeight="1">
      <c r="A63" s="6">
        <v>2009</v>
      </c>
      <c r="B63" s="19">
        <v>2</v>
      </c>
      <c r="C63" s="6">
        <v>0</v>
      </c>
      <c r="D63" s="6">
        <v>0</v>
      </c>
      <c r="E63" s="6">
        <v>0</v>
      </c>
      <c r="F63" s="6">
        <v>0</v>
      </c>
      <c r="G63" s="6">
        <v>0</v>
      </c>
      <c r="H63" s="6">
        <v>0</v>
      </c>
      <c r="I63" s="6">
        <v>0</v>
      </c>
      <c r="J63" s="6">
        <v>0</v>
      </c>
      <c r="K63" s="6">
        <v>0</v>
      </c>
      <c r="L63" s="6">
        <v>0</v>
      </c>
      <c r="M63" s="6">
        <v>0</v>
      </c>
      <c r="N63" s="6">
        <v>0</v>
      </c>
      <c r="O63" s="178" t="s">
        <v>795</v>
      </c>
      <c r="P63" s="19" t="s">
        <v>792</v>
      </c>
      <c r="Q63" s="19" t="s">
        <v>792</v>
      </c>
      <c r="R63" s="19" t="s">
        <v>792</v>
      </c>
      <c r="S63" s="19" t="s">
        <v>792</v>
      </c>
      <c r="T63" s="19" t="s">
        <v>792</v>
      </c>
    </row>
    <row r="64" spans="1:20" ht="13.5" customHeight="1">
      <c r="A64" s="6">
        <v>2010</v>
      </c>
      <c r="B64" s="19">
        <v>3</v>
      </c>
      <c r="C64" s="6">
        <v>0</v>
      </c>
      <c r="D64" s="6">
        <v>0</v>
      </c>
      <c r="E64" s="6">
        <v>0</v>
      </c>
      <c r="F64" s="6">
        <v>0</v>
      </c>
      <c r="G64" s="6">
        <v>0</v>
      </c>
      <c r="H64" s="6">
        <v>0</v>
      </c>
      <c r="I64" s="6">
        <v>0</v>
      </c>
      <c r="J64" s="6">
        <v>0</v>
      </c>
      <c r="K64" s="6">
        <v>0</v>
      </c>
      <c r="L64" s="6">
        <v>0</v>
      </c>
      <c r="M64" s="6">
        <v>0</v>
      </c>
      <c r="N64" s="6">
        <v>0</v>
      </c>
      <c r="O64" s="178" t="s">
        <v>795</v>
      </c>
      <c r="P64" s="19" t="s">
        <v>792</v>
      </c>
      <c r="Q64" s="19" t="s">
        <v>792</v>
      </c>
      <c r="R64" s="19" t="s">
        <v>792</v>
      </c>
      <c r="S64" s="19" t="s">
        <v>792</v>
      </c>
      <c r="T64" s="19" t="s">
        <v>792</v>
      </c>
    </row>
    <row r="65" spans="1:20" ht="13.5" customHeight="1">
      <c r="A65" s="6">
        <v>2011</v>
      </c>
      <c r="B65" s="19">
        <v>4</v>
      </c>
      <c r="C65" s="6">
        <v>8</v>
      </c>
      <c r="D65" s="6">
        <v>20</v>
      </c>
      <c r="E65" s="6">
        <v>3</v>
      </c>
      <c r="F65" s="6">
        <v>3</v>
      </c>
      <c r="G65" s="6">
        <v>0</v>
      </c>
      <c r="H65" s="6">
        <v>0</v>
      </c>
      <c r="I65" s="6">
        <v>0</v>
      </c>
      <c r="J65" s="6">
        <v>3</v>
      </c>
      <c r="K65" s="6">
        <v>0</v>
      </c>
      <c r="L65" s="6">
        <v>0</v>
      </c>
      <c r="M65" s="6">
        <v>0</v>
      </c>
      <c r="N65" s="6">
        <v>6</v>
      </c>
      <c r="O65" s="570">
        <f>+F65/D65</f>
        <v>0.15</v>
      </c>
      <c r="P65" s="25">
        <f>+C65/144</f>
        <v>5.5555555555555552E-2</v>
      </c>
      <c r="Q65" s="25">
        <f t="shared" ref="Q65:Q71" si="15">+(G65+H65+I65)/F65</f>
        <v>0</v>
      </c>
      <c r="R65" s="44">
        <f t="shared" ref="R65:R71" si="16">+(G65+H65+I65)/D65</f>
        <v>0</v>
      </c>
      <c r="S65" s="25">
        <f t="shared" ref="S65:S71" si="17">+N65/D65</f>
        <v>0.3</v>
      </c>
      <c r="T65" s="25">
        <f t="shared" ref="T65:T71" si="18">+M65/(D65+M65)</f>
        <v>0</v>
      </c>
    </row>
    <row r="66" spans="1:20" ht="13.5" customHeight="1">
      <c r="A66" s="6">
        <v>2012</v>
      </c>
      <c r="B66" s="19">
        <v>5</v>
      </c>
      <c r="C66" s="6">
        <v>53</v>
      </c>
      <c r="D66" s="6">
        <v>119</v>
      </c>
      <c r="E66" s="6">
        <v>15</v>
      </c>
      <c r="F66" s="6">
        <v>30</v>
      </c>
      <c r="G66" s="6">
        <v>3</v>
      </c>
      <c r="H66" s="6">
        <v>0</v>
      </c>
      <c r="I66" s="6">
        <v>1</v>
      </c>
      <c r="J66" s="6">
        <v>36</v>
      </c>
      <c r="K66" s="6">
        <v>2</v>
      </c>
      <c r="L66" s="6">
        <v>5</v>
      </c>
      <c r="M66" s="6">
        <v>7</v>
      </c>
      <c r="N66" s="6">
        <v>21</v>
      </c>
      <c r="O66" s="570">
        <f>+F66/D66</f>
        <v>0.25210084033613445</v>
      </c>
      <c r="P66" s="25">
        <f>+C66/144</f>
        <v>0.36805555555555558</v>
      </c>
      <c r="Q66" s="25">
        <f t="shared" si="15"/>
        <v>0.13333333333333333</v>
      </c>
      <c r="R66" s="44">
        <f t="shared" si="16"/>
        <v>3.3613445378151259E-2</v>
      </c>
      <c r="S66" s="25">
        <f t="shared" si="17"/>
        <v>0.17647058823529413</v>
      </c>
      <c r="T66" s="25">
        <f t="shared" si="18"/>
        <v>5.5555555555555552E-2</v>
      </c>
    </row>
    <row r="67" spans="1:20" ht="13.5" customHeight="1">
      <c r="A67" s="6">
        <v>2013</v>
      </c>
      <c r="B67" s="19">
        <v>6</v>
      </c>
      <c r="C67" s="6">
        <v>75</v>
      </c>
      <c r="D67" s="6">
        <v>123</v>
      </c>
      <c r="E67" s="6">
        <v>13</v>
      </c>
      <c r="F67" s="6">
        <v>27</v>
      </c>
      <c r="G67" s="6">
        <v>4</v>
      </c>
      <c r="H67" s="6">
        <v>0</v>
      </c>
      <c r="I67" s="6">
        <v>1</v>
      </c>
      <c r="J67" s="6">
        <v>34</v>
      </c>
      <c r="K67" s="6">
        <v>8</v>
      </c>
      <c r="L67" s="6">
        <v>5</v>
      </c>
      <c r="M67" s="6">
        <v>12</v>
      </c>
      <c r="N67" s="6">
        <v>31</v>
      </c>
      <c r="O67" s="570">
        <f>+F67/D67</f>
        <v>0.21951219512195122</v>
      </c>
      <c r="P67" s="25">
        <f>+C67/144</f>
        <v>0.52083333333333337</v>
      </c>
      <c r="Q67" s="25">
        <f t="shared" si="15"/>
        <v>0.18518518518518517</v>
      </c>
      <c r="R67" s="44">
        <f t="shared" si="16"/>
        <v>4.065040650406504E-2</v>
      </c>
      <c r="S67" s="25">
        <f t="shared" si="17"/>
        <v>0.25203252032520324</v>
      </c>
      <c r="T67" s="25">
        <f t="shared" si="18"/>
        <v>8.8888888888888892E-2</v>
      </c>
    </row>
    <row r="68" spans="1:20" ht="13.5" customHeight="1">
      <c r="A68" s="6">
        <v>2014</v>
      </c>
      <c r="B68" s="19">
        <v>7</v>
      </c>
      <c r="C68" s="6">
        <v>3</v>
      </c>
      <c r="D68" s="6">
        <v>3</v>
      </c>
      <c r="E68" s="6">
        <v>0</v>
      </c>
      <c r="F68" s="6">
        <v>1</v>
      </c>
      <c r="G68" s="6">
        <v>0</v>
      </c>
      <c r="H68" s="6">
        <v>0</v>
      </c>
      <c r="I68" s="6">
        <v>0</v>
      </c>
      <c r="J68" s="6">
        <v>1</v>
      </c>
      <c r="K68" s="6">
        <v>0</v>
      </c>
      <c r="L68" s="6">
        <v>0</v>
      </c>
      <c r="M68" s="6">
        <v>0</v>
      </c>
      <c r="N68" s="6">
        <v>0</v>
      </c>
      <c r="O68" s="570">
        <f>+F68/D68</f>
        <v>0.33333333333333331</v>
      </c>
      <c r="P68" s="25">
        <f>+C68/144</f>
        <v>2.0833333333333332E-2</v>
      </c>
      <c r="Q68" s="25">
        <f t="shared" si="15"/>
        <v>0</v>
      </c>
      <c r="R68" s="44">
        <f t="shared" si="16"/>
        <v>0</v>
      </c>
      <c r="S68" s="25">
        <f t="shared" si="17"/>
        <v>0</v>
      </c>
      <c r="T68" s="25">
        <f t="shared" si="18"/>
        <v>0</v>
      </c>
    </row>
    <row r="69" spans="1:20" ht="13.5" customHeight="1">
      <c r="A69" s="6">
        <v>2015</v>
      </c>
      <c r="B69" s="19">
        <v>8</v>
      </c>
      <c r="C69" s="6">
        <v>26</v>
      </c>
      <c r="D69" s="6">
        <v>70</v>
      </c>
      <c r="E69" s="6">
        <v>6</v>
      </c>
      <c r="F69" s="6">
        <v>17</v>
      </c>
      <c r="G69" s="6">
        <f>+打者通算!P6</f>
        <v>0</v>
      </c>
      <c r="H69" s="6">
        <f>+打者通算!Q6</f>
        <v>0</v>
      </c>
      <c r="I69" s="6">
        <f>+打者通算!O6</f>
        <v>0</v>
      </c>
      <c r="J69" s="6">
        <v>17</v>
      </c>
      <c r="K69" s="6">
        <v>2</v>
      </c>
      <c r="L69" s="6">
        <v>1</v>
      </c>
      <c r="M69" s="6">
        <v>1</v>
      </c>
      <c r="N69" s="6">
        <v>6</v>
      </c>
      <c r="O69" s="574">
        <f>+F69/D69</f>
        <v>0.24285714285714285</v>
      </c>
      <c r="P69" s="25">
        <f>+C69/143</f>
        <v>0.18181818181818182</v>
      </c>
      <c r="Q69" s="25">
        <f t="shared" si="15"/>
        <v>0</v>
      </c>
      <c r="R69" s="44">
        <f t="shared" si="16"/>
        <v>0</v>
      </c>
      <c r="S69" s="25">
        <f t="shared" si="17"/>
        <v>8.5714285714285715E-2</v>
      </c>
      <c r="T69" s="25">
        <f t="shared" si="18"/>
        <v>1.4084507042253521E-2</v>
      </c>
    </row>
    <row r="70" spans="1:20" ht="13.5" customHeight="1">
      <c r="A70" s="6">
        <v>2016</v>
      </c>
      <c r="B70" s="19">
        <v>9</v>
      </c>
      <c r="C70" s="6">
        <v>115</v>
      </c>
      <c r="D70" s="6">
        <v>259</v>
      </c>
      <c r="E70" s="6">
        <v>23</v>
      </c>
      <c r="F70" s="6">
        <v>73</v>
      </c>
      <c r="G70" s="6">
        <v>12</v>
      </c>
      <c r="H70" s="6">
        <v>4</v>
      </c>
      <c r="I70" s="6">
        <v>6</v>
      </c>
      <c r="J70" s="6">
        <v>111</v>
      </c>
      <c r="K70" s="6">
        <v>33</v>
      </c>
      <c r="L70" s="6">
        <v>7</v>
      </c>
      <c r="M70" s="6">
        <v>20</v>
      </c>
      <c r="N70" s="6">
        <v>64</v>
      </c>
      <c r="O70" s="570">
        <v>0.28185328185328185</v>
      </c>
      <c r="P70" s="25">
        <f>+C70/143</f>
        <v>0.80419580419580416</v>
      </c>
      <c r="Q70" s="25">
        <f t="shared" si="15"/>
        <v>0.30136986301369861</v>
      </c>
      <c r="R70" s="44">
        <f t="shared" si="16"/>
        <v>8.4942084942084939E-2</v>
      </c>
      <c r="S70" s="25">
        <f t="shared" si="17"/>
        <v>0.24710424710424711</v>
      </c>
      <c r="T70" s="25">
        <f t="shared" si="18"/>
        <v>7.1684587813620068E-2</v>
      </c>
    </row>
    <row r="71" spans="1:20" ht="13.5" customHeight="1">
      <c r="A71" s="6">
        <v>2017</v>
      </c>
      <c r="B71" s="19">
        <v>10</v>
      </c>
      <c r="C71" s="6">
        <f>+打者通算!C6</f>
        <v>0</v>
      </c>
      <c r="D71" s="6">
        <v>413</v>
      </c>
      <c r="E71" s="6">
        <v>63</v>
      </c>
      <c r="F71" s="6">
        <v>128</v>
      </c>
      <c r="G71" s="6">
        <v>15</v>
      </c>
      <c r="H71" s="6">
        <v>4</v>
      </c>
      <c r="I71" s="6">
        <v>4</v>
      </c>
      <c r="J71" s="6">
        <v>163</v>
      </c>
      <c r="K71" s="6">
        <v>49</v>
      </c>
      <c r="L71" s="6">
        <v>17</v>
      </c>
      <c r="M71" s="6">
        <v>29</v>
      </c>
      <c r="N71" s="6">
        <v>94</v>
      </c>
      <c r="O71" s="570">
        <f>+F71/D71</f>
        <v>0.30992736077481842</v>
      </c>
      <c r="P71" s="25">
        <f>+C71/143</f>
        <v>0</v>
      </c>
      <c r="Q71" s="25">
        <f t="shared" si="15"/>
        <v>0.1796875</v>
      </c>
      <c r="R71" s="44">
        <f t="shared" si="16"/>
        <v>5.569007263922518E-2</v>
      </c>
      <c r="S71" s="25">
        <f t="shared" si="17"/>
        <v>0.22760290556900725</v>
      </c>
      <c r="T71" s="25">
        <f t="shared" si="18"/>
        <v>6.561085972850679E-2</v>
      </c>
    </row>
    <row r="72" spans="1:20" ht="13.5" customHeight="1">
      <c r="A72" s="6">
        <v>2018</v>
      </c>
      <c r="B72" s="19">
        <v>11</v>
      </c>
      <c r="C72" s="6">
        <v>72</v>
      </c>
      <c r="D72" s="6">
        <v>220</v>
      </c>
      <c r="E72" s="6">
        <v>32</v>
      </c>
      <c r="F72" s="6">
        <v>52</v>
      </c>
      <c r="G72" s="6">
        <v>11</v>
      </c>
      <c r="H72" s="6">
        <v>4</v>
      </c>
      <c r="I72" s="6">
        <v>4</v>
      </c>
      <c r="J72" s="6">
        <v>83</v>
      </c>
      <c r="K72" s="6">
        <v>24</v>
      </c>
      <c r="L72" s="6">
        <v>7</v>
      </c>
      <c r="M72" s="6">
        <v>23</v>
      </c>
      <c r="N72" s="6">
        <v>60</v>
      </c>
      <c r="O72" s="570">
        <v>0.23636363636363636</v>
      </c>
      <c r="P72" s="25">
        <v>0.50349650349650354</v>
      </c>
      <c r="Q72" s="25">
        <v>0.36538461538461536</v>
      </c>
      <c r="R72" s="44">
        <v>8.6363636363636365E-2</v>
      </c>
      <c r="S72" s="25">
        <v>0.27272727272727271</v>
      </c>
      <c r="T72" s="25">
        <v>9.4650205761316872E-2</v>
      </c>
    </row>
    <row r="73" spans="1:20" ht="13.5" customHeight="1">
      <c r="A73" s="545">
        <v>2019</v>
      </c>
      <c r="B73" s="582">
        <v>12</v>
      </c>
      <c r="C73" s="545">
        <v>114</v>
      </c>
      <c r="D73" s="545">
        <v>264</v>
      </c>
      <c r="E73" s="545">
        <v>23</v>
      </c>
      <c r="F73" s="545">
        <v>67</v>
      </c>
      <c r="G73" s="545">
        <v>12</v>
      </c>
      <c r="H73" s="545">
        <v>0</v>
      </c>
      <c r="I73" s="545">
        <v>8</v>
      </c>
      <c r="J73" s="545">
        <v>103</v>
      </c>
      <c r="K73" s="545">
        <v>28</v>
      </c>
      <c r="L73" s="545">
        <v>5</v>
      </c>
      <c r="M73" s="545">
        <v>24</v>
      </c>
      <c r="N73" s="545">
        <v>60</v>
      </c>
      <c r="O73" s="590">
        <f>+F73/D73</f>
        <v>0.25378787878787878</v>
      </c>
      <c r="P73" s="25">
        <f>+C73/143</f>
        <v>0.79720279720279719</v>
      </c>
      <c r="Q73" s="25">
        <f>+(G73+H73+I73)/F73</f>
        <v>0.29850746268656714</v>
      </c>
      <c r="R73" s="44">
        <f>+(G73+H73+I73)/D73</f>
        <v>7.575757575757576E-2</v>
      </c>
      <c r="S73" s="25">
        <f>+N73/D73</f>
        <v>0.22727272727272727</v>
      </c>
      <c r="T73" s="25">
        <f>+M73/(D73+M73)</f>
        <v>8.3333333333333329E-2</v>
      </c>
    </row>
    <row r="74" spans="1:20" s="505" customFormat="1" ht="13.5" customHeight="1">
      <c r="A74" s="545">
        <v>2020</v>
      </c>
      <c r="B74" s="524">
        <v>13</v>
      </c>
      <c r="C74" s="498">
        <v>26</v>
      </c>
      <c r="D74" s="498">
        <v>38</v>
      </c>
      <c r="E74" s="498">
        <v>6</v>
      </c>
      <c r="F74" s="498">
        <v>7</v>
      </c>
      <c r="G74" s="498">
        <v>3</v>
      </c>
      <c r="H74" s="498">
        <v>0</v>
      </c>
      <c r="I74" s="498">
        <v>0</v>
      </c>
      <c r="J74" s="498">
        <v>10</v>
      </c>
      <c r="K74" s="498">
        <v>2</v>
      </c>
      <c r="L74" s="498">
        <v>0</v>
      </c>
      <c r="M74" s="498">
        <v>4</v>
      </c>
      <c r="N74" s="498">
        <v>17</v>
      </c>
      <c r="O74" s="589">
        <f>+F74/D74</f>
        <v>0.18421052631578946</v>
      </c>
      <c r="P74" s="757" t="e">
        <f>+C74/$P$1</f>
        <v>#DIV/0!</v>
      </c>
      <c r="Q74" s="757">
        <f>+(G74+H74+I74)/F74</f>
        <v>0.42857142857142855</v>
      </c>
      <c r="R74" s="758">
        <f>+(G74+H74+I74)/D74</f>
        <v>7.8947368421052627E-2</v>
      </c>
      <c r="S74" s="757">
        <f>+N74/D74</f>
        <v>0.44736842105263158</v>
      </c>
      <c r="T74" s="757">
        <f>+M74/(D74+M74)</f>
        <v>9.5238095238095233E-2</v>
      </c>
    </row>
    <row r="75" spans="1:20" s="539" customFormat="1" ht="13.5" customHeight="1">
      <c r="A75" s="545">
        <v>2021</v>
      </c>
      <c r="B75" s="582">
        <v>14</v>
      </c>
      <c r="C75" s="545">
        <v>85</v>
      </c>
      <c r="D75" s="545">
        <v>151</v>
      </c>
      <c r="E75" s="545">
        <v>8</v>
      </c>
      <c r="F75" s="545">
        <v>38</v>
      </c>
      <c r="G75" s="545">
        <v>6</v>
      </c>
      <c r="H75" s="545">
        <v>0</v>
      </c>
      <c r="I75" s="545">
        <v>1</v>
      </c>
      <c r="J75" s="545">
        <v>47</v>
      </c>
      <c r="K75" s="545">
        <v>12</v>
      </c>
      <c r="L75" s="545">
        <v>2</v>
      </c>
      <c r="M75" s="545">
        <v>15</v>
      </c>
      <c r="N75" s="545">
        <v>47</v>
      </c>
      <c r="O75" s="590">
        <f>+F75/D75</f>
        <v>0.25165562913907286</v>
      </c>
      <c r="P75" s="585" t="e">
        <f>+C75/$P$1</f>
        <v>#DIV/0!</v>
      </c>
      <c r="Q75" s="585">
        <f>+(G75+H75+I75)/F75</f>
        <v>0.18421052631578946</v>
      </c>
      <c r="R75" s="750">
        <f>+(G75+H75+I75)/D75</f>
        <v>4.6357615894039736E-2</v>
      </c>
      <c r="S75" s="585">
        <f>+N75/D75</f>
        <v>0.31125827814569534</v>
      </c>
      <c r="T75" s="585">
        <f>+M75/(D75+M75)</f>
        <v>9.036144578313253E-2</v>
      </c>
    </row>
    <row r="76" spans="1:20" ht="13.5" customHeight="1">
      <c r="A76" s="351">
        <v>2022</v>
      </c>
      <c r="B76" s="352">
        <v>15</v>
      </c>
      <c r="C76" s="353">
        <f>+打者通算!C6</f>
        <v>0</v>
      </c>
      <c r="D76" s="353">
        <f>+打者通算!E6</f>
        <v>0</v>
      </c>
      <c r="E76" s="353">
        <f>+打者通算!F6</f>
        <v>0</v>
      </c>
      <c r="F76" s="353">
        <f>+打者通算!G6</f>
        <v>0</v>
      </c>
      <c r="G76" s="353">
        <f>+打者通算!P6</f>
        <v>0</v>
      </c>
      <c r="H76" s="353">
        <f>+打者通算!Q6</f>
        <v>0</v>
      </c>
      <c r="I76" s="353">
        <f>+打者通算!O6</f>
        <v>0</v>
      </c>
      <c r="J76" s="353">
        <f>+打者通算!S6</f>
        <v>0</v>
      </c>
      <c r="K76" s="353">
        <f>+打者通算!H6</f>
        <v>0</v>
      </c>
      <c r="L76" s="353">
        <f>+打者通算!M6</f>
        <v>0</v>
      </c>
      <c r="M76" s="353">
        <f>+打者通算!J6</f>
        <v>0</v>
      </c>
      <c r="N76" s="353">
        <f>+打者通算!I6</f>
        <v>0</v>
      </c>
      <c r="O76" s="571" t="e">
        <f>+F76/D76</f>
        <v>#DIV/0!</v>
      </c>
      <c r="P76" s="25" t="e">
        <f>+C76/$P$1</f>
        <v>#DIV/0!</v>
      </c>
      <c r="Q76" s="25" t="e">
        <f>+(G76+H76+I76)/F76</f>
        <v>#DIV/0!</v>
      </c>
      <c r="R76" s="44" t="e">
        <f>+(G76+H76+I76)/D76</f>
        <v>#DIV/0!</v>
      </c>
      <c r="S76" s="25" t="e">
        <f>+N76/D76</f>
        <v>#DIV/0!</v>
      </c>
      <c r="T76" s="25" t="e">
        <f>+M76/(D76+M76)</f>
        <v>#DIV/0!</v>
      </c>
    </row>
    <row r="77" spans="1:20" s="1" customFormat="1" ht="13.5" customHeight="1">
      <c r="A77" s="70" t="s">
        <v>1294</v>
      </c>
      <c r="B77" s="70"/>
      <c r="C77" s="69">
        <f>SUM(C62:C76)</f>
        <v>577</v>
      </c>
      <c r="D77" s="69">
        <f t="shared" ref="D77:N77" si="19">SUM(D62:D76)</f>
        <v>1680</v>
      </c>
      <c r="E77" s="69">
        <f t="shared" si="19"/>
        <v>192</v>
      </c>
      <c r="F77" s="69">
        <f t="shared" si="19"/>
        <v>443</v>
      </c>
      <c r="G77" s="69">
        <f t="shared" si="19"/>
        <v>66</v>
      </c>
      <c r="H77" s="69">
        <f t="shared" si="19"/>
        <v>12</v>
      </c>
      <c r="I77" s="69">
        <f t="shared" si="19"/>
        <v>25</v>
      </c>
      <c r="J77" s="69">
        <f t="shared" si="19"/>
        <v>608</v>
      </c>
      <c r="K77" s="69">
        <f t="shared" si="19"/>
        <v>160</v>
      </c>
      <c r="L77" s="69">
        <f t="shared" si="19"/>
        <v>49</v>
      </c>
      <c r="M77" s="69">
        <f t="shared" si="19"/>
        <v>135</v>
      </c>
      <c r="N77" s="69">
        <f t="shared" si="19"/>
        <v>406</v>
      </c>
      <c r="O77" s="572">
        <f>+F77/D77</f>
        <v>0.2636904761904762</v>
      </c>
      <c r="P77" s="237">
        <f>+C77/(143*B73+$P$1)</f>
        <v>0.33624708624708627</v>
      </c>
      <c r="Q77" s="237">
        <f>+(G77+H77+I77)/F77</f>
        <v>0.2325056433408578</v>
      </c>
      <c r="R77" s="358">
        <f>+(G77+H77+I77)/D77</f>
        <v>6.1309523809523807E-2</v>
      </c>
      <c r="S77" s="237">
        <f>+N77/D77</f>
        <v>0.24166666666666667</v>
      </c>
      <c r="T77" s="237">
        <f>+M77/D77</f>
        <v>8.0357142857142863E-2</v>
      </c>
    </row>
    <row r="78" spans="1:20" ht="13.5" customHeight="1">
      <c r="A78" s="6"/>
      <c r="B78" s="19"/>
      <c r="C78" s="6"/>
      <c r="D78" s="6"/>
      <c r="E78" s="6"/>
      <c r="F78" s="6"/>
      <c r="G78" s="6"/>
      <c r="H78" s="6"/>
      <c r="I78" s="6"/>
      <c r="J78" s="6"/>
      <c r="K78" s="6"/>
      <c r="L78" s="6"/>
      <c r="M78" s="6"/>
      <c r="N78" s="6"/>
      <c r="O78" s="449"/>
    </row>
    <row r="79" spans="1:20" ht="13.5" customHeight="1">
      <c r="A79" s="6"/>
      <c r="B79" s="19"/>
      <c r="C79" s="6"/>
      <c r="D79" s="6"/>
      <c r="E79" s="6"/>
      <c r="F79" s="6"/>
      <c r="G79" s="6"/>
      <c r="H79" s="6"/>
      <c r="I79" s="6"/>
      <c r="J79" s="6"/>
      <c r="K79" s="6"/>
      <c r="L79" s="6"/>
      <c r="M79" s="6"/>
      <c r="N79" s="6"/>
      <c r="O79" s="449"/>
    </row>
    <row r="80" spans="1:20" ht="13.5" customHeight="1">
      <c r="A80" s="1336">
        <v>7</v>
      </c>
      <c r="B80" s="1321">
        <v>32683</v>
      </c>
      <c r="C80" s="1319">
        <f ca="1">DATEDIF(B80,$A$1,"Ｙ")</f>
        <v>32</v>
      </c>
      <c r="D80" s="14">
        <v>183</v>
      </c>
      <c r="E80" s="14">
        <v>93</v>
      </c>
      <c r="F80" s="14" t="s">
        <v>617</v>
      </c>
      <c r="G80" s="14" t="s">
        <v>653</v>
      </c>
      <c r="H80" s="16" t="s">
        <v>654</v>
      </c>
      <c r="I80" s="17"/>
      <c r="J80" s="17"/>
      <c r="K80" s="17"/>
      <c r="L80" s="17"/>
      <c r="M80" s="17"/>
      <c r="N80" s="14" t="s">
        <v>1477</v>
      </c>
      <c r="O80" s="579">
        <v>3600</v>
      </c>
    </row>
    <row r="81" spans="1:20" ht="13.5" customHeight="1">
      <c r="A81" s="517" t="s">
        <v>652</v>
      </c>
      <c r="B81" s="788" t="s">
        <v>678</v>
      </c>
      <c r="C81" s="19" t="s">
        <v>73</v>
      </c>
      <c r="D81" s="19" t="s">
        <v>33</v>
      </c>
      <c r="E81" s="19" t="s">
        <v>34</v>
      </c>
      <c r="F81" s="19" t="s">
        <v>35</v>
      </c>
      <c r="G81" s="19" t="s">
        <v>111</v>
      </c>
      <c r="H81" s="19" t="s">
        <v>112</v>
      </c>
      <c r="I81" s="19" t="s">
        <v>104</v>
      </c>
      <c r="J81" s="19" t="s">
        <v>113</v>
      </c>
      <c r="K81" s="19" t="s">
        <v>36</v>
      </c>
      <c r="L81" s="19" t="s">
        <v>39</v>
      </c>
      <c r="M81" s="19" t="s">
        <v>131</v>
      </c>
      <c r="N81" s="19" t="s">
        <v>37</v>
      </c>
      <c r="O81" s="178" t="s">
        <v>32</v>
      </c>
      <c r="P81" s="359" t="s">
        <v>1295</v>
      </c>
      <c r="Q81" s="360" t="s">
        <v>1296</v>
      </c>
      <c r="R81" s="360" t="s">
        <v>1297</v>
      </c>
      <c r="S81" s="359" t="s">
        <v>1298</v>
      </c>
      <c r="T81" s="359" t="s">
        <v>1299</v>
      </c>
    </row>
    <row r="82" spans="1:20" ht="13.5" customHeight="1">
      <c r="A82" s="6">
        <v>2010</v>
      </c>
      <c r="B82" s="19">
        <v>1</v>
      </c>
      <c r="C82" s="6">
        <v>0</v>
      </c>
      <c r="D82" s="6">
        <v>0</v>
      </c>
      <c r="E82" s="6">
        <v>0</v>
      </c>
      <c r="F82" s="6">
        <v>0</v>
      </c>
      <c r="G82" s="6">
        <v>0</v>
      </c>
      <c r="H82" s="6">
        <v>0</v>
      </c>
      <c r="I82" s="6">
        <v>0</v>
      </c>
      <c r="J82" s="6">
        <v>0</v>
      </c>
      <c r="K82" s="6">
        <v>0</v>
      </c>
      <c r="L82" s="6">
        <v>0</v>
      </c>
      <c r="M82" s="6">
        <v>0</v>
      </c>
      <c r="N82" s="6">
        <v>0</v>
      </c>
      <c r="O82" s="178" t="s">
        <v>792</v>
      </c>
      <c r="P82" s="19" t="s">
        <v>792</v>
      </c>
      <c r="Q82" s="19" t="s">
        <v>792</v>
      </c>
      <c r="R82" s="19" t="s">
        <v>792</v>
      </c>
      <c r="S82" s="19" t="s">
        <v>792</v>
      </c>
      <c r="T82" s="19" t="s">
        <v>792</v>
      </c>
    </row>
    <row r="83" spans="1:20" ht="13.5" customHeight="1">
      <c r="A83" s="6">
        <v>2011</v>
      </c>
      <c r="B83" s="19">
        <v>2</v>
      </c>
      <c r="C83" s="6">
        <v>0</v>
      </c>
      <c r="D83" s="6">
        <v>0</v>
      </c>
      <c r="E83" s="6">
        <v>0</v>
      </c>
      <c r="F83" s="6">
        <v>0</v>
      </c>
      <c r="G83" s="6">
        <v>0</v>
      </c>
      <c r="H83" s="6">
        <v>0</v>
      </c>
      <c r="I83" s="6">
        <v>0</v>
      </c>
      <c r="J83" s="6">
        <v>0</v>
      </c>
      <c r="K83" s="6">
        <v>0</v>
      </c>
      <c r="L83" s="6">
        <v>0</v>
      </c>
      <c r="M83" s="6">
        <v>0</v>
      </c>
      <c r="N83" s="6">
        <v>0</v>
      </c>
      <c r="O83" s="178" t="s">
        <v>792</v>
      </c>
      <c r="P83" s="19" t="s">
        <v>792</v>
      </c>
      <c r="Q83" s="19" t="s">
        <v>792</v>
      </c>
      <c r="R83" s="19" t="s">
        <v>792</v>
      </c>
      <c r="S83" s="19" t="s">
        <v>792</v>
      </c>
      <c r="T83" s="19" t="s">
        <v>792</v>
      </c>
    </row>
    <row r="84" spans="1:20" ht="13.5" customHeight="1">
      <c r="A84" s="6">
        <v>2012</v>
      </c>
      <c r="B84" s="19">
        <v>3</v>
      </c>
      <c r="C84" s="6">
        <v>144</v>
      </c>
      <c r="D84" s="6">
        <v>488</v>
      </c>
      <c r="E84" s="6">
        <v>60</v>
      </c>
      <c r="F84" s="6">
        <v>118</v>
      </c>
      <c r="G84" s="6">
        <v>25</v>
      </c>
      <c r="H84" s="6">
        <v>4</v>
      </c>
      <c r="I84" s="6">
        <v>14</v>
      </c>
      <c r="J84" s="6">
        <v>193</v>
      </c>
      <c r="K84" s="6">
        <v>45</v>
      </c>
      <c r="L84" s="6">
        <v>5</v>
      </c>
      <c r="M84" s="6">
        <v>58</v>
      </c>
      <c r="N84" s="6">
        <v>150</v>
      </c>
      <c r="O84" s="570">
        <f>+F84/D84</f>
        <v>0.24180327868852458</v>
      </c>
      <c r="P84" s="25">
        <f>+C84/144</f>
        <v>1</v>
      </c>
      <c r="Q84" s="25">
        <f t="shared" ref="Q84:Q89" si="20">+(G84+H84+I84)/F84</f>
        <v>0.36440677966101692</v>
      </c>
      <c r="R84" s="44">
        <f t="shared" ref="R84:R89" si="21">+(G84+H84+I84)/D84</f>
        <v>8.8114754098360656E-2</v>
      </c>
      <c r="S84" s="25">
        <f t="shared" ref="S84:S89" si="22">+N84/D84</f>
        <v>0.30737704918032788</v>
      </c>
      <c r="T84" s="25">
        <f t="shared" ref="T84:T89" si="23">+M84/(D84+M84)</f>
        <v>0.10622710622710622</v>
      </c>
    </row>
    <row r="85" spans="1:20" ht="13.5" customHeight="1">
      <c r="A85" s="6">
        <v>2013</v>
      </c>
      <c r="B85" s="19">
        <v>4</v>
      </c>
      <c r="C85" s="6">
        <v>105</v>
      </c>
      <c r="D85" s="6">
        <v>364</v>
      </c>
      <c r="E85" s="6">
        <v>36</v>
      </c>
      <c r="F85" s="6">
        <v>79</v>
      </c>
      <c r="G85" s="6">
        <v>14</v>
      </c>
      <c r="H85" s="6">
        <v>0</v>
      </c>
      <c r="I85" s="6">
        <v>6</v>
      </c>
      <c r="J85" s="6">
        <v>111</v>
      </c>
      <c r="K85" s="6">
        <v>41</v>
      </c>
      <c r="L85" s="6">
        <v>10</v>
      </c>
      <c r="M85" s="6">
        <v>40</v>
      </c>
      <c r="N85" s="6">
        <v>96</v>
      </c>
      <c r="O85" s="570">
        <f>+F85/D85</f>
        <v>0.21703296703296704</v>
      </c>
      <c r="P85" s="25">
        <f>+C85/144</f>
        <v>0.72916666666666663</v>
      </c>
      <c r="Q85" s="25">
        <f t="shared" si="20"/>
        <v>0.25316455696202533</v>
      </c>
      <c r="R85" s="44">
        <f t="shared" si="21"/>
        <v>5.4945054945054944E-2</v>
      </c>
      <c r="S85" s="25">
        <f t="shared" si="22"/>
        <v>0.26373626373626374</v>
      </c>
      <c r="T85" s="25">
        <f t="shared" si="23"/>
        <v>9.9009900990099015E-2</v>
      </c>
    </row>
    <row r="86" spans="1:20" ht="13.5" customHeight="1">
      <c r="A86" s="6">
        <v>2014</v>
      </c>
      <c r="B86" s="19">
        <v>5</v>
      </c>
      <c r="C86" s="6">
        <v>93</v>
      </c>
      <c r="D86" s="6">
        <v>284</v>
      </c>
      <c r="E86" s="6">
        <v>37</v>
      </c>
      <c r="F86" s="6">
        <v>70</v>
      </c>
      <c r="G86" s="6">
        <v>12</v>
      </c>
      <c r="H86" s="6">
        <v>1</v>
      </c>
      <c r="I86" s="6">
        <v>8</v>
      </c>
      <c r="J86" s="6">
        <v>108</v>
      </c>
      <c r="K86" s="6">
        <v>28</v>
      </c>
      <c r="L86" s="6">
        <v>1</v>
      </c>
      <c r="M86" s="6">
        <v>38</v>
      </c>
      <c r="N86" s="6">
        <v>87</v>
      </c>
      <c r="O86" s="570">
        <f>+F86/D86</f>
        <v>0.24647887323943662</v>
      </c>
      <c r="P86" s="25">
        <f>+C86/144</f>
        <v>0.64583333333333337</v>
      </c>
      <c r="Q86" s="25">
        <f t="shared" si="20"/>
        <v>0.3</v>
      </c>
      <c r="R86" s="44">
        <f t="shared" si="21"/>
        <v>7.3943661971830985E-2</v>
      </c>
      <c r="S86" s="25">
        <f t="shared" si="22"/>
        <v>0.30633802816901406</v>
      </c>
      <c r="T86" s="25">
        <f t="shared" si="23"/>
        <v>0.11801242236024845</v>
      </c>
    </row>
    <row r="87" spans="1:20" ht="13.5" customHeight="1">
      <c r="A87" s="6">
        <v>2015</v>
      </c>
      <c r="B87" s="19">
        <v>6</v>
      </c>
      <c r="C87" s="6">
        <v>33</v>
      </c>
      <c r="D87" s="6">
        <v>69</v>
      </c>
      <c r="E87" s="6">
        <v>5</v>
      </c>
      <c r="F87" s="6">
        <v>18</v>
      </c>
      <c r="G87" s="6">
        <v>2</v>
      </c>
      <c r="H87" s="6">
        <v>0</v>
      </c>
      <c r="I87" s="6">
        <v>0</v>
      </c>
      <c r="J87" s="6">
        <v>20</v>
      </c>
      <c r="K87" s="6">
        <v>3</v>
      </c>
      <c r="L87" s="6">
        <v>1</v>
      </c>
      <c r="M87" s="6">
        <v>3</v>
      </c>
      <c r="N87" s="6">
        <v>16</v>
      </c>
      <c r="O87" s="570">
        <f>+F87/D87</f>
        <v>0.2608695652173913</v>
      </c>
      <c r="P87" s="25">
        <f>+C87/143</f>
        <v>0.23076923076923078</v>
      </c>
      <c r="Q87" s="25">
        <f t="shared" si="20"/>
        <v>0.1111111111111111</v>
      </c>
      <c r="R87" s="44">
        <f t="shared" si="21"/>
        <v>2.8985507246376812E-2</v>
      </c>
      <c r="S87" s="25">
        <f t="shared" si="22"/>
        <v>0.2318840579710145</v>
      </c>
      <c r="T87" s="25">
        <f t="shared" si="23"/>
        <v>4.1666666666666664E-2</v>
      </c>
    </row>
    <row r="88" spans="1:20" ht="13.5" customHeight="1">
      <c r="A88" s="6">
        <v>2016</v>
      </c>
      <c r="B88" s="19">
        <v>7</v>
      </c>
      <c r="C88" s="6">
        <v>48</v>
      </c>
      <c r="D88" s="6">
        <v>57</v>
      </c>
      <c r="E88" s="6">
        <v>6</v>
      </c>
      <c r="F88" s="6">
        <v>14</v>
      </c>
      <c r="G88" s="6">
        <v>0</v>
      </c>
      <c r="H88" s="6">
        <v>0</v>
      </c>
      <c r="I88" s="6">
        <v>2</v>
      </c>
      <c r="J88" s="6">
        <v>20</v>
      </c>
      <c r="K88" s="6">
        <v>2</v>
      </c>
      <c r="L88" s="6">
        <v>3</v>
      </c>
      <c r="M88" s="6">
        <v>3</v>
      </c>
      <c r="N88" s="6">
        <v>11</v>
      </c>
      <c r="O88" s="570">
        <v>0.24561403508771928</v>
      </c>
      <c r="P88" s="25">
        <f>+C88/143</f>
        <v>0.33566433566433568</v>
      </c>
      <c r="Q88" s="25">
        <f t="shared" si="20"/>
        <v>0.14285714285714285</v>
      </c>
      <c r="R88" s="44">
        <f t="shared" si="21"/>
        <v>3.5087719298245612E-2</v>
      </c>
      <c r="S88" s="25">
        <f t="shared" si="22"/>
        <v>0.19298245614035087</v>
      </c>
      <c r="T88" s="25">
        <f t="shared" si="23"/>
        <v>0.05</v>
      </c>
    </row>
    <row r="89" spans="1:20" ht="13.5" customHeight="1">
      <c r="A89" s="6">
        <v>2017</v>
      </c>
      <c r="B89" s="19">
        <v>8</v>
      </c>
      <c r="C89" s="6">
        <v>44</v>
      </c>
      <c r="D89" s="6">
        <v>46</v>
      </c>
      <c r="E89" s="6">
        <v>4</v>
      </c>
      <c r="F89" s="6">
        <v>10</v>
      </c>
      <c r="G89" s="6">
        <v>1</v>
      </c>
      <c r="H89" s="6">
        <v>0</v>
      </c>
      <c r="I89" s="6">
        <v>1</v>
      </c>
      <c r="J89" s="6">
        <v>14</v>
      </c>
      <c r="K89" s="6">
        <v>11</v>
      </c>
      <c r="L89" s="6">
        <v>0</v>
      </c>
      <c r="M89" s="6">
        <v>5</v>
      </c>
      <c r="N89" s="6">
        <v>13</v>
      </c>
      <c r="O89" s="570">
        <f>+F89/D89</f>
        <v>0.21739130434782608</v>
      </c>
      <c r="P89" s="25">
        <f>+C89/143</f>
        <v>0.30769230769230771</v>
      </c>
      <c r="Q89" s="25">
        <f t="shared" si="20"/>
        <v>0.2</v>
      </c>
      <c r="R89" s="44">
        <f t="shared" si="21"/>
        <v>4.3478260869565216E-2</v>
      </c>
      <c r="S89" s="25">
        <f t="shared" si="22"/>
        <v>0.28260869565217389</v>
      </c>
      <c r="T89" s="25">
        <f t="shared" si="23"/>
        <v>9.8039215686274508E-2</v>
      </c>
    </row>
    <row r="90" spans="1:20" ht="13.5" customHeight="1">
      <c r="A90" s="6">
        <v>2018</v>
      </c>
      <c r="B90" s="19">
        <v>9</v>
      </c>
      <c r="C90" s="6">
        <v>63</v>
      </c>
      <c r="D90" s="6">
        <v>51</v>
      </c>
      <c r="E90" s="6">
        <v>11</v>
      </c>
      <c r="F90" s="6">
        <v>11</v>
      </c>
      <c r="G90" s="6">
        <v>3</v>
      </c>
      <c r="H90" s="6">
        <v>1</v>
      </c>
      <c r="I90" s="6">
        <v>0</v>
      </c>
      <c r="J90" s="6">
        <v>16</v>
      </c>
      <c r="K90" s="6">
        <v>5</v>
      </c>
      <c r="L90" s="6">
        <v>0</v>
      </c>
      <c r="M90" s="6">
        <v>2</v>
      </c>
      <c r="N90" s="6">
        <v>14</v>
      </c>
      <c r="O90" s="570">
        <v>0.21568627450980393</v>
      </c>
      <c r="P90" s="25">
        <v>0.44055944055944057</v>
      </c>
      <c r="Q90" s="25">
        <v>0.36363636363636365</v>
      </c>
      <c r="R90" s="44">
        <v>7.8431372549019607E-2</v>
      </c>
      <c r="S90" s="25">
        <v>0.27450980392156865</v>
      </c>
      <c r="T90" s="25">
        <v>3.7735849056603772E-2</v>
      </c>
    </row>
    <row r="91" spans="1:20" ht="13.5" customHeight="1">
      <c r="A91" s="545">
        <v>2019</v>
      </c>
      <c r="B91" s="582">
        <v>10</v>
      </c>
      <c r="C91" s="545">
        <v>28</v>
      </c>
      <c r="D91" s="545">
        <v>34</v>
      </c>
      <c r="E91" s="545">
        <v>1</v>
      </c>
      <c r="F91" s="545">
        <v>7</v>
      </c>
      <c r="G91" s="545">
        <v>0</v>
      </c>
      <c r="H91" s="545">
        <v>1</v>
      </c>
      <c r="I91" s="545">
        <v>0</v>
      </c>
      <c r="J91" s="545">
        <v>9</v>
      </c>
      <c r="K91" s="545">
        <v>2</v>
      </c>
      <c r="L91" s="545">
        <v>0</v>
      </c>
      <c r="M91" s="545">
        <v>2</v>
      </c>
      <c r="N91" s="545">
        <v>9</v>
      </c>
      <c r="O91" s="590">
        <f>+F91/D91</f>
        <v>0.20588235294117646</v>
      </c>
      <c r="P91" s="25">
        <f>+C91/143</f>
        <v>0.19580419580419581</v>
      </c>
      <c r="Q91" s="25">
        <f>+(G91+H91+I91)/F91</f>
        <v>0.14285714285714285</v>
      </c>
      <c r="R91" s="44">
        <f>+(G91+H91+I91)/D91</f>
        <v>2.9411764705882353E-2</v>
      </c>
      <c r="S91" s="25">
        <f>+N91/D91</f>
        <v>0.26470588235294118</v>
      </c>
      <c r="T91" s="25">
        <f>+M91/(D91+M91)</f>
        <v>5.5555555555555552E-2</v>
      </c>
    </row>
    <row r="92" spans="1:20" s="539" customFormat="1" ht="13.5" customHeight="1">
      <c r="A92" s="545">
        <v>2020</v>
      </c>
      <c r="B92" s="582">
        <v>11</v>
      </c>
      <c r="C92" s="545">
        <v>111</v>
      </c>
      <c r="D92" s="545">
        <v>401</v>
      </c>
      <c r="E92" s="545">
        <v>55</v>
      </c>
      <c r="F92" s="545">
        <v>112</v>
      </c>
      <c r="G92" s="545">
        <v>21</v>
      </c>
      <c r="H92" s="545">
        <v>0</v>
      </c>
      <c r="I92" s="545">
        <v>14</v>
      </c>
      <c r="J92" s="545">
        <v>175</v>
      </c>
      <c r="K92" s="545">
        <v>58</v>
      </c>
      <c r="L92" s="545">
        <v>17</v>
      </c>
      <c r="M92" s="545">
        <v>41</v>
      </c>
      <c r="N92" s="545">
        <v>91</v>
      </c>
      <c r="O92" s="590">
        <f>+F92/D92</f>
        <v>0.2793017456359102</v>
      </c>
      <c r="P92" s="585" t="e">
        <f>+C92/$P$1</f>
        <v>#DIV/0!</v>
      </c>
      <c r="Q92" s="585">
        <f>+(G92+H92+I92)/F92</f>
        <v>0.3125</v>
      </c>
      <c r="R92" s="750">
        <f>+(G92+H92+I92)/D92</f>
        <v>8.7281795511221949E-2</v>
      </c>
      <c r="S92" s="585">
        <f>+N92/D92</f>
        <v>0.22693266832917705</v>
      </c>
      <c r="T92" s="585">
        <f>+M92/(D92+M92)</f>
        <v>9.2760180995475117E-2</v>
      </c>
    </row>
    <row r="93" spans="1:20" s="539" customFormat="1" ht="13.5" customHeight="1">
      <c r="A93" s="545">
        <v>2021</v>
      </c>
      <c r="B93" s="582">
        <v>12</v>
      </c>
      <c r="C93" s="545">
        <v>70</v>
      </c>
      <c r="D93" s="545">
        <v>137</v>
      </c>
      <c r="E93" s="545">
        <v>12</v>
      </c>
      <c r="F93" s="545">
        <v>26</v>
      </c>
      <c r="G93" s="545">
        <v>5</v>
      </c>
      <c r="H93" s="545">
        <v>0</v>
      </c>
      <c r="I93" s="545">
        <v>0</v>
      </c>
      <c r="J93" s="545">
        <v>31</v>
      </c>
      <c r="K93" s="545">
        <v>5</v>
      </c>
      <c r="L93" s="545">
        <v>2</v>
      </c>
      <c r="M93" s="545">
        <v>3</v>
      </c>
      <c r="N93" s="545">
        <v>34</v>
      </c>
      <c r="O93" s="590">
        <f>+F93/D93</f>
        <v>0.18978102189781021</v>
      </c>
      <c r="P93" s="585" t="e">
        <f>+C93/$P$1</f>
        <v>#DIV/0!</v>
      </c>
      <c r="Q93" s="585">
        <f>+(G93+H93+I93)/F93</f>
        <v>0.19230769230769232</v>
      </c>
      <c r="R93" s="750">
        <f>+(G93+H93+I93)/D93</f>
        <v>3.6496350364963501E-2</v>
      </c>
      <c r="S93" s="585">
        <f>+N93/D93</f>
        <v>0.24817518248175183</v>
      </c>
      <c r="T93" s="585">
        <f>+M93/(D93+M93)</f>
        <v>2.1428571428571429E-2</v>
      </c>
    </row>
    <row r="94" spans="1:20" s="1" customFormat="1" ht="13.5" customHeight="1">
      <c r="A94" s="351">
        <v>2022</v>
      </c>
      <c r="B94" s="440">
        <v>13</v>
      </c>
      <c r="C94" s="351">
        <f>+打者通算!C7</f>
        <v>0</v>
      </c>
      <c r="D94" s="351">
        <f>+打者通算!E7</f>
        <v>0</v>
      </c>
      <c r="E94" s="351">
        <f>+打者通算!F7</f>
        <v>0</v>
      </c>
      <c r="F94" s="351">
        <f>+打者通算!G7</f>
        <v>0</v>
      </c>
      <c r="G94" s="351">
        <f>+打者通算!P7</f>
        <v>0</v>
      </c>
      <c r="H94" s="351">
        <f>+打者通算!Q7</f>
        <v>0</v>
      </c>
      <c r="I94" s="351">
        <f>+打者通算!O7</f>
        <v>0</v>
      </c>
      <c r="J94" s="351">
        <f>+打者通算!S7</f>
        <v>0</v>
      </c>
      <c r="K94" s="351">
        <f>+打者通算!H7</f>
        <v>0</v>
      </c>
      <c r="L94" s="351">
        <f>+打者通算!M7</f>
        <v>0</v>
      </c>
      <c r="M94" s="351">
        <f>+打者通算!J7</f>
        <v>0</v>
      </c>
      <c r="N94" s="351">
        <f>+打者通算!I7</f>
        <v>0</v>
      </c>
      <c r="O94" s="1170" t="e">
        <f>+F94/D94</f>
        <v>#DIV/0!</v>
      </c>
      <c r="P94" s="237" t="e">
        <f>+C94/$P$1</f>
        <v>#DIV/0!</v>
      </c>
      <c r="Q94" s="237" t="e">
        <f>+(G94+H94+I94)/F94</f>
        <v>#DIV/0!</v>
      </c>
      <c r="R94" s="358" t="e">
        <f>+(G94+H94+I94)/D94</f>
        <v>#DIV/0!</v>
      </c>
      <c r="S94" s="237" t="e">
        <f>+N94/D94</f>
        <v>#DIV/0!</v>
      </c>
      <c r="T94" s="237" t="e">
        <f>+M94/(D94+M94)</f>
        <v>#DIV/0!</v>
      </c>
    </row>
    <row r="95" spans="1:20" s="1" customFormat="1" ht="13.5" customHeight="1">
      <c r="A95" s="70" t="s">
        <v>1294</v>
      </c>
      <c r="B95" s="70"/>
      <c r="C95" s="69">
        <f t="shared" ref="C95:N95" si="24">SUM(C82:C93)</f>
        <v>739</v>
      </c>
      <c r="D95" s="69">
        <f t="shared" si="24"/>
        <v>1931</v>
      </c>
      <c r="E95" s="69">
        <f t="shared" si="24"/>
        <v>227</v>
      </c>
      <c r="F95" s="69">
        <f t="shared" si="24"/>
        <v>465</v>
      </c>
      <c r="G95" s="69">
        <f t="shared" si="24"/>
        <v>83</v>
      </c>
      <c r="H95" s="69">
        <f t="shared" si="24"/>
        <v>7</v>
      </c>
      <c r="I95" s="69">
        <f t="shared" si="24"/>
        <v>45</v>
      </c>
      <c r="J95" s="69">
        <f t="shared" si="24"/>
        <v>697</v>
      </c>
      <c r="K95" s="69">
        <f t="shared" si="24"/>
        <v>200</v>
      </c>
      <c r="L95" s="69">
        <f t="shared" si="24"/>
        <v>39</v>
      </c>
      <c r="M95" s="69">
        <f t="shared" si="24"/>
        <v>195</v>
      </c>
      <c r="N95" s="69">
        <f t="shared" si="24"/>
        <v>521</v>
      </c>
      <c r="O95" s="575">
        <f>+F95/D95</f>
        <v>0.24080787156913516</v>
      </c>
      <c r="P95" s="237">
        <f>+C95/(143*B91+$P$1)</f>
        <v>0.51678321678321681</v>
      </c>
      <c r="Q95" s="237">
        <f>+(G95+H95+I95)/F95</f>
        <v>0.29032258064516131</v>
      </c>
      <c r="R95" s="358">
        <f>+(G95+H95+I95)/D95</f>
        <v>6.991196271361988E-2</v>
      </c>
      <c r="S95" s="237">
        <f>+N95/D95</f>
        <v>0.26980838943552565</v>
      </c>
      <c r="T95" s="237">
        <f>+M95/D95</f>
        <v>0.10098394614189539</v>
      </c>
    </row>
    <row r="96" spans="1:20" ht="13.5" customHeight="1">
      <c r="A96" s="6"/>
      <c r="B96" s="19"/>
      <c r="C96" s="6"/>
      <c r="D96" s="6"/>
      <c r="E96" s="6"/>
      <c r="F96" s="6"/>
      <c r="G96" s="6"/>
      <c r="H96" s="6"/>
      <c r="I96" s="6"/>
      <c r="J96" s="6"/>
      <c r="K96" s="6"/>
      <c r="L96" s="6"/>
      <c r="M96" s="6"/>
      <c r="N96" s="6"/>
      <c r="O96" s="449"/>
    </row>
    <row r="97" spans="1:20" ht="13.5" customHeight="1">
      <c r="A97" s="6"/>
      <c r="B97" s="19"/>
      <c r="C97" s="6"/>
      <c r="D97" s="6"/>
      <c r="E97" s="6"/>
      <c r="F97" s="6"/>
      <c r="G97" s="6"/>
      <c r="H97" s="6"/>
      <c r="I97" s="6"/>
      <c r="J97" s="6"/>
      <c r="K97" s="6"/>
      <c r="L97" s="6"/>
      <c r="M97" s="6"/>
      <c r="N97" s="6"/>
      <c r="O97" s="449"/>
    </row>
    <row r="98" spans="1:20" ht="13.5" customHeight="1">
      <c r="A98" s="1336">
        <v>10</v>
      </c>
      <c r="B98" s="1321">
        <v>33703</v>
      </c>
      <c r="C98" s="1319">
        <f ca="1">DATEDIF(B98,$A$1,"Ｙ")</f>
        <v>29</v>
      </c>
      <c r="D98" s="14">
        <v>190</v>
      </c>
      <c r="E98" s="14">
        <v>99</v>
      </c>
      <c r="F98" s="14" t="s">
        <v>2252</v>
      </c>
      <c r="G98" s="14" t="s">
        <v>1982</v>
      </c>
      <c r="H98" s="17" t="s">
        <v>2253</v>
      </c>
      <c r="I98" s="17"/>
      <c r="J98" s="17"/>
      <c r="K98" s="17"/>
      <c r="L98" s="17"/>
      <c r="M98" s="17"/>
      <c r="N98" s="14"/>
      <c r="O98" s="576">
        <v>7980</v>
      </c>
    </row>
    <row r="99" spans="1:20" ht="13.5" customHeight="1">
      <c r="A99" s="517" t="s">
        <v>2493</v>
      </c>
      <c r="B99" s="788" t="s">
        <v>678</v>
      </c>
      <c r="C99" s="19" t="s">
        <v>73</v>
      </c>
      <c r="D99" s="19" t="s">
        <v>33</v>
      </c>
      <c r="E99" s="19" t="s">
        <v>34</v>
      </c>
      <c r="F99" s="19" t="s">
        <v>35</v>
      </c>
      <c r="G99" s="19" t="s">
        <v>111</v>
      </c>
      <c r="H99" s="19" t="s">
        <v>112</v>
      </c>
      <c r="I99" s="19" t="s">
        <v>104</v>
      </c>
      <c r="J99" s="19" t="s">
        <v>113</v>
      </c>
      <c r="K99" s="19" t="s">
        <v>36</v>
      </c>
      <c r="L99" s="19" t="s">
        <v>39</v>
      </c>
      <c r="M99" s="19" t="s">
        <v>131</v>
      </c>
      <c r="N99" s="19" t="s">
        <v>37</v>
      </c>
      <c r="O99" s="178" t="s">
        <v>32</v>
      </c>
      <c r="P99" s="359" t="s">
        <v>1295</v>
      </c>
      <c r="Q99" s="360" t="s">
        <v>1296</v>
      </c>
      <c r="R99" s="360" t="s">
        <v>1297</v>
      </c>
      <c r="S99" s="359" t="s">
        <v>1298</v>
      </c>
      <c r="T99" s="359" t="s">
        <v>1299</v>
      </c>
    </row>
    <row r="100" spans="1:20" s="1" customFormat="1" ht="13.5" customHeight="1">
      <c r="A100" s="351">
        <v>2022</v>
      </c>
      <c r="B100" s="440">
        <v>1</v>
      </c>
      <c r="C100" s="351">
        <f>+打者通算!C8</f>
        <v>0</v>
      </c>
      <c r="D100" s="351">
        <f>+打者通算!E8</f>
        <v>0</v>
      </c>
      <c r="E100" s="351">
        <f>+打者通算!F8</f>
        <v>0</v>
      </c>
      <c r="F100" s="351">
        <f>+打者通算!G8</f>
        <v>0</v>
      </c>
      <c r="G100" s="351">
        <f>+打者通算!P8</f>
        <v>0</v>
      </c>
      <c r="H100" s="351">
        <f>+打者通算!Q8</f>
        <v>0</v>
      </c>
      <c r="I100" s="351">
        <f>+打者通算!O8</f>
        <v>0</v>
      </c>
      <c r="J100" s="351">
        <f>+打者通算!S8</f>
        <v>0</v>
      </c>
      <c r="K100" s="351">
        <f>+打者通算!H8</f>
        <v>0</v>
      </c>
      <c r="L100" s="351">
        <f>+打者通算!M8</f>
        <v>0</v>
      </c>
      <c r="M100" s="351">
        <f>+打者通算!J8</f>
        <v>0</v>
      </c>
      <c r="N100" s="351">
        <f>+打者通算!I8</f>
        <v>0</v>
      </c>
      <c r="O100" s="1170" t="e">
        <f>+F100/D100</f>
        <v>#DIV/0!</v>
      </c>
      <c r="P100" s="237" t="e">
        <f>+C100/$P$1</f>
        <v>#DIV/0!</v>
      </c>
      <c r="Q100" s="237" t="e">
        <f>+(G100+H100+I100)/F100</f>
        <v>#DIV/0!</v>
      </c>
      <c r="R100" s="358" t="e">
        <f>+(G100+H100+I100)/D100</f>
        <v>#DIV/0!</v>
      </c>
      <c r="S100" s="237" t="e">
        <f>+N100/D100</f>
        <v>#DIV/0!</v>
      </c>
      <c r="T100" s="237" t="e">
        <f>+M100/(D100+M100)</f>
        <v>#DIV/0!</v>
      </c>
    </row>
    <row r="101" spans="1:20" s="1" customFormat="1" ht="13.5" customHeight="1">
      <c r="A101" s="70" t="s">
        <v>1294</v>
      </c>
      <c r="B101" s="556"/>
      <c r="C101" s="69">
        <f t="shared" ref="C101:N101" si="25">SUM(C100:C100)</f>
        <v>0</v>
      </c>
      <c r="D101" s="69">
        <f t="shared" si="25"/>
        <v>0</v>
      </c>
      <c r="E101" s="69">
        <f t="shared" si="25"/>
        <v>0</v>
      </c>
      <c r="F101" s="69">
        <f t="shared" si="25"/>
        <v>0</v>
      </c>
      <c r="G101" s="69">
        <f t="shared" si="25"/>
        <v>0</v>
      </c>
      <c r="H101" s="69">
        <f t="shared" si="25"/>
        <v>0</v>
      </c>
      <c r="I101" s="69">
        <f t="shared" si="25"/>
        <v>0</v>
      </c>
      <c r="J101" s="69">
        <f t="shared" si="25"/>
        <v>0</v>
      </c>
      <c r="K101" s="69">
        <f t="shared" si="25"/>
        <v>0</v>
      </c>
      <c r="L101" s="69">
        <f t="shared" si="25"/>
        <v>0</v>
      </c>
      <c r="M101" s="69">
        <f t="shared" si="25"/>
        <v>0</v>
      </c>
      <c r="N101" s="69">
        <f t="shared" si="25"/>
        <v>0</v>
      </c>
      <c r="O101" s="572" t="e">
        <f>+F101/D101</f>
        <v>#DIV/0!</v>
      </c>
      <c r="P101" s="237" t="e">
        <f>+C101/(143*B99+$P$1)</f>
        <v>#VALUE!</v>
      </c>
      <c r="Q101" s="237" t="e">
        <f>+(G101+H101+I101)/F101</f>
        <v>#DIV/0!</v>
      </c>
      <c r="R101" s="358" t="e">
        <f>+(G101+H101+I101)/D101</f>
        <v>#DIV/0!</v>
      </c>
      <c r="S101" s="237" t="e">
        <f>+N101/D101</f>
        <v>#DIV/0!</v>
      </c>
      <c r="T101" s="237" t="e">
        <f>+M101/D101</f>
        <v>#DIV/0!</v>
      </c>
    </row>
    <row r="102" spans="1:20" ht="13.5" customHeight="1">
      <c r="A102" s="6"/>
      <c r="B102" s="19"/>
      <c r="C102" s="6"/>
      <c r="D102" s="6"/>
      <c r="E102" s="6"/>
      <c r="F102" s="6"/>
      <c r="G102" s="6"/>
      <c r="H102" s="6"/>
      <c r="I102" s="6"/>
      <c r="J102" s="6"/>
      <c r="K102" s="6"/>
      <c r="L102" s="6"/>
      <c r="M102" s="6"/>
      <c r="N102" s="6"/>
      <c r="O102" s="449"/>
    </row>
    <row r="103" spans="1:20" ht="13.5" customHeight="1">
      <c r="A103" s="6"/>
      <c r="B103" s="19"/>
      <c r="C103" s="6"/>
      <c r="D103" s="6"/>
      <c r="E103" s="6"/>
      <c r="F103" s="6"/>
      <c r="G103" s="6"/>
      <c r="H103" s="6"/>
      <c r="I103" s="6"/>
      <c r="J103" s="6"/>
      <c r="K103" s="6"/>
      <c r="L103" s="6"/>
      <c r="M103" s="6"/>
      <c r="N103" s="6"/>
      <c r="O103" s="449"/>
    </row>
    <row r="104" spans="1:20" ht="13.5" customHeight="1">
      <c r="A104" s="1336">
        <v>22</v>
      </c>
      <c r="B104" s="1321">
        <v>36317</v>
      </c>
      <c r="C104" s="1319">
        <f ca="1">DATEDIF(B104,$A$1,"Ｙ")</f>
        <v>22</v>
      </c>
      <c r="D104" s="14">
        <v>181</v>
      </c>
      <c r="E104" s="14">
        <v>81</v>
      </c>
      <c r="F104" s="14" t="s">
        <v>688</v>
      </c>
      <c r="G104" s="14" t="s">
        <v>616</v>
      </c>
      <c r="H104" s="16" t="s">
        <v>2255</v>
      </c>
      <c r="I104" s="17"/>
      <c r="J104" s="17"/>
      <c r="K104" s="17"/>
      <c r="L104" s="17"/>
      <c r="M104" s="17"/>
      <c r="N104" s="14" t="s">
        <v>1469</v>
      </c>
      <c r="O104" s="579"/>
    </row>
    <row r="105" spans="1:20" ht="13.5" customHeight="1">
      <c r="A105" s="1338" t="s">
        <v>1473</v>
      </c>
      <c r="B105" s="788" t="s">
        <v>678</v>
      </c>
      <c r="C105" s="19" t="s">
        <v>73</v>
      </c>
      <c r="D105" s="19" t="s">
        <v>33</v>
      </c>
      <c r="E105" s="19" t="s">
        <v>34</v>
      </c>
      <c r="F105" s="19" t="s">
        <v>35</v>
      </c>
      <c r="G105" s="19" t="s">
        <v>111</v>
      </c>
      <c r="H105" s="19" t="s">
        <v>112</v>
      </c>
      <c r="I105" s="19" t="s">
        <v>104</v>
      </c>
      <c r="J105" s="19" t="s">
        <v>113</v>
      </c>
      <c r="K105" s="19" t="s">
        <v>36</v>
      </c>
      <c r="L105" s="19" t="s">
        <v>39</v>
      </c>
      <c r="M105" s="19" t="s">
        <v>131</v>
      </c>
      <c r="N105" s="19" t="s">
        <v>37</v>
      </c>
      <c r="O105" s="178" t="s">
        <v>32</v>
      </c>
      <c r="P105" s="359" t="s">
        <v>1295</v>
      </c>
      <c r="Q105" s="360" t="s">
        <v>1296</v>
      </c>
      <c r="R105" s="360" t="s">
        <v>1297</v>
      </c>
      <c r="S105" s="359" t="s">
        <v>1298</v>
      </c>
      <c r="T105" s="359" t="s">
        <v>1299</v>
      </c>
    </row>
    <row r="106" spans="1:20" ht="12.75" customHeight="1">
      <c r="A106" s="6">
        <v>2018</v>
      </c>
      <c r="B106" s="19">
        <v>1</v>
      </c>
      <c r="C106" s="6">
        <v>0</v>
      </c>
      <c r="D106" s="6">
        <v>0</v>
      </c>
      <c r="E106" s="6">
        <v>0</v>
      </c>
      <c r="F106" s="6">
        <v>0</v>
      </c>
      <c r="G106" s="6">
        <v>0</v>
      </c>
      <c r="H106" s="6">
        <v>0</v>
      </c>
      <c r="I106" s="6">
        <v>0</v>
      </c>
      <c r="J106" s="6">
        <v>0</v>
      </c>
      <c r="K106" s="6">
        <v>0</v>
      </c>
      <c r="L106" s="6">
        <v>0</v>
      </c>
      <c r="M106" s="6">
        <v>0</v>
      </c>
      <c r="N106" s="6">
        <v>0</v>
      </c>
      <c r="O106" s="178" t="s">
        <v>792</v>
      </c>
      <c r="P106" s="19" t="s">
        <v>792</v>
      </c>
      <c r="Q106" s="19" t="s">
        <v>792</v>
      </c>
      <c r="R106" s="19" t="s">
        <v>792</v>
      </c>
      <c r="S106" s="19" t="s">
        <v>792</v>
      </c>
      <c r="T106" s="19" t="s">
        <v>792</v>
      </c>
    </row>
    <row r="107" spans="1:20" ht="13.5" customHeight="1">
      <c r="A107" s="545">
        <v>2019</v>
      </c>
      <c r="B107" s="524">
        <v>2</v>
      </c>
      <c r="C107" s="498">
        <v>0</v>
      </c>
      <c r="D107" s="498">
        <v>0</v>
      </c>
      <c r="E107" s="498">
        <v>0</v>
      </c>
      <c r="F107" s="498">
        <v>0</v>
      </c>
      <c r="G107" s="498">
        <v>0</v>
      </c>
      <c r="H107" s="498">
        <v>0</v>
      </c>
      <c r="I107" s="498">
        <v>0</v>
      </c>
      <c r="J107" s="498">
        <v>0</v>
      </c>
      <c r="K107" s="498">
        <v>0</v>
      </c>
      <c r="L107" s="498">
        <v>0</v>
      </c>
      <c r="M107" s="498">
        <v>0</v>
      </c>
      <c r="N107" s="498">
        <v>0</v>
      </c>
      <c r="O107" s="178" t="s">
        <v>792</v>
      </c>
      <c r="P107" s="19" t="s">
        <v>792</v>
      </c>
      <c r="Q107" s="19" t="s">
        <v>792</v>
      </c>
      <c r="R107" s="19" t="s">
        <v>792</v>
      </c>
      <c r="S107" s="19" t="s">
        <v>792</v>
      </c>
      <c r="T107" s="19" t="s">
        <v>792</v>
      </c>
    </row>
    <row r="108" spans="1:20" s="539" customFormat="1" ht="13.5" customHeight="1">
      <c r="A108" s="545">
        <v>2020</v>
      </c>
      <c r="B108" s="582">
        <v>3</v>
      </c>
      <c r="C108" s="545">
        <v>4</v>
      </c>
      <c r="D108" s="545">
        <v>4</v>
      </c>
      <c r="E108" s="545">
        <v>0</v>
      </c>
      <c r="F108" s="545">
        <v>0</v>
      </c>
      <c r="G108" s="545">
        <v>0</v>
      </c>
      <c r="H108" s="545">
        <v>0</v>
      </c>
      <c r="I108" s="545">
        <v>0</v>
      </c>
      <c r="J108" s="545">
        <v>0</v>
      </c>
      <c r="K108" s="545">
        <v>0</v>
      </c>
      <c r="L108" s="545">
        <v>0</v>
      </c>
      <c r="M108" s="545">
        <v>0</v>
      </c>
      <c r="N108" s="545">
        <v>1</v>
      </c>
      <c r="O108" s="590">
        <f>+F108/D108</f>
        <v>0</v>
      </c>
      <c r="P108" s="585" t="e">
        <f>+C108/$P$1</f>
        <v>#DIV/0!</v>
      </c>
      <c r="Q108" s="585" t="e">
        <f>+(G108+H108+I108)/F108</f>
        <v>#DIV/0!</v>
      </c>
      <c r="R108" s="750">
        <f>+(G108+H108+I108)/D108</f>
        <v>0</v>
      </c>
      <c r="S108" s="585">
        <f>+N108/D108</f>
        <v>0.25</v>
      </c>
      <c r="T108" s="585">
        <f>+M108/(D108+M108)</f>
        <v>0</v>
      </c>
    </row>
    <row r="109" spans="1:20" s="539" customFormat="1" ht="13.5" customHeight="1">
      <c r="A109" s="545">
        <v>2021</v>
      </c>
      <c r="B109" s="582">
        <v>4</v>
      </c>
      <c r="C109" s="545">
        <v>39</v>
      </c>
      <c r="D109" s="545">
        <v>53</v>
      </c>
      <c r="E109" s="545">
        <v>15</v>
      </c>
      <c r="F109" s="545">
        <v>15</v>
      </c>
      <c r="G109" s="545">
        <v>3</v>
      </c>
      <c r="H109" s="545">
        <v>0</v>
      </c>
      <c r="I109" s="545">
        <v>2</v>
      </c>
      <c r="J109" s="545">
        <v>24</v>
      </c>
      <c r="K109" s="545">
        <v>5</v>
      </c>
      <c r="L109" s="545">
        <v>3</v>
      </c>
      <c r="M109" s="545">
        <v>8</v>
      </c>
      <c r="N109" s="545">
        <v>15</v>
      </c>
      <c r="O109" s="590">
        <f>+F109/D109</f>
        <v>0.28301886792452829</v>
      </c>
      <c r="P109" s="585" t="e">
        <f>+C109/$P$1</f>
        <v>#DIV/0!</v>
      </c>
      <c r="Q109" s="585">
        <f>+(G109+H109+I109)/F109</f>
        <v>0.33333333333333331</v>
      </c>
      <c r="R109" s="750">
        <f>+(G109+H109+I109)/D109</f>
        <v>9.4339622641509441E-2</v>
      </c>
      <c r="S109" s="585">
        <f>+N109/D109</f>
        <v>0.28301886792452829</v>
      </c>
      <c r="T109" s="585">
        <f>+M109/(D109+M109)</f>
        <v>0.13114754098360656</v>
      </c>
    </row>
    <row r="110" spans="1:20" s="1" customFormat="1" ht="13.5" customHeight="1">
      <c r="A110" s="351">
        <v>2022</v>
      </c>
      <c r="B110" s="440">
        <v>5</v>
      </c>
      <c r="C110" s="351">
        <f>+打者通算!C9</f>
        <v>0</v>
      </c>
      <c r="D110" s="351">
        <f>+打者通算!E9</f>
        <v>0</v>
      </c>
      <c r="E110" s="351">
        <f>+打者通算!F9</f>
        <v>0</v>
      </c>
      <c r="F110" s="351">
        <f>+打者通算!G9</f>
        <v>0</v>
      </c>
      <c r="G110" s="351">
        <f>+打者通算!P9</f>
        <v>0</v>
      </c>
      <c r="H110" s="351">
        <f>+打者通算!Q9</f>
        <v>0</v>
      </c>
      <c r="I110" s="351">
        <f>+打者通算!O9</f>
        <v>0</v>
      </c>
      <c r="J110" s="351">
        <f>+打者通算!S9</f>
        <v>0</v>
      </c>
      <c r="K110" s="351">
        <f>+打者通算!H9</f>
        <v>0</v>
      </c>
      <c r="L110" s="351">
        <f>+打者通算!M9</f>
        <v>0</v>
      </c>
      <c r="M110" s="351">
        <f>+打者通算!J9</f>
        <v>0</v>
      </c>
      <c r="N110" s="351">
        <f>+打者通算!I9</f>
        <v>0</v>
      </c>
      <c r="O110" s="1170" t="e">
        <f>+F110/D110</f>
        <v>#DIV/0!</v>
      </c>
      <c r="P110" s="237" t="e">
        <f>+C110/$P$1</f>
        <v>#DIV/0!</v>
      </c>
      <c r="Q110" s="237" t="e">
        <f>+(G110+H110+I110)/F110</f>
        <v>#DIV/0!</v>
      </c>
      <c r="R110" s="358" t="e">
        <f>+(G110+H110+I110)/D110</f>
        <v>#DIV/0!</v>
      </c>
      <c r="S110" s="237" t="e">
        <f>+N110/D110</f>
        <v>#DIV/0!</v>
      </c>
      <c r="T110" s="237" t="e">
        <f>+M110/(D110+M110)</f>
        <v>#DIV/0!</v>
      </c>
    </row>
    <row r="111" spans="1:20" s="1" customFormat="1" ht="13.5" customHeight="1">
      <c r="A111" s="70" t="s">
        <v>1294</v>
      </c>
      <c r="B111" s="70"/>
      <c r="C111" s="69">
        <f>SUM(C106:C110)</f>
        <v>43</v>
      </c>
      <c r="D111" s="69">
        <f t="shared" ref="D111:N111" si="26">SUM(D106:D110)</f>
        <v>57</v>
      </c>
      <c r="E111" s="69">
        <f t="shared" si="26"/>
        <v>15</v>
      </c>
      <c r="F111" s="69">
        <f t="shared" si="26"/>
        <v>15</v>
      </c>
      <c r="G111" s="69">
        <f t="shared" si="26"/>
        <v>3</v>
      </c>
      <c r="H111" s="69">
        <f t="shared" si="26"/>
        <v>0</v>
      </c>
      <c r="I111" s="69">
        <f t="shared" si="26"/>
        <v>2</v>
      </c>
      <c r="J111" s="69">
        <f t="shared" si="26"/>
        <v>24</v>
      </c>
      <c r="K111" s="69">
        <f t="shared" si="26"/>
        <v>5</v>
      </c>
      <c r="L111" s="69">
        <f t="shared" si="26"/>
        <v>3</v>
      </c>
      <c r="M111" s="69">
        <f t="shared" si="26"/>
        <v>8</v>
      </c>
      <c r="N111" s="69">
        <f t="shared" si="26"/>
        <v>16</v>
      </c>
      <c r="O111" s="575">
        <f>+F111/D111</f>
        <v>0.26315789473684209</v>
      </c>
      <c r="P111" s="237">
        <f>+C111/(143*B107+$P$1)</f>
        <v>0.15034965034965034</v>
      </c>
      <c r="Q111" s="25">
        <f>+(G111+H111+I111)/F111</f>
        <v>0.33333333333333331</v>
      </c>
      <c r="R111" s="44">
        <f>+(G111+H111+I111)/D111</f>
        <v>8.771929824561403E-2</v>
      </c>
      <c r="S111" s="25">
        <f>+N111/D111</f>
        <v>0.2807017543859649</v>
      </c>
      <c r="T111" s="25">
        <f>+M111/(D111+M111)</f>
        <v>0.12307692307692308</v>
      </c>
    </row>
    <row r="112" spans="1:20" ht="13.5" customHeight="1">
      <c r="A112" s="6"/>
      <c r="B112" s="19"/>
      <c r="C112" s="6"/>
      <c r="D112" s="6"/>
      <c r="E112" s="6"/>
      <c r="F112" s="6"/>
      <c r="G112" s="6"/>
      <c r="H112" s="6"/>
      <c r="I112" s="6"/>
      <c r="J112" s="6"/>
      <c r="K112" s="6"/>
      <c r="L112" s="6"/>
      <c r="M112" s="6"/>
      <c r="N112" s="6"/>
      <c r="O112" s="577"/>
    </row>
    <row r="113" spans="1:20" ht="13.5" customHeight="1">
      <c r="A113" s="6"/>
      <c r="B113" s="19"/>
      <c r="C113" s="6"/>
      <c r="D113" s="6"/>
      <c r="E113" s="6"/>
      <c r="F113" s="6"/>
      <c r="G113" s="6"/>
      <c r="H113" s="6"/>
      <c r="I113" s="6"/>
      <c r="J113" s="6"/>
      <c r="K113" s="6"/>
      <c r="L113" s="6"/>
      <c r="M113" s="6"/>
      <c r="N113" s="6"/>
      <c r="O113" s="449"/>
    </row>
    <row r="114" spans="1:20" ht="13.5" customHeight="1">
      <c r="A114" s="1336">
        <v>27</v>
      </c>
      <c r="B114" s="1321">
        <v>32246</v>
      </c>
      <c r="C114" s="1319">
        <f ca="1">DATEDIF(B114,$A$1,"Ｙ")</f>
        <v>33</v>
      </c>
      <c r="D114" s="14">
        <v>175</v>
      </c>
      <c r="E114" s="14">
        <v>89</v>
      </c>
      <c r="F114" s="14" t="s">
        <v>617</v>
      </c>
      <c r="G114" s="14" t="s">
        <v>623</v>
      </c>
      <c r="H114" s="16" t="s">
        <v>636</v>
      </c>
      <c r="I114" s="17"/>
      <c r="J114" s="17"/>
      <c r="K114" s="17"/>
      <c r="L114" s="17"/>
      <c r="M114" s="17"/>
      <c r="N114" s="14" t="s">
        <v>1475</v>
      </c>
      <c r="O114" s="579">
        <v>18000</v>
      </c>
    </row>
    <row r="115" spans="1:20" ht="13.5" customHeight="1">
      <c r="A115" s="1338" t="s">
        <v>69</v>
      </c>
      <c r="B115" s="788" t="s">
        <v>678</v>
      </c>
      <c r="C115" s="19" t="s">
        <v>73</v>
      </c>
      <c r="D115" s="19" t="s">
        <v>33</v>
      </c>
      <c r="E115" s="19" t="s">
        <v>34</v>
      </c>
      <c r="F115" s="19" t="s">
        <v>35</v>
      </c>
      <c r="G115" s="19" t="s">
        <v>111</v>
      </c>
      <c r="H115" s="19" t="s">
        <v>112</v>
      </c>
      <c r="I115" s="19" t="s">
        <v>104</v>
      </c>
      <c r="J115" s="19" t="s">
        <v>113</v>
      </c>
      <c r="K115" s="19" t="s">
        <v>36</v>
      </c>
      <c r="L115" s="19" t="s">
        <v>39</v>
      </c>
      <c r="M115" s="19" t="s">
        <v>131</v>
      </c>
      <c r="N115" s="19" t="s">
        <v>37</v>
      </c>
      <c r="O115" s="178" t="s">
        <v>32</v>
      </c>
      <c r="P115" s="359" t="s">
        <v>1295</v>
      </c>
      <c r="Q115" s="360" t="s">
        <v>1296</v>
      </c>
      <c r="R115" s="360" t="s">
        <v>1297</v>
      </c>
      <c r="S115" s="359" t="s">
        <v>1298</v>
      </c>
      <c r="T115" s="359" t="s">
        <v>1299</v>
      </c>
    </row>
    <row r="116" spans="1:20" ht="13.5" customHeight="1">
      <c r="A116" s="6">
        <v>2007</v>
      </c>
      <c r="B116" s="19">
        <v>1</v>
      </c>
      <c r="C116" s="6">
        <v>0</v>
      </c>
      <c r="D116" s="6">
        <v>0</v>
      </c>
      <c r="E116" s="6">
        <v>0</v>
      </c>
      <c r="F116" s="6">
        <v>0</v>
      </c>
      <c r="G116" s="6">
        <v>0</v>
      </c>
      <c r="H116" s="6">
        <v>0</v>
      </c>
      <c r="I116" s="6">
        <v>0</v>
      </c>
      <c r="J116" s="6">
        <v>0</v>
      </c>
      <c r="K116" s="6">
        <v>0</v>
      </c>
      <c r="L116" s="6">
        <v>0</v>
      </c>
      <c r="M116" s="6">
        <v>0</v>
      </c>
      <c r="N116" s="6">
        <v>0</v>
      </c>
      <c r="O116" s="178" t="s">
        <v>792</v>
      </c>
      <c r="P116" s="19" t="s">
        <v>792</v>
      </c>
      <c r="Q116" s="19" t="s">
        <v>792</v>
      </c>
      <c r="R116" s="19" t="s">
        <v>792</v>
      </c>
      <c r="S116" s="19" t="s">
        <v>792</v>
      </c>
      <c r="T116" s="19" t="s">
        <v>792</v>
      </c>
    </row>
    <row r="117" spans="1:20" ht="13.5" customHeight="1">
      <c r="A117" s="6">
        <v>2008</v>
      </c>
      <c r="B117" s="19">
        <v>2</v>
      </c>
      <c r="C117" s="6">
        <v>0</v>
      </c>
      <c r="D117" s="6">
        <v>0</v>
      </c>
      <c r="E117" s="6">
        <v>0</v>
      </c>
      <c r="F117" s="6">
        <v>0</v>
      </c>
      <c r="G117" s="6">
        <v>0</v>
      </c>
      <c r="H117" s="6">
        <v>0</v>
      </c>
      <c r="I117" s="6">
        <v>0</v>
      </c>
      <c r="J117" s="6">
        <v>0</v>
      </c>
      <c r="K117" s="6">
        <v>0</v>
      </c>
      <c r="L117" s="6">
        <v>0</v>
      </c>
      <c r="M117" s="6">
        <v>0</v>
      </c>
      <c r="N117" s="6">
        <v>0</v>
      </c>
      <c r="O117" s="178" t="s">
        <v>792</v>
      </c>
      <c r="P117" s="19" t="s">
        <v>792</v>
      </c>
      <c r="Q117" s="19" t="s">
        <v>792</v>
      </c>
      <c r="R117" s="19" t="s">
        <v>792</v>
      </c>
      <c r="S117" s="19" t="s">
        <v>792</v>
      </c>
      <c r="T117" s="19" t="s">
        <v>792</v>
      </c>
    </row>
    <row r="118" spans="1:20" ht="13.5" customHeight="1">
      <c r="A118" s="6">
        <v>2009</v>
      </c>
      <c r="B118" s="19">
        <v>3</v>
      </c>
      <c r="C118" s="6">
        <v>15</v>
      </c>
      <c r="D118" s="6">
        <v>28</v>
      </c>
      <c r="E118" s="6">
        <v>3</v>
      </c>
      <c r="F118" s="6">
        <v>6</v>
      </c>
      <c r="G118" s="6">
        <v>1</v>
      </c>
      <c r="H118" s="6">
        <v>0</v>
      </c>
      <c r="I118" s="6">
        <v>0</v>
      </c>
      <c r="J118" s="6">
        <f>+((G118*2+H118*3+I118*4)+(F118-G118-H118-I118))</f>
        <v>7</v>
      </c>
      <c r="K118" s="6">
        <v>1</v>
      </c>
      <c r="L118" s="6">
        <v>0</v>
      </c>
      <c r="M118" s="6">
        <v>3</v>
      </c>
      <c r="N118" s="6">
        <v>8</v>
      </c>
      <c r="O118" s="570">
        <f>+F118/D118</f>
        <v>0.21428571428571427</v>
      </c>
      <c r="P118" s="25">
        <f t="shared" ref="P118:P123" si="27">+C118/144</f>
        <v>0.10416666666666667</v>
      </c>
      <c r="Q118" s="25">
        <f t="shared" ref="Q118:Q127" si="28">+(G118+H118+I118)/F118</f>
        <v>0.16666666666666666</v>
      </c>
      <c r="R118" s="44">
        <f t="shared" ref="R118:R127" si="29">+(G118+H118+I118)/D118</f>
        <v>3.5714285714285712E-2</v>
      </c>
      <c r="S118" s="25">
        <f t="shared" ref="S118:S127" si="30">+N118/D118</f>
        <v>0.2857142857142857</v>
      </c>
      <c r="T118" s="25">
        <f t="shared" ref="T118:T127" si="31">+M118/(D118+M118)</f>
        <v>9.6774193548387094E-2</v>
      </c>
    </row>
    <row r="119" spans="1:20" ht="13.5" customHeight="1">
      <c r="A119" s="6">
        <v>2010</v>
      </c>
      <c r="B119" s="19">
        <v>4</v>
      </c>
      <c r="C119" s="6">
        <v>32</v>
      </c>
      <c r="D119" s="6">
        <v>53</v>
      </c>
      <c r="E119" s="6">
        <v>4</v>
      </c>
      <c r="F119" s="6">
        <v>9</v>
      </c>
      <c r="G119" s="6">
        <v>1</v>
      </c>
      <c r="H119" s="6">
        <v>0</v>
      </c>
      <c r="I119" s="6">
        <v>1</v>
      </c>
      <c r="J119" s="6">
        <v>13</v>
      </c>
      <c r="K119" s="6">
        <v>5</v>
      </c>
      <c r="L119" s="6">
        <v>0</v>
      </c>
      <c r="M119" s="6">
        <v>2</v>
      </c>
      <c r="N119" s="6">
        <v>16</v>
      </c>
      <c r="O119" s="570">
        <f t="shared" ref="O119:O124" si="32">+F119/D119</f>
        <v>0.16981132075471697</v>
      </c>
      <c r="P119" s="25">
        <f t="shared" si="27"/>
        <v>0.22222222222222221</v>
      </c>
      <c r="Q119" s="25">
        <f t="shared" si="28"/>
        <v>0.22222222222222221</v>
      </c>
      <c r="R119" s="44">
        <f t="shared" si="29"/>
        <v>3.7735849056603772E-2</v>
      </c>
      <c r="S119" s="25">
        <f t="shared" si="30"/>
        <v>0.30188679245283018</v>
      </c>
      <c r="T119" s="25">
        <f t="shared" si="31"/>
        <v>3.6363636363636362E-2</v>
      </c>
    </row>
    <row r="120" spans="1:20" ht="13.5" customHeight="1">
      <c r="A120" s="6">
        <v>2011</v>
      </c>
      <c r="B120" s="19">
        <v>5</v>
      </c>
      <c r="C120" s="6">
        <v>19</v>
      </c>
      <c r="D120" s="6">
        <v>28</v>
      </c>
      <c r="E120" s="6">
        <v>0</v>
      </c>
      <c r="F120" s="6">
        <v>5</v>
      </c>
      <c r="G120" s="6">
        <v>1</v>
      </c>
      <c r="H120" s="6">
        <v>0</v>
      </c>
      <c r="I120" s="6">
        <v>0</v>
      </c>
      <c r="J120" s="6">
        <v>6</v>
      </c>
      <c r="K120" s="6">
        <v>1</v>
      </c>
      <c r="L120" s="6">
        <v>0</v>
      </c>
      <c r="M120" s="6">
        <v>1</v>
      </c>
      <c r="N120" s="6">
        <v>9</v>
      </c>
      <c r="O120" s="570">
        <f t="shared" si="32"/>
        <v>0.17857142857142858</v>
      </c>
      <c r="P120" s="25">
        <f t="shared" si="27"/>
        <v>0.13194444444444445</v>
      </c>
      <c r="Q120" s="25">
        <f t="shared" si="28"/>
        <v>0.2</v>
      </c>
      <c r="R120" s="44">
        <f t="shared" si="29"/>
        <v>3.5714285714285712E-2</v>
      </c>
      <c r="S120" s="25">
        <f t="shared" si="30"/>
        <v>0.32142857142857145</v>
      </c>
      <c r="T120" s="25">
        <f t="shared" si="31"/>
        <v>3.4482758620689655E-2</v>
      </c>
    </row>
    <row r="121" spans="1:20" ht="13.5" customHeight="1">
      <c r="A121" s="6">
        <v>2012</v>
      </c>
      <c r="B121" s="19">
        <v>6</v>
      </c>
      <c r="C121" s="6">
        <v>28</v>
      </c>
      <c r="D121" s="6">
        <v>66</v>
      </c>
      <c r="E121" s="6">
        <v>4</v>
      </c>
      <c r="F121" s="6">
        <v>13</v>
      </c>
      <c r="G121" s="6">
        <v>3</v>
      </c>
      <c r="H121" s="6">
        <v>0</v>
      </c>
      <c r="I121" s="6">
        <v>0</v>
      </c>
      <c r="J121" s="6">
        <v>16</v>
      </c>
      <c r="K121" s="6">
        <v>2</v>
      </c>
      <c r="L121" s="6">
        <v>0</v>
      </c>
      <c r="M121" s="6">
        <v>4</v>
      </c>
      <c r="N121" s="6">
        <v>7</v>
      </c>
      <c r="O121" s="570">
        <f t="shared" si="32"/>
        <v>0.19696969696969696</v>
      </c>
      <c r="P121" s="25">
        <f t="shared" si="27"/>
        <v>0.19444444444444445</v>
      </c>
      <c r="Q121" s="25">
        <f t="shared" si="28"/>
        <v>0.23076923076923078</v>
      </c>
      <c r="R121" s="44">
        <f t="shared" si="29"/>
        <v>4.5454545454545456E-2</v>
      </c>
      <c r="S121" s="25">
        <f t="shared" si="30"/>
        <v>0.10606060606060606</v>
      </c>
      <c r="T121" s="25">
        <f t="shared" si="31"/>
        <v>5.7142857142857141E-2</v>
      </c>
    </row>
    <row r="122" spans="1:20" ht="13.5" customHeight="1">
      <c r="A122" s="6">
        <v>2013</v>
      </c>
      <c r="B122" s="19">
        <v>7</v>
      </c>
      <c r="C122" s="6">
        <v>31</v>
      </c>
      <c r="D122" s="6">
        <v>64</v>
      </c>
      <c r="E122" s="6">
        <v>6</v>
      </c>
      <c r="F122" s="6">
        <v>12</v>
      </c>
      <c r="G122" s="6">
        <v>1</v>
      </c>
      <c r="H122" s="6">
        <v>0</v>
      </c>
      <c r="I122" s="6">
        <v>3</v>
      </c>
      <c r="J122" s="6">
        <v>22</v>
      </c>
      <c r="K122" s="6">
        <v>6</v>
      </c>
      <c r="L122" s="6">
        <v>0</v>
      </c>
      <c r="M122" s="6">
        <v>4</v>
      </c>
      <c r="N122" s="6">
        <v>18</v>
      </c>
      <c r="O122" s="570">
        <f t="shared" si="32"/>
        <v>0.1875</v>
      </c>
      <c r="P122" s="25">
        <f t="shared" si="27"/>
        <v>0.21527777777777779</v>
      </c>
      <c r="Q122" s="25">
        <f t="shared" si="28"/>
        <v>0.33333333333333331</v>
      </c>
      <c r="R122" s="44">
        <f t="shared" si="29"/>
        <v>6.25E-2</v>
      </c>
      <c r="S122" s="25">
        <f t="shared" si="30"/>
        <v>0.28125</v>
      </c>
      <c r="T122" s="25">
        <f t="shared" si="31"/>
        <v>5.8823529411764705E-2</v>
      </c>
    </row>
    <row r="123" spans="1:20" ht="13.5" customHeight="1">
      <c r="A123" s="6">
        <v>2014</v>
      </c>
      <c r="B123" s="19">
        <v>8</v>
      </c>
      <c r="C123" s="6">
        <v>65</v>
      </c>
      <c r="D123" s="6">
        <v>179</v>
      </c>
      <c r="E123" s="6">
        <v>25</v>
      </c>
      <c r="F123" s="6">
        <v>55</v>
      </c>
      <c r="G123" s="6">
        <v>9</v>
      </c>
      <c r="H123" s="6">
        <v>0</v>
      </c>
      <c r="I123" s="6">
        <v>10</v>
      </c>
      <c r="J123" s="6">
        <v>94</v>
      </c>
      <c r="K123" s="6">
        <v>30</v>
      </c>
      <c r="L123" s="6">
        <v>0</v>
      </c>
      <c r="M123" s="6">
        <v>18</v>
      </c>
      <c r="N123" s="6">
        <v>28</v>
      </c>
      <c r="O123" s="570">
        <f t="shared" si="32"/>
        <v>0.30726256983240224</v>
      </c>
      <c r="P123" s="25">
        <f t="shared" si="27"/>
        <v>0.4513888888888889</v>
      </c>
      <c r="Q123" s="25">
        <f t="shared" si="28"/>
        <v>0.34545454545454546</v>
      </c>
      <c r="R123" s="44">
        <f t="shared" si="29"/>
        <v>0.10614525139664804</v>
      </c>
      <c r="S123" s="25">
        <f t="shared" si="30"/>
        <v>0.15642458100558659</v>
      </c>
      <c r="T123" s="25">
        <f t="shared" si="31"/>
        <v>9.1370558375634514E-2</v>
      </c>
    </row>
    <row r="124" spans="1:20" ht="13.5" customHeight="1">
      <c r="A124" s="6">
        <v>2015</v>
      </c>
      <c r="B124" s="19">
        <v>9</v>
      </c>
      <c r="C124" s="6">
        <v>93</v>
      </c>
      <c r="D124" s="6">
        <v>252</v>
      </c>
      <c r="E124" s="6">
        <v>23</v>
      </c>
      <c r="F124" s="6">
        <v>62</v>
      </c>
      <c r="G124" s="6">
        <v>7</v>
      </c>
      <c r="H124" s="6">
        <v>3</v>
      </c>
      <c r="I124" s="6">
        <v>6</v>
      </c>
      <c r="J124" s="6">
        <v>93</v>
      </c>
      <c r="K124" s="6">
        <v>30</v>
      </c>
      <c r="L124" s="6">
        <v>0</v>
      </c>
      <c r="M124" s="6">
        <v>33</v>
      </c>
      <c r="N124" s="6">
        <v>49</v>
      </c>
      <c r="O124" s="570">
        <f t="shared" si="32"/>
        <v>0.24603174603174602</v>
      </c>
      <c r="P124" s="25">
        <f>+C124/143</f>
        <v>0.65034965034965031</v>
      </c>
      <c r="Q124" s="25">
        <f t="shared" si="28"/>
        <v>0.25806451612903225</v>
      </c>
      <c r="R124" s="44">
        <f t="shared" si="29"/>
        <v>6.3492063492063489E-2</v>
      </c>
      <c r="S124" s="25">
        <f t="shared" si="30"/>
        <v>0.19444444444444445</v>
      </c>
      <c r="T124" s="25">
        <f t="shared" si="31"/>
        <v>0.11578947368421053</v>
      </c>
    </row>
    <row r="125" spans="1:20" ht="13.5" customHeight="1">
      <c r="A125" s="6">
        <v>2016</v>
      </c>
      <c r="B125" s="19">
        <v>10</v>
      </c>
      <c r="C125" s="6">
        <v>83</v>
      </c>
      <c r="D125" s="6">
        <v>197</v>
      </c>
      <c r="E125" s="6">
        <v>18</v>
      </c>
      <c r="F125" s="6">
        <v>47</v>
      </c>
      <c r="G125" s="6">
        <v>7</v>
      </c>
      <c r="H125" s="6">
        <v>0</v>
      </c>
      <c r="I125" s="6">
        <v>7</v>
      </c>
      <c r="J125" s="6">
        <v>75</v>
      </c>
      <c r="K125" s="6">
        <v>26</v>
      </c>
      <c r="L125" s="6">
        <v>1</v>
      </c>
      <c r="M125" s="6">
        <v>18</v>
      </c>
      <c r="N125" s="6">
        <v>42</v>
      </c>
      <c r="O125" s="570">
        <v>0.23857868020304568</v>
      </c>
      <c r="P125" s="25">
        <f>+C125/143</f>
        <v>0.58041958041958042</v>
      </c>
      <c r="Q125" s="25">
        <f t="shared" si="28"/>
        <v>0.2978723404255319</v>
      </c>
      <c r="R125" s="44">
        <f t="shared" si="29"/>
        <v>7.1065989847715741E-2</v>
      </c>
      <c r="S125" s="25">
        <f t="shared" si="30"/>
        <v>0.21319796954314721</v>
      </c>
      <c r="T125" s="25">
        <f t="shared" si="31"/>
        <v>8.3720930232558138E-2</v>
      </c>
    </row>
    <row r="126" spans="1:20" ht="13.5" customHeight="1">
      <c r="A126" s="6">
        <v>2017</v>
      </c>
      <c r="B126" s="19">
        <v>11</v>
      </c>
      <c r="C126" s="6">
        <v>106</v>
      </c>
      <c r="D126" s="6">
        <v>287</v>
      </c>
      <c r="E126" s="6">
        <v>35</v>
      </c>
      <c r="F126" s="6">
        <v>79</v>
      </c>
      <c r="G126" s="6">
        <v>15</v>
      </c>
      <c r="H126" s="6">
        <v>0</v>
      </c>
      <c r="I126" s="6">
        <v>6</v>
      </c>
      <c r="J126" s="6">
        <v>112</v>
      </c>
      <c r="K126" s="6">
        <v>35</v>
      </c>
      <c r="L126" s="6">
        <v>0</v>
      </c>
      <c r="M126" s="6">
        <v>29</v>
      </c>
      <c r="N126" s="6">
        <v>45</v>
      </c>
      <c r="O126" s="570">
        <f t="shared" ref="O126:O132" si="33">+F126/D126</f>
        <v>0.27526132404181186</v>
      </c>
      <c r="P126" s="25">
        <f>+C126/143</f>
        <v>0.74125874125874125</v>
      </c>
      <c r="Q126" s="25">
        <f t="shared" si="28"/>
        <v>0.26582278481012656</v>
      </c>
      <c r="R126" s="44">
        <f t="shared" si="29"/>
        <v>7.3170731707317069E-2</v>
      </c>
      <c r="S126" s="25">
        <f t="shared" si="30"/>
        <v>0.156794425087108</v>
      </c>
      <c r="T126" s="25">
        <f t="shared" si="31"/>
        <v>9.1772151898734181E-2</v>
      </c>
    </row>
    <row r="127" spans="1:20" ht="13.5" customHeight="1">
      <c r="A127" s="6">
        <v>2018</v>
      </c>
      <c r="B127" s="19">
        <v>12</v>
      </c>
      <c r="C127" s="6">
        <v>106</v>
      </c>
      <c r="D127" s="6">
        <v>315</v>
      </c>
      <c r="E127" s="6">
        <v>42</v>
      </c>
      <c r="F127" s="6">
        <v>96</v>
      </c>
      <c r="G127" s="6">
        <v>17</v>
      </c>
      <c r="H127" s="6">
        <v>1</v>
      </c>
      <c r="I127" s="6">
        <v>13</v>
      </c>
      <c r="J127" s="6">
        <v>154</v>
      </c>
      <c r="K127" s="6">
        <v>42</v>
      </c>
      <c r="L127" s="6">
        <v>0</v>
      </c>
      <c r="M127" s="6">
        <v>53</v>
      </c>
      <c r="N127" s="6">
        <v>56</v>
      </c>
      <c r="O127" s="570">
        <f t="shared" si="33"/>
        <v>0.30476190476190479</v>
      </c>
      <c r="P127" s="25">
        <f>+C127/143</f>
        <v>0.74125874125874125</v>
      </c>
      <c r="Q127" s="25">
        <f t="shared" si="28"/>
        <v>0.32291666666666669</v>
      </c>
      <c r="R127" s="44">
        <f t="shared" si="29"/>
        <v>9.841269841269841E-2</v>
      </c>
      <c r="S127" s="25">
        <f t="shared" si="30"/>
        <v>0.17777777777777778</v>
      </c>
      <c r="T127" s="25">
        <f t="shared" si="31"/>
        <v>0.14402173913043478</v>
      </c>
    </row>
    <row r="128" spans="1:20" ht="13.5" customHeight="1">
      <c r="A128" s="545">
        <v>2019</v>
      </c>
      <c r="B128" s="524">
        <v>13</v>
      </c>
      <c r="C128" s="498">
        <v>126</v>
      </c>
      <c r="D128" s="498">
        <v>376</v>
      </c>
      <c r="E128" s="498">
        <v>38</v>
      </c>
      <c r="F128" s="498">
        <v>104</v>
      </c>
      <c r="G128" s="498">
        <v>20</v>
      </c>
      <c r="H128" s="498">
        <v>2</v>
      </c>
      <c r="I128" s="498">
        <v>12</v>
      </c>
      <c r="J128" s="498">
        <v>164</v>
      </c>
      <c r="K128" s="498">
        <v>63</v>
      </c>
      <c r="L128" s="498">
        <v>2</v>
      </c>
      <c r="M128" s="498">
        <v>68</v>
      </c>
      <c r="N128" s="498">
        <v>81</v>
      </c>
      <c r="O128" s="589">
        <f t="shared" si="33"/>
        <v>0.27659574468085107</v>
      </c>
      <c r="P128" s="25">
        <f>+C128/143</f>
        <v>0.88111888111888115</v>
      </c>
      <c r="Q128" s="25">
        <f>+(G128+H128+I128)/F128</f>
        <v>0.32692307692307693</v>
      </c>
      <c r="R128" s="44">
        <f>+(G128+H128+I128)/D128</f>
        <v>9.0425531914893623E-2</v>
      </c>
      <c r="S128" s="25">
        <f>+N128/D128</f>
        <v>0.21542553191489361</v>
      </c>
      <c r="T128" s="25">
        <f>+M128/(D128+M128)</f>
        <v>0.15315315315315314</v>
      </c>
    </row>
    <row r="129" spans="1:20" s="539" customFormat="1" ht="13.5" customHeight="1">
      <c r="A129" s="545">
        <v>2020</v>
      </c>
      <c r="B129" s="582">
        <v>14</v>
      </c>
      <c r="C129" s="545">
        <v>79</v>
      </c>
      <c r="D129" s="545">
        <v>229</v>
      </c>
      <c r="E129" s="545">
        <v>25</v>
      </c>
      <c r="F129" s="545">
        <v>61</v>
      </c>
      <c r="G129" s="545">
        <v>13</v>
      </c>
      <c r="H129" s="545">
        <v>0</v>
      </c>
      <c r="I129" s="545">
        <v>7</v>
      </c>
      <c r="J129" s="545">
        <v>95</v>
      </c>
      <c r="K129" s="545">
        <v>36</v>
      </c>
      <c r="L129" s="545">
        <v>2</v>
      </c>
      <c r="M129" s="545">
        <v>33</v>
      </c>
      <c r="N129" s="545">
        <v>51</v>
      </c>
      <c r="O129" s="590">
        <f t="shared" si="33"/>
        <v>0.26637554585152839</v>
      </c>
      <c r="P129" s="585" t="e">
        <f>+C129/$P$1</f>
        <v>#DIV/0!</v>
      </c>
      <c r="Q129" s="585">
        <f>+(G129+H129+I129)/F129</f>
        <v>0.32786885245901637</v>
      </c>
      <c r="R129" s="750">
        <f>+(G129+H129+I129)/D129</f>
        <v>8.7336244541484712E-2</v>
      </c>
      <c r="S129" s="585">
        <f>+N129/D129</f>
        <v>0.22270742358078602</v>
      </c>
      <c r="T129" s="585">
        <f>+M129/(D129+M129)</f>
        <v>0.12595419847328243</v>
      </c>
    </row>
    <row r="130" spans="1:20" s="539" customFormat="1" ht="13.5" customHeight="1">
      <c r="A130" s="545">
        <v>2021</v>
      </c>
      <c r="B130" s="582">
        <v>15</v>
      </c>
      <c r="C130" s="545">
        <v>70</v>
      </c>
      <c r="D130" s="545">
        <v>180</v>
      </c>
      <c r="E130" s="545">
        <v>18</v>
      </c>
      <c r="F130" s="545">
        <v>46</v>
      </c>
      <c r="G130" s="545">
        <v>9</v>
      </c>
      <c r="H130" s="545">
        <v>0</v>
      </c>
      <c r="I130" s="545">
        <v>3</v>
      </c>
      <c r="J130" s="545">
        <v>64</v>
      </c>
      <c r="K130" s="545">
        <v>22</v>
      </c>
      <c r="L130" s="545">
        <v>0</v>
      </c>
      <c r="M130" s="545">
        <v>16</v>
      </c>
      <c r="N130" s="545">
        <v>33</v>
      </c>
      <c r="O130" s="590">
        <f t="shared" si="33"/>
        <v>0.25555555555555554</v>
      </c>
      <c r="P130" s="585" t="e">
        <f>+C130/$P$1</f>
        <v>#DIV/0!</v>
      </c>
      <c r="Q130" s="585">
        <f>+(G130+H130+I130)/F130</f>
        <v>0.2608695652173913</v>
      </c>
      <c r="R130" s="750">
        <f>+(G130+H130+I130)/D130</f>
        <v>6.6666666666666666E-2</v>
      </c>
      <c r="S130" s="585">
        <f>+N130/D130</f>
        <v>0.18333333333333332</v>
      </c>
      <c r="T130" s="585">
        <f>+M130/(D130+M130)</f>
        <v>8.1632653061224483E-2</v>
      </c>
    </row>
    <row r="131" spans="1:20" s="1" customFormat="1" ht="13.5" customHeight="1">
      <c r="A131" s="351">
        <v>2022</v>
      </c>
      <c r="B131" s="440">
        <v>16</v>
      </c>
      <c r="C131" s="351">
        <f>+打者通算!C10</f>
        <v>0</v>
      </c>
      <c r="D131" s="351">
        <f>+打者通算!E10</f>
        <v>0</v>
      </c>
      <c r="E131" s="351">
        <f>+打者通算!F10</f>
        <v>0</v>
      </c>
      <c r="F131" s="351">
        <f>+打者通算!G10</f>
        <v>0</v>
      </c>
      <c r="G131" s="351">
        <f>+打者通算!P10</f>
        <v>0</v>
      </c>
      <c r="H131" s="351">
        <f>+打者通算!Q10</f>
        <v>0</v>
      </c>
      <c r="I131" s="351">
        <f>+打者通算!O10</f>
        <v>0</v>
      </c>
      <c r="J131" s="351">
        <f>+打者通算!S10</f>
        <v>0</v>
      </c>
      <c r="K131" s="351">
        <f>+打者通算!H10</f>
        <v>0</v>
      </c>
      <c r="L131" s="351">
        <f>+打者通算!M10</f>
        <v>0</v>
      </c>
      <c r="M131" s="351">
        <f>+打者通算!J10</f>
        <v>0</v>
      </c>
      <c r="N131" s="351">
        <f>+打者通算!I10</f>
        <v>0</v>
      </c>
      <c r="O131" s="1170" t="e">
        <f t="shared" si="33"/>
        <v>#DIV/0!</v>
      </c>
      <c r="P131" s="237" t="e">
        <f>+C131/$P$1</f>
        <v>#DIV/0!</v>
      </c>
      <c r="Q131" s="237" t="e">
        <f>+(G131+H131+I131)/F131</f>
        <v>#DIV/0!</v>
      </c>
      <c r="R131" s="358" t="e">
        <f>+(G131+H131+I131)/D131</f>
        <v>#DIV/0!</v>
      </c>
      <c r="S131" s="237" t="e">
        <f>+N131/D131</f>
        <v>#DIV/0!</v>
      </c>
      <c r="T131" s="237" t="e">
        <f>+M131/(D131+M131)</f>
        <v>#DIV/0!</v>
      </c>
    </row>
    <row r="132" spans="1:20" s="1" customFormat="1" ht="13.5" customHeight="1">
      <c r="A132" s="70" t="s">
        <v>1294</v>
      </c>
      <c r="B132" s="70"/>
      <c r="C132" s="69">
        <f>SUM(C116:C129)</f>
        <v>783</v>
      </c>
      <c r="D132" s="69">
        <f t="shared" ref="D132:N132" si="34">SUM(D116:D129)</f>
        <v>2074</v>
      </c>
      <c r="E132" s="69">
        <f t="shared" si="34"/>
        <v>223</v>
      </c>
      <c r="F132" s="69">
        <f t="shared" si="34"/>
        <v>549</v>
      </c>
      <c r="G132" s="69">
        <f t="shared" si="34"/>
        <v>95</v>
      </c>
      <c r="H132" s="69">
        <f t="shared" si="34"/>
        <v>6</v>
      </c>
      <c r="I132" s="69">
        <f t="shared" si="34"/>
        <v>65</v>
      </c>
      <c r="J132" s="69">
        <f t="shared" si="34"/>
        <v>851</v>
      </c>
      <c r="K132" s="69">
        <f t="shared" si="34"/>
        <v>277</v>
      </c>
      <c r="L132" s="69">
        <f t="shared" si="34"/>
        <v>5</v>
      </c>
      <c r="M132" s="69">
        <f t="shared" si="34"/>
        <v>266</v>
      </c>
      <c r="N132" s="69">
        <f t="shared" si="34"/>
        <v>410</v>
      </c>
      <c r="O132" s="572">
        <f t="shared" si="33"/>
        <v>0.26470588235294118</v>
      </c>
      <c r="P132" s="237">
        <f>+C132/(143*B128+$P$1)</f>
        <v>0.42119419042495965</v>
      </c>
      <c r="Q132" s="237">
        <f>+(G132+H132+I132)/F132</f>
        <v>0.30236794171220399</v>
      </c>
      <c r="R132" s="358">
        <f>+(G132+H132+I132)/D132</f>
        <v>8.0038572806171646E-2</v>
      </c>
      <c r="S132" s="237">
        <f>+N132/D132</f>
        <v>0.19768563162970107</v>
      </c>
      <c r="T132" s="237">
        <f>+M132/D132</f>
        <v>0.12825458052073288</v>
      </c>
    </row>
    <row r="133" spans="1:20" s="1" customFormat="1" ht="13.5" customHeight="1">
      <c r="A133" s="12"/>
      <c r="B133" s="38"/>
      <c r="C133" s="12"/>
      <c r="D133" s="12"/>
      <c r="E133" s="12"/>
      <c r="F133" s="12"/>
      <c r="G133" s="12"/>
      <c r="H133" s="12"/>
      <c r="I133" s="12"/>
      <c r="J133" s="12"/>
      <c r="K133" s="12"/>
      <c r="L133" s="12"/>
      <c r="M133" s="12"/>
      <c r="N133" s="12"/>
      <c r="O133" s="577"/>
      <c r="P133" s="25"/>
      <c r="Q133" s="237"/>
      <c r="R133" s="358"/>
      <c r="S133" s="237"/>
      <c r="T133" s="237"/>
    </row>
    <row r="134" spans="1:20" ht="13.5" customHeight="1">
      <c r="A134" s="6"/>
      <c r="B134" s="19"/>
      <c r="C134" s="6"/>
      <c r="D134" s="6"/>
      <c r="E134" s="6"/>
      <c r="F134" s="6"/>
      <c r="G134" s="6"/>
      <c r="H134" s="6"/>
      <c r="I134" s="6"/>
      <c r="J134" s="6"/>
      <c r="K134" s="6"/>
      <c r="L134" s="6"/>
      <c r="M134" s="6"/>
      <c r="N134" s="6"/>
      <c r="O134" s="449"/>
    </row>
    <row r="135" spans="1:20" ht="13.5" customHeight="1">
      <c r="A135" s="356">
        <v>31</v>
      </c>
      <c r="B135" s="1321">
        <v>35944</v>
      </c>
      <c r="C135" s="1319">
        <f ca="1">DATEDIF(B135,$A$1,"Ｙ")</f>
        <v>23</v>
      </c>
      <c r="D135" s="14">
        <v>176</v>
      </c>
      <c r="E135" s="14">
        <v>88</v>
      </c>
      <c r="F135" s="14" t="s">
        <v>628</v>
      </c>
      <c r="G135" s="14" t="s">
        <v>635</v>
      </c>
      <c r="H135" s="16" t="s">
        <v>1279</v>
      </c>
      <c r="I135" s="17"/>
      <c r="J135" s="17"/>
      <c r="K135" s="17"/>
      <c r="L135" s="17"/>
      <c r="M135" s="17"/>
      <c r="N135" s="14" t="s">
        <v>1476</v>
      </c>
      <c r="O135" s="1257" t="s">
        <v>2304</v>
      </c>
    </row>
    <row r="136" spans="1:20" ht="13.5" customHeight="1">
      <c r="A136" s="1338" t="s">
        <v>1278</v>
      </c>
      <c r="B136" s="788" t="s">
        <v>678</v>
      </c>
      <c r="C136" s="19" t="s">
        <v>73</v>
      </c>
      <c r="D136" s="19" t="s">
        <v>33</v>
      </c>
      <c r="E136" s="19" t="s">
        <v>34</v>
      </c>
      <c r="F136" s="19" t="s">
        <v>35</v>
      </c>
      <c r="G136" s="19" t="s">
        <v>111</v>
      </c>
      <c r="H136" s="19" t="s">
        <v>112</v>
      </c>
      <c r="I136" s="19" t="s">
        <v>104</v>
      </c>
      <c r="J136" s="19" t="s">
        <v>113</v>
      </c>
      <c r="K136" s="19" t="s">
        <v>36</v>
      </c>
      <c r="L136" s="19" t="s">
        <v>39</v>
      </c>
      <c r="M136" s="19" t="s">
        <v>131</v>
      </c>
      <c r="N136" s="19" t="s">
        <v>37</v>
      </c>
      <c r="O136" s="178" t="s">
        <v>32</v>
      </c>
      <c r="P136" s="359" t="s">
        <v>1295</v>
      </c>
      <c r="Q136" s="360" t="s">
        <v>1296</v>
      </c>
      <c r="R136" s="360" t="s">
        <v>1297</v>
      </c>
      <c r="S136" s="359" t="s">
        <v>1298</v>
      </c>
      <c r="T136" s="359" t="s">
        <v>1299</v>
      </c>
    </row>
    <row r="137" spans="1:20" ht="13.5" customHeight="1">
      <c r="A137" s="6">
        <v>2017</v>
      </c>
      <c r="B137" s="19">
        <v>1</v>
      </c>
      <c r="C137" s="6">
        <v>3</v>
      </c>
      <c r="D137" s="6">
        <v>4</v>
      </c>
      <c r="E137" s="6">
        <v>0</v>
      </c>
      <c r="F137" s="6">
        <v>1</v>
      </c>
      <c r="G137" s="6">
        <v>0</v>
      </c>
      <c r="H137" s="6">
        <v>0</v>
      </c>
      <c r="I137" s="6">
        <v>0</v>
      </c>
      <c r="J137" s="6">
        <v>1</v>
      </c>
      <c r="K137" s="6">
        <v>2</v>
      </c>
      <c r="L137" s="6">
        <v>0</v>
      </c>
      <c r="M137" s="6">
        <v>0</v>
      </c>
      <c r="N137" s="6">
        <v>0</v>
      </c>
      <c r="O137" s="570">
        <f t="shared" ref="O137:O143" si="35">+F137/D137</f>
        <v>0.25</v>
      </c>
      <c r="P137" s="25">
        <f>+C137/143</f>
        <v>2.097902097902098E-2</v>
      </c>
      <c r="Q137" s="25">
        <f t="shared" ref="Q137:Q143" si="36">+(G137+H137+I137)/F137</f>
        <v>0</v>
      </c>
      <c r="R137" s="44">
        <f t="shared" ref="R137:R143" si="37">+(G137+H137+I137)/D137</f>
        <v>0</v>
      </c>
      <c r="S137" s="25">
        <f t="shared" ref="S137:S143" si="38">+N137/D137</f>
        <v>0</v>
      </c>
      <c r="T137" s="25">
        <f t="shared" ref="T137:T143" si="39">+M137/(D137+M137)</f>
        <v>0</v>
      </c>
    </row>
    <row r="138" spans="1:20" ht="13.5" customHeight="1">
      <c r="A138" s="6">
        <v>2018</v>
      </c>
      <c r="B138" s="19">
        <v>2</v>
      </c>
      <c r="C138" s="6">
        <v>9</v>
      </c>
      <c r="D138" s="6">
        <v>8</v>
      </c>
      <c r="E138" s="6">
        <v>1</v>
      </c>
      <c r="F138" s="6">
        <v>1</v>
      </c>
      <c r="G138" s="6">
        <v>1</v>
      </c>
      <c r="H138" s="6">
        <v>0</v>
      </c>
      <c r="I138" s="6">
        <v>0</v>
      </c>
      <c r="J138" s="6">
        <v>2</v>
      </c>
      <c r="K138" s="6">
        <v>1</v>
      </c>
      <c r="L138" s="6">
        <v>0</v>
      </c>
      <c r="M138" s="6">
        <v>1</v>
      </c>
      <c r="N138" s="6">
        <v>1</v>
      </c>
      <c r="O138" s="570">
        <f t="shared" si="35"/>
        <v>0.125</v>
      </c>
      <c r="P138" s="25">
        <f>+C138/143</f>
        <v>6.2937062937062943E-2</v>
      </c>
      <c r="Q138" s="25">
        <f t="shared" si="36"/>
        <v>1</v>
      </c>
      <c r="R138" s="44">
        <f t="shared" si="37"/>
        <v>0.125</v>
      </c>
      <c r="S138" s="25">
        <f t="shared" si="38"/>
        <v>0.125</v>
      </c>
      <c r="T138" s="25">
        <f t="shared" si="39"/>
        <v>0.1111111111111111</v>
      </c>
    </row>
    <row r="139" spans="1:20" ht="13.5" customHeight="1">
      <c r="A139" s="545">
        <v>2019</v>
      </c>
      <c r="B139" s="582">
        <v>3</v>
      </c>
      <c r="C139" s="545">
        <v>51</v>
      </c>
      <c r="D139" s="545">
        <v>61</v>
      </c>
      <c r="E139" s="545">
        <v>4</v>
      </c>
      <c r="F139" s="545">
        <v>14</v>
      </c>
      <c r="G139" s="545">
        <v>4</v>
      </c>
      <c r="H139" s="545">
        <v>0</v>
      </c>
      <c r="I139" s="545">
        <v>1</v>
      </c>
      <c r="J139" s="545">
        <v>21</v>
      </c>
      <c r="K139" s="545">
        <v>7</v>
      </c>
      <c r="L139" s="545">
        <v>0</v>
      </c>
      <c r="M139" s="545">
        <v>3</v>
      </c>
      <c r="N139" s="545">
        <v>19</v>
      </c>
      <c r="O139" s="590">
        <f t="shared" si="35"/>
        <v>0.22950819672131148</v>
      </c>
      <c r="P139" s="25">
        <f>+C139/143</f>
        <v>0.35664335664335667</v>
      </c>
      <c r="Q139" s="25">
        <f t="shared" si="36"/>
        <v>0.35714285714285715</v>
      </c>
      <c r="R139" s="44">
        <f t="shared" si="37"/>
        <v>8.1967213114754092E-2</v>
      </c>
      <c r="S139" s="25">
        <f t="shared" si="38"/>
        <v>0.31147540983606559</v>
      </c>
      <c r="T139" s="25">
        <f t="shared" si="39"/>
        <v>4.6875E-2</v>
      </c>
    </row>
    <row r="140" spans="1:20" s="539" customFormat="1" ht="13.5" customHeight="1">
      <c r="A140" s="545">
        <v>2020</v>
      </c>
      <c r="B140" s="582">
        <v>4</v>
      </c>
      <c r="C140" s="545">
        <v>81</v>
      </c>
      <c r="D140" s="545">
        <v>209</v>
      </c>
      <c r="E140" s="545">
        <v>24</v>
      </c>
      <c r="F140" s="545">
        <v>60</v>
      </c>
      <c r="G140" s="545">
        <v>15</v>
      </c>
      <c r="H140" s="545">
        <v>1</v>
      </c>
      <c r="I140" s="545">
        <v>3</v>
      </c>
      <c r="J140" s="545">
        <v>86</v>
      </c>
      <c r="K140" s="545">
        <v>26</v>
      </c>
      <c r="L140" s="545">
        <v>1</v>
      </c>
      <c r="M140" s="545">
        <v>17</v>
      </c>
      <c r="N140" s="545">
        <v>36</v>
      </c>
      <c r="O140" s="590">
        <f t="shared" si="35"/>
        <v>0.28708133971291866</v>
      </c>
      <c r="P140" s="585" t="e">
        <f>+C140/$P$1</f>
        <v>#DIV/0!</v>
      </c>
      <c r="Q140" s="585">
        <f t="shared" si="36"/>
        <v>0.31666666666666665</v>
      </c>
      <c r="R140" s="750">
        <f t="shared" si="37"/>
        <v>9.0909090909090912E-2</v>
      </c>
      <c r="S140" s="585">
        <f t="shared" si="38"/>
        <v>0.17224880382775121</v>
      </c>
      <c r="T140" s="585">
        <f t="shared" si="39"/>
        <v>7.5221238938053103E-2</v>
      </c>
    </row>
    <row r="141" spans="1:20" s="539" customFormat="1" ht="13.5" customHeight="1">
      <c r="A141" s="545">
        <v>2021</v>
      </c>
      <c r="B141" s="582">
        <v>5</v>
      </c>
      <c r="C141" s="545">
        <v>132</v>
      </c>
      <c r="D141" s="545">
        <v>422</v>
      </c>
      <c r="E141" s="545">
        <v>58</v>
      </c>
      <c r="F141" s="545">
        <v>133</v>
      </c>
      <c r="G141" s="545">
        <v>23</v>
      </c>
      <c r="H141" s="545">
        <v>2</v>
      </c>
      <c r="I141" s="545">
        <v>12</v>
      </c>
      <c r="J141" s="545">
        <v>196</v>
      </c>
      <c r="K141" s="545">
        <v>68</v>
      </c>
      <c r="L141" s="545">
        <v>4</v>
      </c>
      <c r="M141" s="545">
        <v>51</v>
      </c>
      <c r="N141" s="545">
        <v>60</v>
      </c>
      <c r="O141" s="590">
        <f t="shared" si="35"/>
        <v>0.31516587677725116</v>
      </c>
      <c r="P141" s="585" t="e">
        <f>+C141/$P$1</f>
        <v>#DIV/0!</v>
      </c>
      <c r="Q141" s="585">
        <f t="shared" si="36"/>
        <v>0.2781954887218045</v>
      </c>
      <c r="R141" s="750">
        <f t="shared" si="37"/>
        <v>8.7677725118483416E-2</v>
      </c>
      <c r="S141" s="585">
        <f t="shared" si="38"/>
        <v>0.14218009478672985</v>
      </c>
      <c r="T141" s="585">
        <f t="shared" si="39"/>
        <v>0.10782241014799154</v>
      </c>
    </row>
    <row r="142" spans="1:20" s="1" customFormat="1" ht="13.5" customHeight="1">
      <c r="A142" s="351">
        <v>2022</v>
      </c>
      <c r="B142" s="440">
        <v>6</v>
      </c>
      <c r="C142" s="351">
        <f>+打者通算!C11</f>
        <v>0</v>
      </c>
      <c r="D142" s="351">
        <f>+打者通算!E11</f>
        <v>0</v>
      </c>
      <c r="E142" s="351">
        <f>+打者通算!F11</f>
        <v>0</v>
      </c>
      <c r="F142" s="351">
        <f>+打者通算!G11</f>
        <v>0</v>
      </c>
      <c r="G142" s="351">
        <f>+打者通算!P11</f>
        <v>0</v>
      </c>
      <c r="H142" s="351">
        <f>+打者通算!Q11</f>
        <v>0</v>
      </c>
      <c r="I142" s="351">
        <f>+打者通算!O11</f>
        <v>0</v>
      </c>
      <c r="J142" s="351">
        <f>+打者通算!S11</f>
        <v>0</v>
      </c>
      <c r="K142" s="351">
        <f>+打者通算!H11</f>
        <v>0</v>
      </c>
      <c r="L142" s="351">
        <f>+打者通算!M11</f>
        <v>0</v>
      </c>
      <c r="M142" s="351">
        <f>+打者通算!J11</f>
        <v>0</v>
      </c>
      <c r="N142" s="351">
        <f>+打者通算!I11</f>
        <v>0</v>
      </c>
      <c r="O142" s="1170" t="e">
        <f>+F142/D142</f>
        <v>#DIV/0!</v>
      </c>
      <c r="P142" s="237" t="e">
        <f>+C142/$P$1</f>
        <v>#DIV/0!</v>
      </c>
      <c r="Q142" s="237" t="e">
        <f>+(G142+H142+I142)/F142</f>
        <v>#DIV/0!</v>
      </c>
      <c r="R142" s="358" t="e">
        <f>+(G142+H142+I142)/D142</f>
        <v>#DIV/0!</v>
      </c>
      <c r="S142" s="237" t="e">
        <f>+N142/D142</f>
        <v>#DIV/0!</v>
      </c>
      <c r="T142" s="237" t="e">
        <f>+M142/(D142+M142)</f>
        <v>#DIV/0!</v>
      </c>
    </row>
    <row r="143" spans="1:20" s="1" customFormat="1" ht="13.5" customHeight="1">
      <c r="A143" s="70" t="s">
        <v>1294</v>
      </c>
      <c r="B143" s="70"/>
      <c r="C143" s="69">
        <f t="shared" ref="C143:N143" si="40">SUM(C137:C141)</f>
        <v>276</v>
      </c>
      <c r="D143" s="69">
        <f t="shared" si="40"/>
        <v>704</v>
      </c>
      <c r="E143" s="69">
        <f t="shared" si="40"/>
        <v>87</v>
      </c>
      <c r="F143" s="69">
        <f t="shared" si="40"/>
        <v>209</v>
      </c>
      <c r="G143" s="69">
        <f t="shared" si="40"/>
        <v>43</v>
      </c>
      <c r="H143" s="69">
        <f t="shared" si="40"/>
        <v>3</v>
      </c>
      <c r="I143" s="69">
        <f t="shared" si="40"/>
        <v>16</v>
      </c>
      <c r="J143" s="69">
        <f t="shared" si="40"/>
        <v>306</v>
      </c>
      <c r="K143" s="69">
        <f t="shared" si="40"/>
        <v>104</v>
      </c>
      <c r="L143" s="69">
        <f t="shared" si="40"/>
        <v>5</v>
      </c>
      <c r="M143" s="69">
        <f t="shared" si="40"/>
        <v>72</v>
      </c>
      <c r="N143" s="69">
        <f t="shared" si="40"/>
        <v>116</v>
      </c>
      <c r="O143" s="575">
        <f t="shared" si="35"/>
        <v>0.296875</v>
      </c>
      <c r="P143" s="237">
        <f>+C143/(143*B139+$P$1)</f>
        <v>0.64335664335664333</v>
      </c>
      <c r="Q143" s="25">
        <f t="shared" si="36"/>
        <v>0.29665071770334928</v>
      </c>
      <c r="R143" s="44">
        <f t="shared" si="37"/>
        <v>8.8068181818181823E-2</v>
      </c>
      <c r="S143" s="25">
        <f t="shared" si="38"/>
        <v>0.16477272727272727</v>
      </c>
      <c r="T143" s="25">
        <f t="shared" si="39"/>
        <v>9.2783505154639179E-2</v>
      </c>
    </row>
    <row r="144" spans="1:20" ht="13.5" customHeight="1">
      <c r="A144" s="6"/>
      <c r="B144" s="19"/>
      <c r="C144" s="6"/>
      <c r="D144" s="6"/>
      <c r="E144" s="6"/>
      <c r="F144" s="6"/>
      <c r="G144" s="6"/>
      <c r="H144" s="6"/>
      <c r="I144" s="6"/>
      <c r="J144" s="6"/>
      <c r="K144" s="6"/>
      <c r="L144" s="6"/>
      <c r="M144" s="6"/>
      <c r="N144" s="6"/>
      <c r="O144" s="449"/>
    </row>
    <row r="145" spans="1:20" ht="13.5" customHeight="1">
      <c r="A145" s="6"/>
      <c r="B145" s="19"/>
      <c r="C145" s="6"/>
      <c r="D145" s="6"/>
      <c r="E145" s="6"/>
      <c r="F145" s="6"/>
      <c r="G145" s="6"/>
      <c r="H145" s="6"/>
      <c r="I145" s="6"/>
      <c r="J145" s="6"/>
      <c r="K145" s="6"/>
      <c r="L145" s="6"/>
      <c r="M145" s="6"/>
      <c r="N145" s="6"/>
      <c r="O145" s="449"/>
    </row>
    <row r="146" spans="1:20" ht="13.5" customHeight="1">
      <c r="A146" s="1336">
        <v>32</v>
      </c>
      <c r="B146" s="1321">
        <v>31351</v>
      </c>
      <c r="C146" s="1319">
        <f ca="1">DATEDIF(B146,$A$1,"Ｙ")</f>
        <v>36</v>
      </c>
      <c r="D146" s="14">
        <v>180</v>
      </c>
      <c r="E146" s="14">
        <v>93</v>
      </c>
      <c r="F146" s="14" t="s">
        <v>617</v>
      </c>
      <c r="G146" s="14" t="s">
        <v>620</v>
      </c>
      <c r="H146" s="16" t="s">
        <v>631</v>
      </c>
      <c r="I146" s="17"/>
      <c r="J146" s="17"/>
      <c r="K146" s="17"/>
      <c r="L146" s="17"/>
      <c r="M146" s="17"/>
      <c r="N146" s="14" t="s">
        <v>1469</v>
      </c>
      <c r="O146" s="576">
        <v>650</v>
      </c>
    </row>
    <row r="147" spans="1:20" ht="13.5" customHeight="1">
      <c r="A147" s="1338" t="s">
        <v>70</v>
      </c>
      <c r="B147" s="788" t="s">
        <v>678</v>
      </c>
      <c r="C147" s="19" t="s">
        <v>73</v>
      </c>
      <c r="D147" s="19" t="s">
        <v>33</v>
      </c>
      <c r="E147" s="19" t="s">
        <v>34</v>
      </c>
      <c r="F147" s="19" t="s">
        <v>35</v>
      </c>
      <c r="G147" s="19" t="s">
        <v>111</v>
      </c>
      <c r="H147" s="19" t="s">
        <v>112</v>
      </c>
      <c r="I147" s="19" t="s">
        <v>104</v>
      </c>
      <c r="J147" s="19" t="s">
        <v>113</v>
      </c>
      <c r="K147" s="19" t="s">
        <v>36</v>
      </c>
      <c r="L147" s="19" t="s">
        <v>39</v>
      </c>
      <c r="M147" s="19" t="s">
        <v>131</v>
      </c>
      <c r="N147" s="19" t="s">
        <v>37</v>
      </c>
      <c r="O147" s="178" t="s">
        <v>32</v>
      </c>
      <c r="P147" s="359" t="s">
        <v>1295</v>
      </c>
      <c r="Q147" s="360" t="s">
        <v>1296</v>
      </c>
      <c r="R147" s="360" t="s">
        <v>1297</v>
      </c>
      <c r="S147" s="359" t="s">
        <v>1298</v>
      </c>
      <c r="T147" s="359" t="s">
        <v>1299</v>
      </c>
    </row>
    <row r="148" spans="1:20" ht="13.5" customHeight="1">
      <c r="A148" s="6">
        <v>2004</v>
      </c>
      <c r="B148" s="19">
        <v>1</v>
      </c>
      <c r="C148" s="6">
        <v>0</v>
      </c>
      <c r="D148" s="6">
        <v>0</v>
      </c>
      <c r="E148" s="6">
        <v>0</v>
      </c>
      <c r="F148" s="6">
        <v>0</v>
      </c>
      <c r="G148" s="6">
        <v>0</v>
      </c>
      <c r="H148" s="6">
        <v>0</v>
      </c>
      <c r="I148" s="6">
        <v>0</v>
      </c>
      <c r="J148" s="6">
        <v>0</v>
      </c>
      <c r="K148" s="6">
        <v>0</v>
      </c>
      <c r="L148" s="6">
        <v>0</v>
      </c>
      <c r="M148" s="6">
        <v>0</v>
      </c>
      <c r="N148" s="6">
        <v>0</v>
      </c>
      <c r="O148" s="178" t="s">
        <v>792</v>
      </c>
      <c r="P148" s="19" t="s">
        <v>792</v>
      </c>
      <c r="Q148" s="19" t="s">
        <v>792</v>
      </c>
      <c r="R148" s="19" t="s">
        <v>792</v>
      </c>
      <c r="S148" s="19" t="s">
        <v>792</v>
      </c>
      <c r="T148" s="19" t="s">
        <v>792</v>
      </c>
    </row>
    <row r="149" spans="1:20" ht="13.5" customHeight="1">
      <c r="A149" s="6">
        <v>2005</v>
      </c>
      <c r="B149" s="19">
        <v>2</v>
      </c>
      <c r="C149" s="6">
        <v>0</v>
      </c>
      <c r="D149" s="6">
        <v>0</v>
      </c>
      <c r="E149" s="6">
        <v>0</v>
      </c>
      <c r="F149" s="6">
        <v>0</v>
      </c>
      <c r="G149" s="6">
        <v>0</v>
      </c>
      <c r="H149" s="6">
        <v>0</v>
      </c>
      <c r="I149" s="6">
        <v>0</v>
      </c>
      <c r="J149" s="6">
        <v>0</v>
      </c>
      <c r="K149" s="6">
        <v>0</v>
      </c>
      <c r="L149" s="6">
        <v>0</v>
      </c>
      <c r="M149" s="6">
        <v>0</v>
      </c>
      <c r="N149" s="6">
        <v>0</v>
      </c>
      <c r="O149" s="178" t="s">
        <v>792</v>
      </c>
      <c r="P149" s="19" t="s">
        <v>792</v>
      </c>
      <c r="Q149" s="19" t="s">
        <v>792</v>
      </c>
      <c r="R149" s="19" t="s">
        <v>792</v>
      </c>
      <c r="S149" s="19" t="s">
        <v>792</v>
      </c>
      <c r="T149" s="19" t="s">
        <v>792</v>
      </c>
    </row>
    <row r="150" spans="1:20" ht="13.5" customHeight="1">
      <c r="A150" s="6">
        <v>2006</v>
      </c>
      <c r="B150" s="19">
        <v>3</v>
      </c>
      <c r="C150" s="6">
        <v>0</v>
      </c>
      <c r="D150" s="6">
        <v>0</v>
      </c>
      <c r="E150" s="6">
        <v>0</v>
      </c>
      <c r="F150" s="6">
        <v>0</v>
      </c>
      <c r="G150" s="6">
        <v>0</v>
      </c>
      <c r="H150" s="6">
        <v>0</v>
      </c>
      <c r="I150" s="6">
        <v>0</v>
      </c>
      <c r="J150" s="6">
        <v>0</v>
      </c>
      <c r="K150" s="6">
        <v>0</v>
      </c>
      <c r="L150" s="6">
        <v>0</v>
      </c>
      <c r="M150" s="6">
        <v>0</v>
      </c>
      <c r="N150" s="6">
        <v>0</v>
      </c>
      <c r="O150" s="178" t="s">
        <v>792</v>
      </c>
      <c r="P150" s="19" t="s">
        <v>792</v>
      </c>
      <c r="Q150" s="19" t="s">
        <v>792</v>
      </c>
      <c r="R150" s="19" t="s">
        <v>792</v>
      </c>
      <c r="S150" s="19" t="s">
        <v>792</v>
      </c>
      <c r="T150" s="19" t="s">
        <v>792</v>
      </c>
    </row>
    <row r="151" spans="1:20" ht="13.5" customHeight="1">
      <c r="A151" s="6">
        <v>2007</v>
      </c>
      <c r="B151" s="19">
        <v>4</v>
      </c>
      <c r="C151" s="6">
        <v>0</v>
      </c>
      <c r="D151" s="6">
        <v>0</v>
      </c>
      <c r="E151" s="6">
        <v>0</v>
      </c>
      <c r="F151" s="6">
        <v>0</v>
      </c>
      <c r="G151" s="6">
        <v>0</v>
      </c>
      <c r="H151" s="6">
        <v>0</v>
      </c>
      <c r="I151" s="6">
        <v>0</v>
      </c>
      <c r="J151" s="6">
        <v>0</v>
      </c>
      <c r="K151" s="6">
        <v>0</v>
      </c>
      <c r="L151" s="6">
        <v>0</v>
      </c>
      <c r="M151" s="6">
        <v>0</v>
      </c>
      <c r="N151" s="6">
        <v>0</v>
      </c>
      <c r="O151" s="178" t="s">
        <v>792</v>
      </c>
      <c r="P151" s="19" t="s">
        <v>792</v>
      </c>
      <c r="Q151" s="19" t="s">
        <v>792</v>
      </c>
      <c r="R151" s="19" t="s">
        <v>792</v>
      </c>
      <c r="S151" s="19" t="s">
        <v>792</v>
      </c>
      <c r="T151" s="19" t="s">
        <v>792</v>
      </c>
    </row>
    <row r="152" spans="1:20" ht="13.5" customHeight="1">
      <c r="A152" s="6">
        <v>2008</v>
      </c>
      <c r="B152" s="19">
        <v>5</v>
      </c>
      <c r="C152" s="6">
        <v>0</v>
      </c>
      <c r="D152" s="6">
        <v>0</v>
      </c>
      <c r="E152" s="6">
        <v>0</v>
      </c>
      <c r="F152" s="6">
        <v>0</v>
      </c>
      <c r="G152" s="6">
        <v>0</v>
      </c>
      <c r="H152" s="6">
        <v>0</v>
      </c>
      <c r="I152" s="6">
        <v>0</v>
      </c>
      <c r="J152" s="6">
        <v>0</v>
      </c>
      <c r="K152" s="6">
        <v>0</v>
      </c>
      <c r="L152" s="6">
        <v>0</v>
      </c>
      <c r="M152" s="6">
        <v>0</v>
      </c>
      <c r="N152" s="6">
        <v>0</v>
      </c>
      <c r="O152" s="178" t="s">
        <v>792</v>
      </c>
      <c r="P152" s="19" t="s">
        <v>792</v>
      </c>
      <c r="Q152" s="19" t="s">
        <v>792</v>
      </c>
      <c r="R152" s="19" t="s">
        <v>792</v>
      </c>
      <c r="S152" s="19" t="s">
        <v>792</v>
      </c>
      <c r="T152" s="19" t="s">
        <v>792</v>
      </c>
    </row>
    <row r="153" spans="1:20" ht="13.5" customHeight="1">
      <c r="A153" s="6">
        <v>2009</v>
      </c>
      <c r="B153" s="19">
        <v>6</v>
      </c>
      <c r="C153" s="6">
        <v>0</v>
      </c>
      <c r="D153" s="6">
        <v>0</v>
      </c>
      <c r="E153" s="6">
        <v>0</v>
      </c>
      <c r="F153" s="6">
        <v>0</v>
      </c>
      <c r="G153" s="6">
        <v>0</v>
      </c>
      <c r="H153" s="6">
        <v>0</v>
      </c>
      <c r="I153" s="6">
        <v>0</v>
      </c>
      <c r="J153" s="6">
        <v>0</v>
      </c>
      <c r="K153" s="6">
        <v>0</v>
      </c>
      <c r="L153" s="6">
        <v>0</v>
      </c>
      <c r="M153" s="6">
        <v>0</v>
      </c>
      <c r="N153" s="6">
        <v>0</v>
      </c>
      <c r="O153" s="178" t="s">
        <v>792</v>
      </c>
      <c r="P153" s="19" t="s">
        <v>792</v>
      </c>
      <c r="Q153" s="19" t="s">
        <v>792</v>
      </c>
      <c r="R153" s="19" t="s">
        <v>792</v>
      </c>
      <c r="S153" s="19" t="s">
        <v>792</v>
      </c>
      <c r="T153" s="19" t="s">
        <v>792</v>
      </c>
    </row>
    <row r="154" spans="1:20" ht="13.5" customHeight="1">
      <c r="A154" s="6">
        <v>2010</v>
      </c>
      <c r="B154" s="19">
        <v>7</v>
      </c>
      <c r="C154" s="6">
        <v>0</v>
      </c>
      <c r="D154" s="6">
        <v>0</v>
      </c>
      <c r="E154" s="6">
        <v>0</v>
      </c>
      <c r="F154" s="6">
        <v>0</v>
      </c>
      <c r="G154" s="6">
        <v>0</v>
      </c>
      <c r="H154" s="6">
        <v>0</v>
      </c>
      <c r="I154" s="6">
        <v>0</v>
      </c>
      <c r="J154" s="6">
        <v>0</v>
      </c>
      <c r="K154" s="6">
        <v>0</v>
      </c>
      <c r="L154" s="6">
        <v>0</v>
      </c>
      <c r="M154" s="6">
        <v>0</v>
      </c>
      <c r="N154" s="6">
        <v>0</v>
      </c>
      <c r="O154" s="178" t="s">
        <v>792</v>
      </c>
      <c r="P154" s="19" t="s">
        <v>792</v>
      </c>
      <c r="Q154" s="19" t="s">
        <v>792</v>
      </c>
      <c r="R154" s="19" t="s">
        <v>792</v>
      </c>
      <c r="S154" s="19" t="s">
        <v>792</v>
      </c>
      <c r="T154" s="19" t="s">
        <v>792</v>
      </c>
    </row>
    <row r="155" spans="1:20" ht="13.5" customHeight="1">
      <c r="A155" s="6">
        <v>2011</v>
      </c>
      <c r="B155" s="19">
        <v>8</v>
      </c>
      <c r="C155" s="6">
        <v>7</v>
      </c>
      <c r="D155" s="6">
        <v>13</v>
      </c>
      <c r="E155" s="6">
        <v>0</v>
      </c>
      <c r="F155" s="6">
        <v>1</v>
      </c>
      <c r="G155" s="6">
        <v>0</v>
      </c>
      <c r="H155" s="6">
        <v>0</v>
      </c>
      <c r="I155" s="6">
        <v>0</v>
      </c>
      <c r="J155" s="6">
        <v>1</v>
      </c>
      <c r="K155" s="6">
        <v>1</v>
      </c>
      <c r="L155" s="6">
        <v>0</v>
      </c>
      <c r="M155" s="6">
        <v>0</v>
      </c>
      <c r="N155" s="6">
        <v>4</v>
      </c>
      <c r="O155" s="570">
        <f>+F155/D155</f>
        <v>7.6923076923076927E-2</v>
      </c>
      <c r="P155" s="25">
        <f>+C155/144</f>
        <v>4.8611111111111112E-2</v>
      </c>
      <c r="Q155" s="25">
        <f t="shared" ref="Q155:Q161" si="41">+(G155+H155+I155)/F155</f>
        <v>0</v>
      </c>
      <c r="R155" s="44">
        <f t="shared" ref="R155:R161" si="42">+(G155+H155+I155)/D155</f>
        <v>0</v>
      </c>
      <c r="S155" s="25">
        <f t="shared" ref="S155:S161" si="43">+N155/D155</f>
        <v>0.30769230769230771</v>
      </c>
      <c r="T155" s="25">
        <f t="shared" ref="T155:T161" si="44">+M155/(D155+M155)</f>
        <v>0</v>
      </c>
    </row>
    <row r="156" spans="1:20" ht="13.5" customHeight="1">
      <c r="A156" s="6">
        <v>2012</v>
      </c>
      <c r="B156" s="19">
        <v>9</v>
      </c>
      <c r="C156" s="6">
        <v>35</v>
      </c>
      <c r="D156" s="6">
        <v>61</v>
      </c>
      <c r="E156" s="6">
        <v>3</v>
      </c>
      <c r="F156" s="6">
        <v>10</v>
      </c>
      <c r="G156" s="6">
        <v>1</v>
      </c>
      <c r="H156" s="6">
        <v>0</v>
      </c>
      <c r="I156" s="6">
        <v>0</v>
      </c>
      <c r="J156" s="6">
        <v>11</v>
      </c>
      <c r="K156" s="6">
        <v>5</v>
      </c>
      <c r="L156" s="6">
        <v>0</v>
      </c>
      <c r="M156" s="6">
        <v>6</v>
      </c>
      <c r="N156" s="6">
        <v>19</v>
      </c>
      <c r="O156" s="570">
        <f>+F156/D156</f>
        <v>0.16393442622950818</v>
      </c>
      <c r="P156" s="25">
        <f>+C156/144</f>
        <v>0.24305555555555555</v>
      </c>
      <c r="Q156" s="25">
        <f t="shared" si="41"/>
        <v>0.1</v>
      </c>
      <c r="R156" s="44">
        <f t="shared" si="42"/>
        <v>1.6393442622950821E-2</v>
      </c>
      <c r="S156" s="25">
        <f t="shared" si="43"/>
        <v>0.31147540983606559</v>
      </c>
      <c r="T156" s="25">
        <f t="shared" si="44"/>
        <v>8.9552238805970144E-2</v>
      </c>
    </row>
    <row r="157" spans="1:20" ht="13.5" customHeight="1">
      <c r="A157" s="6">
        <v>2013</v>
      </c>
      <c r="B157" s="19">
        <v>10</v>
      </c>
      <c r="C157" s="6">
        <v>7</v>
      </c>
      <c r="D157" s="6">
        <v>4</v>
      </c>
      <c r="E157" s="6">
        <v>0</v>
      </c>
      <c r="F157" s="6">
        <v>0</v>
      </c>
      <c r="G157" s="6">
        <v>0</v>
      </c>
      <c r="H157" s="6">
        <v>0</v>
      </c>
      <c r="I157" s="6">
        <v>0</v>
      </c>
      <c r="J157" s="6">
        <v>0</v>
      </c>
      <c r="K157" s="6">
        <v>0</v>
      </c>
      <c r="L157" s="6">
        <v>0</v>
      </c>
      <c r="M157" s="6">
        <v>0</v>
      </c>
      <c r="N157" s="6">
        <v>1</v>
      </c>
      <c r="O157" s="570">
        <f>+F157/D157</f>
        <v>0</v>
      </c>
      <c r="P157" s="25">
        <f>+C157/144</f>
        <v>4.8611111111111112E-2</v>
      </c>
      <c r="Q157" s="25" t="e">
        <f t="shared" si="41"/>
        <v>#DIV/0!</v>
      </c>
      <c r="R157" s="44">
        <f t="shared" si="42"/>
        <v>0</v>
      </c>
      <c r="S157" s="25">
        <f t="shared" si="43"/>
        <v>0.25</v>
      </c>
      <c r="T157" s="25">
        <f t="shared" si="44"/>
        <v>0</v>
      </c>
    </row>
    <row r="158" spans="1:20" ht="13.5" customHeight="1">
      <c r="A158" s="6">
        <v>2014</v>
      </c>
      <c r="B158" s="19">
        <v>11</v>
      </c>
      <c r="C158" s="6">
        <v>30</v>
      </c>
      <c r="D158" s="6">
        <v>62</v>
      </c>
      <c r="E158" s="6">
        <v>4</v>
      </c>
      <c r="F158" s="6">
        <v>10</v>
      </c>
      <c r="G158" s="6">
        <v>1</v>
      </c>
      <c r="H158" s="6">
        <v>0</v>
      </c>
      <c r="I158" s="6">
        <v>1</v>
      </c>
      <c r="J158" s="6">
        <v>14</v>
      </c>
      <c r="K158" s="6">
        <v>1</v>
      </c>
      <c r="L158" s="6">
        <v>0</v>
      </c>
      <c r="M158" s="6">
        <v>5</v>
      </c>
      <c r="N158" s="6">
        <v>17</v>
      </c>
      <c r="O158" s="570">
        <f>+F158/D158</f>
        <v>0.16129032258064516</v>
      </c>
      <c r="P158" s="25">
        <f>+C158/144</f>
        <v>0.20833333333333334</v>
      </c>
      <c r="Q158" s="25">
        <f t="shared" si="41"/>
        <v>0.2</v>
      </c>
      <c r="R158" s="44">
        <f t="shared" si="42"/>
        <v>3.2258064516129031E-2</v>
      </c>
      <c r="S158" s="25">
        <f t="shared" si="43"/>
        <v>0.27419354838709675</v>
      </c>
      <c r="T158" s="25">
        <f t="shared" si="44"/>
        <v>7.4626865671641784E-2</v>
      </c>
    </row>
    <row r="159" spans="1:20" ht="13.5" customHeight="1">
      <c r="A159" s="6">
        <v>2015</v>
      </c>
      <c r="B159" s="19">
        <v>12</v>
      </c>
      <c r="C159" s="6">
        <v>1</v>
      </c>
      <c r="D159" s="6">
        <v>0</v>
      </c>
      <c r="E159" s="6">
        <v>0</v>
      </c>
      <c r="F159" s="6">
        <v>0</v>
      </c>
      <c r="G159" s="6">
        <v>0</v>
      </c>
      <c r="H159" s="6">
        <v>0</v>
      </c>
      <c r="I159" s="6">
        <v>0</v>
      </c>
      <c r="J159" s="6">
        <v>0</v>
      </c>
      <c r="K159" s="6">
        <v>0</v>
      </c>
      <c r="L159" s="6">
        <v>0</v>
      </c>
      <c r="M159" s="6">
        <v>0</v>
      </c>
      <c r="N159" s="6">
        <v>0</v>
      </c>
      <c r="O159" s="566" t="s">
        <v>792</v>
      </c>
      <c r="P159" s="25">
        <f>+C159/143</f>
        <v>6.993006993006993E-3</v>
      </c>
      <c r="Q159" s="19" t="s">
        <v>792</v>
      </c>
      <c r="R159" s="19" t="s">
        <v>792</v>
      </c>
      <c r="S159" s="19" t="s">
        <v>792</v>
      </c>
      <c r="T159" s="19" t="s">
        <v>792</v>
      </c>
    </row>
    <row r="160" spans="1:20" ht="13.5" customHeight="1">
      <c r="A160" s="6">
        <v>2016</v>
      </c>
      <c r="B160" s="19">
        <v>13</v>
      </c>
      <c r="C160" s="6">
        <v>1</v>
      </c>
      <c r="D160" s="6">
        <v>0</v>
      </c>
      <c r="E160" s="6">
        <v>0</v>
      </c>
      <c r="F160" s="6">
        <v>0</v>
      </c>
      <c r="G160" s="6">
        <v>0</v>
      </c>
      <c r="H160" s="6">
        <v>0</v>
      </c>
      <c r="I160" s="6">
        <v>0</v>
      </c>
      <c r="J160" s="6">
        <v>0</v>
      </c>
      <c r="K160" s="6">
        <v>0</v>
      </c>
      <c r="L160" s="6">
        <v>0</v>
      </c>
      <c r="M160" s="6">
        <v>0</v>
      </c>
      <c r="N160" s="6">
        <v>0</v>
      </c>
      <c r="O160" s="566" t="s">
        <v>1293</v>
      </c>
      <c r="P160" s="25">
        <f>+C160/143</f>
        <v>6.993006993006993E-3</v>
      </c>
      <c r="Q160" s="19" t="s">
        <v>792</v>
      </c>
      <c r="R160" s="19" t="s">
        <v>792</v>
      </c>
      <c r="S160" s="19" t="s">
        <v>792</v>
      </c>
      <c r="T160" s="19" t="s">
        <v>792</v>
      </c>
    </row>
    <row r="161" spans="1:20" ht="13.5" customHeight="1">
      <c r="A161" s="6">
        <v>2017</v>
      </c>
      <c r="B161" s="19">
        <v>14</v>
      </c>
      <c r="C161" s="6">
        <v>3</v>
      </c>
      <c r="D161" s="6">
        <v>5</v>
      </c>
      <c r="E161" s="6">
        <v>0</v>
      </c>
      <c r="F161" s="6">
        <v>2</v>
      </c>
      <c r="G161" s="6">
        <v>1</v>
      </c>
      <c r="H161" s="6">
        <v>0</v>
      </c>
      <c r="I161" s="6">
        <v>0</v>
      </c>
      <c r="J161" s="6">
        <v>3</v>
      </c>
      <c r="K161" s="6">
        <v>0</v>
      </c>
      <c r="L161" s="6">
        <v>1</v>
      </c>
      <c r="M161" s="6">
        <v>0</v>
      </c>
      <c r="N161" s="6">
        <v>2</v>
      </c>
      <c r="O161" s="570">
        <f>+F161/D161</f>
        <v>0.4</v>
      </c>
      <c r="P161" s="25">
        <f>+C161/143</f>
        <v>2.097902097902098E-2</v>
      </c>
      <c r="Q161" s="25">
        <f t="shared" si="41"/>
        <v>0.5</v>
      </c>
      <c r="R161" s="44">
        <f t="shared" si="42"/>
        <v>0.2</v>
      </c>
      <c r="S161" s="25">
        <f t="shared" si="43"/>
        <v>0.4</v>
      </c>
      <c r="T161" s="25">
        <f t="shared" si="44"/>
        <v>0</v>
      </c>
    </row>
    <row r="162" spans="1:20" ht="13.5" customHeight="1">
      <c r="A162" s="6">
        <v>2018</v>
      </c>
      <c r="B162" s="19">
        <v>15</v>
      </c>
      <c r="C162" s="6">
        <f>+打者通算!C12</f>
        <v>0</v>
      </c>
      <c r="D162" s="6">
        <f>+打者通算!E12</f>
        <v>0</v>
      </c>
      <c r="E162" s="6">
        <f>+打者通算!F12</f>
        <v>0</v>
      </c>
      <c r="F162" s="6">
        <f>+打者通算!G12</f>
        <v>0</v>
      </c>
      <c r="G162" s="6">
        <f>+打者通算!P12</f>
        <v>0</v>
      </c>
      <c r="H162" s="6">
        <f>+打者通算!Q12</f>
        <v>0</v>
      </c>
      <c r="I162" s="6">
        <f>+打者通算!O12</f>
        <v>0</v>
      </c>
      <c r="J162" s="6">
        <f>+打者通算!S12</f>
        <v>0</v>
      </c>
      <c r="K162" s="6">
        <f>+打者通算!H12</f>
        <v>0</v>
      </c>
      <c r="L162" s="6">
        <f>+打者通算!M12</f>
        <v>0</v>
      </c>
      <c r="M162" s="6">
        <f>+打者通算!J12</f>
        <v>0</v>
      </c>
      <c r="N162" s="6">
        <f>+打者通算!I12</f>
        <v>0</v>
      </c>
      <c r="O162" s="566" t="s">
        <v>792</v>
      </c>
      <c r="P162" s="25">
        <f>+C162/143</f>
        <v>0</v>
      </c>
      <c r="Q162" s="19" t="s">
        <v>792</v>
      </c>
      <c r="R162" s="19" t="s">
        <v>792</v>
      </c>
      <c r="S162" s="19" t="s">
        <v>792</v>
      </c>
      <c r="T162" s="19" t="s">
        <v>792</v>
      </c>
    </row>
    <row r="163" spans="1:20" ht="13.5" customHeight="1">
      <c r="A163" s="545">
        <v>2019</v>
      </c>
      <c r="B163" s="524">
        <v>16</v>
      </c>
      <c r="C163" s="498">
        <v>0</v>
      </c>
      <c r="D163" s="498">
        <v>0</v>
      </c>
      <c r="E163" s="498">
        <v>0</v>
      </c>
      <c r="F163" s="498">
        <v>0</v>
      </c>
      <c r="G163" s="498">
        <v>0</v>
      </c>
      <c r="H163" s="498">
        <v>0</v>
      </c>
      <c r="I163" s="498">
        <v>0</v>
      </c>
      <c r="J163" s="498">
        <v>0</v>
      </c>
      <c r="K163" s="498">
        <v>0</v>
      </c>
      <c r="L163" s="498">
        <v>0</v>
      </c>
      <c r="M163" s="498">
        <v>0</v>
      </c>
      <c r="N163" s="498">
        <v>0</v>
      </c>
      <c r="O163" s="566" t="s">
        <v>792</v>
      </c>
      <c r="P163" s="25">
        <f>+C163/143</f>
        <v>0</v>
      </c>
      <c r="Q163" s="19" t="s">
        <v>792</v>
      </c>
      <c r="R163" s="19" t="s">
        <v>792</v>
      </c>
      <c r="S163" s="19" t="s">
        <v>792</v>
      </c>
      <c r="T163" s="19" t="s">
        <v>792</v>
      </c>
    </row>
    <row r="164" spans="1:20" s="539" customFormat="1" ht="13.5" customHeight="1">
      <c r="A164" s="545">
        <v>2020</v>
      </c>
      <c r="B164" s="582">
        <v>17</v>
      </c>
      <c r="C164" s="545">
        <v>2</v>
      </c>
      <c r="D164" s="545">
        <v>1</v>
      </c>
      <c r="E164" s="545">
        <v>0</v>
      </c>
      <c r="F164" s="545">
        <v>0</v>
      </c>
      <c r="G164" s="545">
        <v>0</v>
      </c>
      <c r="H164" s="545">
        <v>0</v>
      </c>
      <c r="I164" s="545">
        <v>0</v>
      </c>
      <c r="J164" s="545">
        <v>0</v>
      </c>
      <c r="K164" s="545">
        <v>0</v>
      </c>
      <c r="L164" s="545">
        <v>0</v>
      </c>
      <c r="M164" s="545">
        <v>0</v>
      </c>
      <c r="N164" s="545">
        <v>0</v>
      </c>
      <c r="O164" s="590">
        <f>+F164/D164</f>
        <v>0</v>
      </c>
      <c r="P164" s="585" t="e">
        <f>+C164/$P$1</f>
        <v>#DIV/0!</v>
      </c>
      <c r="Q164" s="585" t="e">
        <f>+(G164+H164+I164)/F164</f>
        <v>#DIV/0!</v>
      </c>
      <c r="R164" s="750">
        <f>+(G164+H164+I164)/D164</f>
        <v>0</v>
      </c>
      <c r="S164" s="585">
        <f>+N164/D164</f>
        <v>0</v>
      </c>
      <c r="T164" s="585">
        <f>+M164/(D164+M164)</f>
        <v>0</v>
      </c>
    </row>
    <row r="165" spans="1:20" s="539" customFormat="1" ht="13.5" customHeight="1">
      <c r="A165" s="545">
        <v>2021</v>
      </c>
      <c r="B165" s="582">
        <v>18</v>
      </c>
      <c r="C165" s="545">
        <v>0</v>
      </c>
      <c r="D165" s="545">
        <v>0</v>
      </c>
      <c r="E165" s="545">
        <v>0</v>
      </c>
      <c r="F165" s="545">
        <v>0</v>
      </c>
      <c r="G165" s="545">
        <v>0</v>
      </c>
      <c r="H165" s="545">
        <v>0</v>
      </c>
      <c r="I165" s="545">
        <v>0</v>
      </c>
      <c r="J165" s="545">
        <v>0</v>
      </c>
      <c r="K165" s="545">
        <v>0</v>
      </c>
      <c r="L165" s="545">
        <v>0</v>
      </c>
      <c r="M165" s="545">
        <v>0</v>
      </c>
      <c r="N165" s="545">
        <v>0</v>
      </c>
      <c r="O165" s="590" t="e">
        <f>+F165/D165</f>
        <v>#DIV/0!</v>
      </c>
      <c r="P165" s="585" t="e">
        <f>+C165/$P$1</f>
        <v>#DIV/0!</v>
      </c>
      <c r="Q165" s="585" t="e">
        <f>+(G165+H165+I165)/F165</f>
        <v>#DIV/0!</v>
      </c>
      <c r="R165" s="750" t="e">
        <f>+(G165+H165+I165)/D165</f>
        <v>#DIV/0!</v>
      </c>
      <c r="S165" s="585" t="e">
        <f>+N165/D165</f>
        <v>#DIV/0!</v>
      </c>
      <c r="T165" s="585" t="e">
        <f>+M165/(D165+M165)</f>
        <v>#DIV/0!</v>
      </c>
    </row>
    <row r="166" spans="1:20" s="1" customFormat="1" ht="13.5" customHeight="1">
      <c r="A166" s="351">
        <v>2022</v>
      </c>
      <c r="B166" s="440">
        <v>19</v>
      </c>
      <c r="C166" s="351">
        <f>+打者通算!C12</f>
        <v>0</v>
      </c>
      <c r="D166" s="351">
        <f>+打者通算!E12</f>
        <v>0</v>
      </c>
      <c r="E166" s="351">
        <f>+打者通算!F12</f>
        <v>0</v>
      </c>
      <c r="F166" s="351">
        <f>+打者通算!G12</f>
        <v>0</v>
      </c>
      <c r="G166" s="351">
        <f>+打者通算!P12</f>
        <v>0</v>
      </c>
      <c r="H166" s="351">
        <f>+打者通算!Q12</f>
        <v>0</v>
      </c>
      <c r="I166" s="351">
        <f>+打者通算!O12</f>
        <v>0</v>
      </c>
      <c r="J166" s="351">
        <f>+打者通算!S12</f>
        <v>0</v>
      </c>
      <c r="K166" s="351">
        <f>+打者通算!H12</f>
        <v>0</v>
      </c>
      <c r="L166" s="351">
        <f>+打者通算!M12</f>
        <v>0</v>
      </c>
      <c r="M166" s="351">
        <f>+打者通算!J12</f>
        <v>0</v>
      </c>
      <c r="N166" s="351">
        <f>+打者通算!I12</f>
        <v>0</v>
      </c>
      <c r="O166" s="1170" t="e">
        <f>+F166/D166</f>
        <v>#DIV/0!</v>
      </c>
      <c r="P166" s="237" t="e">
        <f>+C166/$P$1</f>
        <v>#DIV/0!</v>
      </c>
      <c r="Q166" s="237" t="e">
        <f>+(G166+H166+I166)/F166</f>
        <v>#DIV/0!</v>
      </c>
      <c r="R166" s="358" t="e">
        <f>+(G166+H166+I166)/D166</f>
        <v>#DIV/0!</v>
      </c>
      <c r="S166" s="237" t="e">
        <f>+N166/D166</f>
        <v>#DIV/0!</v>
      </c>
      <c r="T166" s="237" t="e">
        <f>+M166/(D166+M166)</f>
        <v>#DIV/0!</v>
      </c>
    </row>
    <row r="167" spans="1:20" s="1" customFormat="1" ht="13.5" customHeight="1">
      <c r="A167" s="70" t="s">
        <v>1294</v>
      </c>
      <c r="B167" s="70"/>
      <c r="C167" s="69">
        <f>SUM(C148:C166)</f>
        <v>86</v>
      </c>
      <c r="D167" s="69">
        <f t="shared" ref="D167:N167" si="45">SUM(D148:D166)</f>
        <v>146</v>
      </c>
      <c r="E167" s="69">
        <f t="shared" si="45"/>
        <v>7</v>
      </c>
      <c r="F167" s="69">
        <f t="shared" si="45"/>
        <v>23</v>
      </c>
      <c r="G167" s="69">
        <f t="shared" si="45"/>
        <v>3</v>
      </c>
      <c r="H167" s="69">
        <f t="shared" si="45"/>
        <v>0</v>
      </c>
      <c r="I167" s="69">
        <f t="shared" si="45"/>
        <v>1</v>
      </c>
      <c r="J167" s="69">
        <f t="shared" si="45"/>
        <v>29</v>
      </c>
      <c r="K167" s="69">
        <f t="shared" si="45"/>
        <v>7</v>
      </c>
      <c r="L167" s="69">
        <f t="shared" si="45"/>
        <v>1</v>
      </c>
      <c r="M167" s="69">
        <f t="shared" si="45"/>
        <v>11</v>
      </c>
      <c r="N167" s="69">
        <f t="shared" si="45"/>
        <v>43</v>
      </c>
      <c r="O167" s="572">
        <f>+F167/D167</f>
        <v>0.15753424657534246</v>
      </c>
      <c r="P167" s="237">
        <f>+C167/(143*B163+$P$1)</f>
        <v>3.7587412587412584E-2</v>
      </c>
      <c r="Q167" s="237">
        <f>+(G167+H167+I167)/F167</f>
        <v>0.17391304347826086</v>
      </c>
      <c r="R167" s="358">
        <f>+(G167+H167+I167)/D167</f>
        <v>2.7397260273972601E-2</v>
      </c>
      <c r="S167" s="237">
        <f>+N167/D167</f>
        <v>0.29452054794520549</v>
      </c>
      <c r="T167" s="237">
        <f>+M167/D167</f>
        <v>7.5342465753424653E-2</v>
      </c>
    </row>
    <row r="168" spans="1:20" ht="13.5" customHeight="1">
      <c r="A168" s="6"/>
      <c r="B168" s="19"/>
      <c r="C168" s="6"/>
      <c r="D168" s="6"/>
      <c r="E168" s="6"/>
      <c r="F168" s="6"/>
      <c r="G168" s="6"/>
      <c r="H168" s="6"/>
      <c r="I168" s="6"/>
      <c r="J168" s="6"/>
      <c r="K168" s="6"/>
      <c r="L168" s="6"/>
      <c r="M168" s="6"/>
      <c r="N168" s="6"/>
      <c r="O168" s="449"/>
    </row>
    <row r="169" spans="1:20" ht="13.5" customHeight="1">
      <c r="A169" s="6"/>
      <c r="B169" s="19"/>
      <c r="C169" s="6"/>
      <c r="D169" s="6"/>
      <c r="E169" s="6"/>
      <c r="F169" s="6"/>
      <c r="G169" s="6"/>
      <c r="H169" s="6"/>
      <c r="I169" s="6"/>
      <c r="J169" s="6"/>
      <c r="K169" s="6"/>
      <c r="L169" s="6"/>
      <c r="M169" s="6"/>
      <c r="N169" s="6"/>
      <c r="O169" s="449"/>
    </row>
    <row r="170" spans="1:20" ht="13.5" customHeight="1">
      <c r="A170" s="1336">
        <v>33</v>
      </c>
      <c r="B170" s="1321">
        <v>32943</v>
      </c>
      <c r="C170" s="1319">
        <f ca="1">DATEDIF(B170,$A$1,"Ｙ")</f>
        <v>32</v>
      </c>
      <c r="D170" s="14">
        <v>171</v>
      </c>
      <c r="E170" s="14">
        <v>71</v>
      </c>
      <c r="F170" s="14" t="s">
        <v>617</v>
      </c>
      <c r="G170" s="14" t="s">
        <v>694</v>
      </c>
      <c r="H170" s="16" t="s">
        <v>727</v>
      </c>
      <c r="I170" s="17"/>
      <c r="J170" s="17"/>
      <c r="K170" s="17"/>
      <c r="L170" s="17"/>
      <c r="M170" s="17"/>
      <c r="N170" s="14" t="s">
        <v>1477</v>
      </c>
      <c r="O170" s="579">
        <v>30000</v>
      </c>
    </row>
    <row r="171" spans="1:20" ht="13.5" customHeight="1">
      <c r="A171" s="517" t="s">
        <v>695</v>
      </c>
      <c r="B171" s="788" t="s">
        <v>678</v>
      </c>
      <c r="C171" s="19" t="s">
        <v>73</v>
      </c>
      <c r="D171" s="19" t="s">
        <v>33</v>
      </c>
      <c r="E171" s="19" t="s">
        <v>34</v>
      </c>
      <c r="F171" s="19" t="s">
        <v>35</v>
      </c>
      <c r="G171" s="19" t="s">
        <v>111</v>
      </c>
      <c r="H171" s="19" t="s">
        <v>112</v>
      </c>
      <c r="I171" s="19" t="s">
        <v>104</v>
      </c>
      <c r="J171" s="19" t="s">
        <v>113</v>
      </c>
      <c r="K171" s="19" t="s">
        <v>36</v>
      </c>
      <c r="L171" s="19" t="s">
        <v>39</v>
      </c>
      <c r="M171" s="19" t="s">
        <v>131</v>
      </c>
      <c r="N171" s="19" t="s">
        <v>37</v>
      </c>
      <c r="O171" s="178" t="s">
        <v>32</v>
      </c>
      <c r="P171" s="359" t="s">
        <v>1295</v>
      </c>
      <c r="Q171" s="360" t="s">
        <v>1296</v>
      </c>
      <c r="R171" s="360" t="s">
        <v>1297</v>
      </c>
      <c r="S171" s="359" t="s">
        <v>1298</v>
      </c>
      <c r="T171" s="359" t="s">
        <v>1299</v>
      </c>
    </row>
    <row r="172" spans="1:20" ht="13.5" customHeight="1">
      <c r="A172" s="6">
        <v>2012</v>
      </c>
      <c r="B172" s="19">
        <v>1</v>
      </c>
      <c r="C172" s="6">
        <v>63</v>
      </c>
      <c r="D172" s="6">
        <v>201</v>
      </c>
      <c r="E172" s="6">
        <v>21</v>
      </c>
      <c r="F172" s="6">
        <v>46</v>
      </c>
      <c r="G172" s="6">
        <v>5</v>
      </c>
      <c r="H172" s="6">
        <v>1</v>
      </c>
      <c r="I172" s="6">
        <v>2</v>
      </c>
      <c r="J172" s="6">
        <v>59</v>
      </c>
      <c r="K172" s="6">
        <v>12</v>
      </c>
      <c r="L172" s="6">
        <v>4</v>
      </c>
      <c r="M172" s="6">
        <v>7</v>
      </c>
      <c r="N172" s="6">
        <v>42</v>
      </c>
      <c r="O172" s="570">
        <f>+F172/D172</f>
        <v>0.22885572139303484</v>
      </c>
      <c r="P172" s="25">
        <f>+C172/144</f>
        <v>0.4375</v>
      </c>
      <c r="Q172" s="25">
        <f t="shared" ref="Q172:Q178" si="46">+(G172+H172+I172)/F172</f>
        <v>0.17391304347826086</v>
      </c>
      <c r="R172" s="44">
        <f t="shared" ref="R172:R178" si="47">+(G172+H172+I172)/D172</f>
        <v>3.9800995024875621E-2</v>
      </c>
      <c r="S172" s="25">
        <f t="shared" ref="S172:S178" si="48">+N172/D172</f>
        <v>0.20895522388059701</v>
      </c>
      <c r="T172" s="25">
        <f t="shared" ref="T172:T178" si="49">+M172/(D172+M172)</f>
        <v>3.3653846153846152E-2</v>
      </c>
    </row>
    <row r="173" spans="1:20" ht="13.5" customHeight="1">
      <c r="A173" s="6">
        <v>2013</v>
      </c>
      <c r="B173" s="19">
        <v>2</v>
      </c>
      <c r="C173" s="6">
        <v>141</v>
      </c>
      <c r="D173" s="6">
        <v>538</v>
      </c>
      <c r="E173" s="6">
        <v>69</v>
      </c>
      <c r="F173" s="6">
        <v>133</v>
      </c>
      <c r="G173" s="6">
        <v>27</v>
      </c>
      <c r="H173" s="6">
        <v>3</v>
      </c>
      <c r="I173" s="6">
        <v>11</v>
      </c>
      <c r="J173" s="6">
        <v>201</v>
      </c>
      <c r="K173" s="6">
        <v>57</v>
      </c>
      <c r="L173" s="6">
        <v>16</v>
      </c>
      <c r="M173" s="6">
        <v>40</v>
      </c>
      <c r="N173" s="6">
        <v>121</v>
      </c>
      <c r="O173" s="570">
        <f>+F173/D173</f>
        <v>0.24721189591078066</v>
      </c>
      <c r="P173" s="25">
        <f>+C173/144</f>
        <v>0.97916666666666663</v>
      </c>
      <c r="Q173" s="25">
        <f t="shared" si="46"/>
        <v>0.30827067669172931</v>
      </c>
      <c r="R173" s="44">
        <f t="shared" si="47"/>
        <v>7.6208178438661706E-2</v>
      </c>
      <c r="S173" s="25">
        <f t="shared" si="48"/>
        <v>0.22490706319702602</v>
      </c>
      <c r="T173" s="25">
        <f t="shared" si="49"/>
        <v>6.9204152249134954E-2</v>
      </c>
    </row>
    <row r="174" spans="1:20" ht="13.5" customHeight="1">
      <c r="A174" s="6">
        <v>2014</v>
      </c>
      <c r="B174" s="19">
        <v>3</v>
      </c>
      <c r="C174" s="6">
        <v>144</v>
      </c>
      <c r="D174" s="6">
        <v>579</v>
      </c>
      <c r="E174" s="6">
        <v>88</v>
      </c>
      <c r="F174" s="6">
        <v>188</v>
      </c>
      <c r="G174" s="6">
        <v>39</v>
      </c>
      <c r="H174" s="6">
        <v>2</v>
      </c>
      <c r="I174" s="6">
        <v>11</v>
      </c>
      <c r="J174" s="6">
        <v>264</v>
      </c>
      <c r="K174" s="6">
        <v>58</v>
      </c>
      <c r="L174" s="6">
        <v>23</v>
      </c>
      <c r="M174" s="6">
        <v>27</v>
      </c>
      <c r="N174" s="6">
        <v>79</v>
      </c>
      <c r="O174" s="570">
        <f>+F174/D174</f>
        <v>0.32469775474956825</v>
      </c>
      <c r="P174" s="25">
        <f>+C174/144</f>
        <v>1</v>
      </c>
      <c r="Q174" s="25">
        <f t="shared" si="46"/>
        <v>0.27659574468085107</v>
      </c>
      <c r="R174" s="44">
        <f t="shared" si="47"/>
        <v>8.9810017271157172E-2</v>
      </c>
      <c r="S174" s="25">
        <f t="shared" si="48"/>
        <v>0.13644214162348878</v>
      </c>
      <c r="T174" s="25">
        <f t="shared" si="49"/>
        <v>4.4554455445544552E-2</v>
      </c>
    </row>
    <row r="175" spans="1:20" ht="13.5" customHeight="1">
      <c r="A175" s="6">
        <v>2015</v>
      </c>
      <c r="B175" s="19">
        <v>4</v>
      </c>
      <c r="C175" s="6">
        <v>143</v>
      </c>
      <c r="D175" s="6">
        <v>562</v>
      </c>
      <c r="E175" s="6">
        <v>62</v>
      </c>
      <c r="F175" s="6">
        <v>143</v>
      </c>
      <c r="G175" s="6">
        <v>20</v>
      </c>
      <c r="H175" s="6">
        <v>4</v>
      </c>
      <c r="I175" s="6">
        <v>8</v>
      </c>
      <c r="J175" s="6">
        <v>193</v>
      </c>
      <c r="K175" s="6">
        <v>32</v>
      </c>
      <c r="L175" s="6">
        <v>19</v>
      </c>
      <c r="M175" s="6">
        <v>31</v>
      </c>
      <c r="N175" s="6">
        <v>92</v>
      </c>
      <c r="O175" s="570">
        <f>+F175/D175</f>
        <v>0.25444839857651247</v>
      </c>
      <c r="P175" s="25">
        <f>+C175/143</f>
        <v>1</v>
      </c>
      <c r="Q175" s="25">
        <f t="shared" si="46"/>
        <v>0.22377622377622378</v>
      </c>
      <c r="R175" s="44">
        <f t="shared" si="47"/>
        <v>5.6939501779359428E-2</v>
      </c>
      <c r="S175" s="25">
        <f t="shared" si="48"/>
        <v>0.16370106761565836</v>
      </c>
      <c r="T175" s="25">
        <f t="shared" si="49"/>
        <v>5.2276559865092748E-2</v>
      </c>
    </row>
    <row r="176" spans="1:20" ht="13.5" customHeight="1">
      <c r="A176" s="6">
        <v>2016</v>
      </c>
      <c r="B176" s="19">
        <v>5</v>
      </c>
      <c r="C176" s="6">
        <v>141</v>
      </c>
      <c r="D176" s="6">
        <v>574</v>
      </c>
      <c r="E176" s="6">
        <v>92</v>
      </c>
      <c r="F176" s="6">
        <v>181</v>
      </c>
      <c r="G176" s="6">
        <v>22</v>
      </c>
      <c r="H176" s="6">
        <v>3</v>
      </c>
      <c r="I176" s="6">
        <v>13</v>
      </c>
      <c r="J176" s="6">
        <v>248</v>
      </c>
      <c r="K176" s="6">
        <v>56</v>
      </c>
      <c r="L176" s="6">
        <v>13</v>
      </c>
      <c r="M176" s="6">
        <v>40</v>
      </c>
      <c r="N176" s="6">
        <v>106</v>
      </c>
      <c r="O176" s="570">
        <v>0.31533101045296169</v>
      </c>
      <c r="P176" s="25">
        <f>+C176/143</f>
        <v>0.98601398601398604</v>
      </c>
      <c r="Q176" s="25">
        <f t="shared" si="46"/>
        <v>0.20994475138121546</v>
      </c>
      <c r="R176" s="44">
        <f t="shared" si="47"/>
        <v>6.6202090592334492E-2</v>
      </c>
      <c r="S176" s="25">
        <f t="shared" si="48"/>
        <v>0.18466898954703834</v>
      </c>
      <c r="T176" s="25">
        <f t="shared" si="49"/>
        <v>6.5146579804560262E-2</v>
      </c>
    </row>
    <row r="177" spans="1:20" ht="13.5" customHeight="1">
      <c r="A177" s="6">
        <v>2017</v>
      </c>
      <c r="B177" s="19">
        <v>6</v>
      </c>
      <c r="C177" s="6">
        <v>138</v>
      </c>
      <c r="D177" s="6">
        <v>565</v>
      </c>
      <c r="E177" s="6">
        <v>87</v>
      </c>
      <c r="F177" s="6">
        <v>153</v>
      </c>
      <c r="G177" s="6">
        <v>28</v>
      </c>
      <c r="H177" s="6">
        <v>3</v>
      </c>
      <c r="I177" s="6">
        <v>14</v>
      </c>
      <c r="J177" s="6">
        <v>229</v>
      </c>
      <c r="K177" s="6">
        <v>56</v>
      </c>
      <c r="L177" s="6">
        <v>8</v>
      </c>
      <c r="M177" s="6">
        <v>33</v>
      </c>
      <c r="N177" s="6">
        <v>107</v>
      </c>
      <c r="O177" s="570">
        <f t="shared" ref="O177:O183" si="50">+F177/D177</f>
        <v>0.27079646017699116</v>
      </c>
      <c r="P177" s="25">
        <f>+C177/143</f>
        <v>0.965034965034965</v>
      </c>
      <c r="Q177" s="25">
        <f t="shared" si="46"/>
        <v>0.29411764705882354</v>
      </c>
      <c r="R177" s="44">
        <f t="shared" si="47"/>
        <v>7.9646017699115043E-2</v>
      </c>
      <c r="S177" s="25">
        <f t="shared" si="48"/>
        <v>0.18938053097345134</v>
      </c>
      <c r="T177" s="25">
        <f t="shared" si="49"/>
        <v>5.5183946488294312E-2</v>
      </c>
    </row>
    <row r="178" spans="1:20" ht="13.5" customHeight="1">
      <c r="A178" s="6">
        <v>2018</v>
      </c>
      <c r="B178" s="19">
        <v>7</v>
      </c>
      <c r="C178" s="6">
        <v>139</v>
      </c>
      <c r="D178" s="6">
        <v>557</v>
      </c>
      <c r="E178" s="6">
        <v>85</v>
      </c>
      <c r="F178" s="6">
        <v>130</v>
      </c>
      <c r="G178" s="6">
        <v>27</v>
      </c>
      <c r="H178" s="6">
        <v>1</v>
      </c>
      <c r="I178" s="6">
        <v>13</v>
      </c>
      <c r="J178" s="6">
        <v>198</v>
      </c>
      <c r="K178" s="6">
        <v>60</v>
      </c>
      <c r="L178" s="6">
        <v>10</v>
      </c>
      <c r="M178" s="6">
        <v>54</v>
      </c>
      <c r="N178" s="6">
        <v>111</v>
      </c>
      <c r="O178" s="570">
        <f t="shared" si="50"/>
        <v>0.23339317773788151</v>
      </c>
      <c r="P178" s="25">
        <f>+C178/143</f>
        <v>0.97202797202797198</v>
      </c>
      <c r="Q178" s="25">
        <f t="shared" si="46"/>
        <v>0.31538461538461537</v>
      </c>
      <c r="R178" s="44">
        <f t="shared" si="47"/>
        <v>7.3608617594254938E-2</v>
      </c>
      <c r="S178" s="25">
        <f t="shared" si="48"/>
        <v>0.1992818671454219</v>
      </c>
      <c r="T178" s="25">
        <f t="shared" si="49"/>
        <v>8.8379705400982E-2</v>
      </c>
    </row>
    <row r="179" spans="1:20" ht="13.5" customHeight="1">
      <c r="A179" s="545">
        <v>2019</v>
      </c>
      <c r="B179" s="524">
        <v>8</v>
      </c>
      <c r="C179" s="498">
        <v>138</v>
      </c>
      <c r="D179" s="498">
        <v>547</v>
      </c>
      <c r="E179" s="498">
        <v>77</v>
      </c>
      <c r="F179" s="498">
        <v>143</v>
      </c>
      <c r="G179" s="498">
        <v>36</v>
      </c>
      <c r="H179" s="498">
        <v>2</v>
      </c>
      <c r="I179" s="498">
        <v>13</v>
      </c>
      <c r="J179" s="498">
        <v>222</v>
      </c>
      <c r="K179" s="498">
        <v>48</v>
      </c>
      <c r="L179" s="498">
        <v>14</v>
      </c>
      <c r="M179" s="498">
        <v>42</v>
      </c>
      <c r="N179" s="498">
        <v>102</v>
      </c>
      <c r="O179" s="589">
        <f t="shared" si="50"/>
        <v>0.26142595978062155</v>
      </c>
      <c r="P179" s="25">
        <f>+C179/143</f>
        <v>0.965034965034965</v>
      </c>
      <c r="Q179" s="25">
        <f>+(G179+H179+I179)/F179</f>
        <v>0.35664335664335667</v>
      </c>
      <c r="R179" s="44">
        <f>+(G179+H179+I179)/D179</f>
        <v>9.3235831809872036E-2</v>
      </c>
      <c r="S179" s="25">
        <f>+N179/D179</f>
        <v>0.18647166361974407</v>
      </c>
      <c r="T179" s="25">
        <f>+M179/(D179+M179)</f>
        <v>7.1307300509337868E-2</v>
      </c>
    </row>
    <row r="180" spans="1:20" s="539" customFormat="1" ht="13.5" customHeight="1">
      <c r="A180" s="545">
        <v>2020</v>
      </c>
      <c r="B180" s="582">
        <v>9</v>
      </c>
      <c r="C180" s="545">
        <v>106</v>
      </c>
      <c r="D180" s="545">
        <v>376</v>
      </c>
      <c r="E180" s="545">
        <v>43</v>
      </c>
      <c r="F180" s="545">
        <v>102</v>
      </c>
      <c r="G180" s="545">
        <v>18</v>
      </c>
      <c r="H180" s="545">
        <v>3</v>
      </c>
      <c r="I180" s="545">
        <v>10</v>
      </c>
      <c r="J180" s="545">
        <v>156</v>
      </c>
      <c r="K180" s="545">
        <v>41</v>
      </c>
      <c r="L180" s="545">
        <v>3</v>
      </c>
      <c r="M180" s="545">
        <v>35</v>
      </c>
      <c r="N180" s="545">
        <v>68</v>
      </c>
      <c r="O180" s="590">
        <f t="shared" si="50"/>
        <v>0.27127659574468083</v>
      </c>
      <c r="P180" s="585" t="e">
        <f>+C180/$P$1</f>
        <v>#DIV/0!</v>
      </c>
      <c r="Q180" s="585">
        <f>+(G180+H180+I180)/F180</f>
        <v>0.30392156862745096</v>
      </c>
      <c r="R180" s="750">
        <f>+(G180+H180+I180)/D180</f>
        <v>8.2446808510638292E-2</v>
      </c>
      <c r="S180" s="585">
        <f>+N180/D180</f>
        <v>0.18085106382978725</v>
      </c>
      <c r="T180" s="585">
        <f>+M180/(D180+M180)</f>
        <v>8.5158150851581502E-2</v>
      </c>
    </row>
    <row r="181" spans="1:20" s="539" customFormat="1" ht="13.5" customHeight="1">
      <c r="A181" s="545">
        <v>2021</v>
      </c>
      <c r="B181" s="582">
        <v>10</v>
      </c>
      <c r="C181" s="545">
        <v>132</v>
      </c>
      <c r="D181" s="545">
        <v>494</v>
      </c>
      <c r="E181" s="545">
        <v>64</v>
      </c>
      <c r="F181" s="545">
        <v>137</v>
      </c>
      <c r="G181" s="545">
        <v>23</v>
      </c>
      <c r="H181" s="545">
        <v>2</v>
      </c>
      <c r="I181" s="545">
        <v>16</v>
      </c>
      <c r="J181" s="545">
        <v>212</v>
      </c>
      <c r="K181" s="545">
        <v>60</v>
      </c>
      <c r="L181" s="545">
        <v>1</v>
      </c>
      <c r="M181" s="545">
        <v>42</v>
      </c>
      <c r="N181" s="545">
        <v>86</v>
      </c>
      <c r="O181" s="590">
        <f t="shared" si="50"/>
        <v>0.27732793522267207</v>
      </c>
      <c r="P181" s="585" t="e">
        <f>+C181/$P$1</f>
        <v>#DIV/0!</v>
      </c>
      <c r="Q181" s="585">
        <f>+(G181+H181+I181)/F181</f>
        <v>0.29927007299270075</v>
      </c>
      <c r="R181" s="750">
        <f>+(G181+H181+I181)/D181</f>
        <v>8.2995951417004055E-2</v>
      </c>
      <c r="S181" s="585">
        <f>+N181/D181</f>
        <v>0.17408906882591094</v>
      </c>
      <c r="T181" s="585">
        <f>+M181/(D181+M181)</f>
        <v>7.8358208955223885E-2</v>
      </c>
    </row>
    <row r="182" spans="1:20" s="1" customFormat="1" ht="13.5" customHeight="1">
      <c r="A182" s="351">
        <v>2022</v>
      </c>
      <c r="B182" s="440">
        <v>11</v>
      </c>
      <c r="C182" s="351">
        <f>+打者通算!C13</f>
        <v>0</v>
      </c>
      <c r="D182" s="351">
        <f>+打者通算!E13</f>
        <v>0</v>
      </c>
      <c r="E182" s="351">
        <f>+打者通算!F13</f>
        <v>0</v>
      </c>
      <c r="F182" s="351">
        <f>+打者通算!G13</f>
        <v>0</v>
      </c>
      <c r="G182" s="351">
        <f>+打者通算!P13</f>
        <v>0</v>
      </c>
      <c r="H182" s="351">
        <f>+打者通算!Q13</f>
        <v>0</v>
      </c>
      <c r="I182" s="351">
        <f>+打者通算!O13</f>
        <v>0</v>
      </c>
      <c r="J182" s="351">
        <f>+打者通算!S13</f>
        <v>0</v>
      </c>
      <c r="K182" s="351">
        <f>+打者通算!H13</f>
        <v>0</v>
      </c>
      <c r="L182" s="351">
        <f>+打者通算!M13</f>
        <v>0</v>
      </c>
      <c r="M182" s="351">
        <f>+打者通算!J13</f>
        <v>0</v>
      </c>
      <c r="N182" s="351">
        <f>+打者通算!I13</f>
        <v>0</v>
      </c>
      <c r="O182" s="1170" t="e">
        <f>+F182/D182</f>
        <v>#DIV/0!</v>
      </c>
      <c r="P182" s="237" t="e">
        <f>+C182/$P$1</f>
        <v>#DIV/0!</v>
      </c>
      <c r="Q182" s="237" t="e">
        <f>+(G182+H182+I182)/F182</f>
        <v>#DIV/0!</v>
      </c>
      <c r="R182" s="358" t="e">
        <f>+(G182+H182+I182)/D182</f>
        <v>#DIV/0!</v>
      </c>
      <c r="S182" s="237" t="e">
        <f>+N182/D182</f>
        <v>#DIV/0!</v>
      </c>
      <c r="T182" s="237" t="e">
        <f>+M182/(D182+M182)</f>
        <v>#DIV/0!</v>
      </c>
    </row>
    <row r="183" spans="1:20" s="1" customFormat="1" ht="13.5" customHeight="1">
      <c r="A183" s="70" t="s">
        <v>1294</v>
      </c>
      <c r="B183" s="70"/>
      <c r="C183" s="69">
        <f>SUM(C172:C182)</f>
        <v>1285</v>
      </c>
      <c r="D183" s="69">
        <f t="shared" ref="D183:M183" si="51">SUM(D172:D182)</f>
        <v>4993</v>
      </c>
      <c r="E183" s="69">
        <f t="shared" si="51"/>
        <v>688</v>
      </c>
      <c r="F183" s="69">
        <f t="shared" si="51"/>
        <v>1356</v>
      </c>
      <c r="G183" s="69">
        <f t="shared" si="51"/>
        <v>245</v>
      </c>
      <c r="H183" s="69">
        <f t="shared" si="51"/>
        <v>24</v>
      </c>
      <c r="I183" s="69">
        <f t="shared" si="51"/>
        <v>111</v>
      </c>
      <c r="J183" s="69">
        <f t="shared" si="51"/>
        <v>1982</v>
      </c>
      <c r="K183" s="69">
        <f t="shared" si="51"/>
        <v>480</v>
      </c>
      <c r="L183" s="69">
        <f t="shared" si="51"/>
        <v>111</v>
      </c>
      <c r="M183" s="69">
        <f t="shared" si="51"/>
        <v>351</v>
      </c>
      <c r="N183" s="69">
        <f>SUM(N172:N182)</f>
        <v>914</v>
      </c>
      <c r="O183" s="572">
        <f t="shared" si="50"/>
        <v>0.27158021229721613</v>
      </c>
      <c r="P183" s="237">
        <f>+C183/(143*B179+$P$1)</f>
        <v>1.1232517482517483</v>
      </c>
      <c r="Q183" s="237">
        <f>+(G183+H183+I183)/F183</f>
        <v>0.28023598820058998</v>
      </c>
      <c r="R183" s="358">
        <f>+(G183+H183+I183)/D183</f>
        <v>7.6106549168836371E-2</v>
      </c>
      <c r="S183" s="237">
        <f>+N183/D183</f>
        <v>0.18305627879030642</v>
      </c>
      <c r="T183" s="237">
        <f>+M183/D183</f>
        <v>7.0298417784898856E-2</v>
      </c>
    </row>
    <row r="184" spans="1:20" ht="13.5" customHeight="1">
      <c r="A184" s="6"/>
      <c r="B184" s="200"/>
      <c r="C184" s="6"/>
      <c r="D184" s="6"/>
      <c r="E184" s="6"/>
      <c r="F184" s="6"/>
      <c r="G184" s="6"/>
      <c r="H184" s="6"/>
      <c r="I184" s="6"/>
      <c r="J184" s="6"/>
      <c r="K184" s="6"/>
      <c r="L184" s="6"/>
      <c r="M184" s="6"/>
      <c r="N184" s="6"/>
      <c r="O184" s="449"/>
    </row>
    <row r="185" spans="1:20" ht="13.5" customHeight="1">
      <c r="A185" s="6"/>
      <c r="B185" s="19"/>
      <c r="C185" s="6"/>
      <c r="D185" s="6"/>
      <c r="E185" s="6"/>
      <c r="F185" s="6"/>
      <c r="G185" s="6"/>
      <c r="H185" s="6"/>
      <c r="I185" s="6"/>
      <c r="J185" s="6"/>
      <c r="K185" s="6"/>
      <c r="L185" s="6"/>
      <c r="M185" s="6"/>
      <c r="N185" s="6"/>
      <c r="O185" s="449"/>
    </row>
    <row r="186" spans="1:20" ht="13.5" customHeight="1">
      <c r="A186" s="1336">
        <v>35</v>
      </c>
      <c r="B186" s="1321">
        <v>34127</v>
      </c>
      <c r="C186" s="1319">
        <f ca="1">DATEDIF(B186,$A$1,"Ｙ")</f>
        <v>28</v>
      </c>
      <c r="D186" s="14">
        <v>174</v>
      </c>
      <c r="E186" s="14">
        <v>87</v>
      </c>
      <c r="F186" s="14" t="s">
        <v>617</v>
      </c>
      <c r="G186" s="15" t="s">
        <v>627</v>
      </c>
      <c r="H186" s="16" t="s">
        <v>1812</v>
      </c>
      <c r="I186" s="17"/>
      <c r="J186" s="17"/>
      <c r="K186" s="17"/>
      <c r="L186" s="17"/>
      <c r="M186" s="17"/>
      <c r="N186" s="14" t="s">
        <v>1450</v>
      </c>
      <c r="O186" s="1257" t="s">
        <v>2305</v>
      </c>
    </row>
    <row r="187" spans="1:20" ht="13.5" customHeight="1">
      <c r="A187" s="517" t="s">
        <v>1718</v>
      </c>
      <c r="B187" s="788" t="s">
        <v>678</v>
      </c>
      <c r="C187" s="19" t="s">
        <v>73</v>
      </c>
      <c r="D187" s="19" t="s">
        <v>33</v>
      </c>
      <c r="E187" s="19" t="s">
        <v>34</v>
      </c>
      <c r="F187" s="19" t="s">
        <v>35</v>
      </c>
      <c r="G187" s="19" t="s">
        <v>111</v>
      </c>
      <c r="H187" s="19" t="s">
        <v>112</v>
      </c>
      <c r="I187" s="19" t="s">
        <v>104</v>
      </c>
      <c r="J187" s="19" t="s">
        <v>113</v>
      </c>
      <c r="K187" s="19" t="s">
        <v>36</v>
      </c>
      <c r="L187" s="19" t="s">
        <v>39</v>
      </c>
      <c r="M187" s="19" t="s">
        <v>131</v>
      </c>
      <c r="N187" s="19" t="s">
        <v>37</v>
      </c>
      <c r="O187" s="178" t="s">
        <v>32</v>
      </c>
      <c r="P187" s="359" t="s">
        <v>1295</v>
      </c>
      <c r="Q187" s="360" t="s">
        <v>1296</v>
      </c>
      <c r="R187" s="360" t="s">
        <v>1297</v>
      </c>
      <c r="S187" s="359" t="s">
        <v>1298</v>
      </c>
      <c r="T187" s="359" t="s">
        <v>1299</v>
      </c>
    </row>
    <row r="188" spans="1:20" ht="13.5" customHeight="1">
      <c r="A188" s="6">
        <v>2013</v>
      </c>
      <c r="B188" s="19" t="s">
        <v>1719</v>
      </c>
      <c r="C188" s="6">
        <v>6</v>
      </c>
      <c r="D188" s="6">
        <v>4</v>
      </c>
      <c r="E188" s="6">
        <v>0</v>
      </c>
      <c r="F188" s="6">
        <v>0</v>
      </c>
      <c r="G188" s="6">
        <v>0</v>
      </c>
      <c r="H188" s="6">
        <v>0</v>
      </c>
      <c r="I188" s="6">
        <v>0</v>
      </c>
      <c r="J188" s="6">
        <v>2</v>
      </c>
      <c r="K188" s="6">
        <v>1</v>
      </c>
      <c r="L188" s="6">
        <v>0</v>
      </c>
      <c r="M188" s="6">
        <v>0</v>
      </c>
      <c r="N188" s="6">
        <v>1</v>
      </c>
      <c r="O188" s="570">
        <f>+F188/D188</f>
        <v>0</v>
      </c>
      <c r="P188" s="25">
        <f>+C188/144</f>
        <v>4.1666666666666664E-2</v>
      </c>
      <c r="Q188" s="25" t="e">
        <f t="shared" ref="Q188:Q193" si="52">+(G188+H188+I188)/F188</f>
        <v>#DIV/0!</v>
      </c>
      <c r="R188" s="44">
        <f t="shared" ref="R188:R193" si="53">+(G188+H188+I188)/D188</f>
        <v>0</v>
      </c>
      <c r="S188" s="25">
        <f t="shared" ref="S188:S193" si="54">+N188/D188</f>
        <v>0.25</v>
      </c>
      <c r="T188" s="25">
        <f t="shared" ref="T188:T193" si="55">+M188/(D188+M188)</f>
        <v>0</v>
      </c>
    </row>
    <row r="189" spans="1:20" ht="13.5" customHeight="1">
      <c r="A189" s="6">
        <v>2014</v>
      </c>
      <c r="B189" s="19">
        <v>2</v>
      </c>
      <c r="C189" s="6">
        <v>3</v>
      </c>
      <c r="D189" s="6">
        <v>7</v>
      </c>
      <c r="E189" s="6">
        <v>1</v>
      </c>
      <c r="F189" s="6">
        <v>2</v>
      </c>
      <c r="G189" s="6">
        <v>2</v>
      </c>
      <c r="H189" s="6">
        <v>0</v>
      </c>
      <c r="I189" s="6">
        <v>0</v>
      </c>
      <c r="J189" s="6">
        <v>0</v>
      </c>
      <c r="K189" s="6">
        <v>0</v>
      </c>
      <c r="L189" s="6">
        <v>0</v>
      </c>
      <c r="M189" s="6">
        <v>0</v>
      </c>
      <c r="N189" s="6">
        <v>0</v>
      </c>
      <c r="O189" s="566" t="s">
        <v>792</v>
      </c>
      <c r="P189" s="25">
        <f>+C189/144</f>
        <v>2.0833333333333332E-2</v>
      </c>
      <c r="Q189" s="25">
        <f t="shared" si="52"/>
        <v>1</v>
      </c>
      <c r="R189" s="44">
        <f t="shared" si="53"/>
        <v>0.2857142857142857</v>
      </c>
      <c r="S189" s="25">
        <f t="shared" si="54"/>
        <v>0</v>
      </c>
      <c r="T189" s="25">
        <f t="shared" si="55"/>
        <v>0</v>
      </c>
    </row>
    <row r="190" spans="1:20" ht="13.5" customHeight="1">
      <c r="A190" s="6">
        <v>2015</v>
      </c>
      <c r="B190" s="19">
        <v>3</v>
      </c>
      <c r="C190" s="6">
        <v>9</v>
      </c>
      <c r="D190" s="6">
        <v>29</v>
      </c>
      <c r="E190" s="6">
        <v>2</v>
      </c>
      <c r="F190" s="6">
        <v>6</v>
      </c>
      <c r="G190" s="6">
        <v>1</v>
      </c>
      <c r="H190" s="6">
        <v>0</v>
      </c>
      <c r="I190" s="6">
        <v>0</v>
      </c>
      <c r="J190" s="6">
        <v>2</v>
      </c>
      <c r="K190" s="6">
        <v>0</v>
      </c>
      <c r="L190" s="6">
        <v>0</v>
      </c>
      <c r="M190" s="6">
        <v>0</v>
      </c>
      <c r="N190" s="6">
        <v>3</v>
      </c>
      <c r="O190" s="570">
        <f>+F190/D190</f>
        <v>0.20689655172413793</v>
      </c>
      <c r="P190" s="25">
        <f>+C190/143</f>
        <v>6.2937062937062943E-2</v>
      </c>
      <c r="Q190" s="25">
        <f t="shared" si="52"/>
        <v>0.16666666666666666</v>
      </c>
      <c r="R190" s="44">
        <f t="shared" si="53"/>
        <v>3.4482758620689655E-2</v>
      </c>
      <c r="S190" s="25">
        <f t="shared" si="54"/>
        <v>0.10344827586206896</v>
      </c>
      <c r="T190" s="25">
        <f t="shared" si="55"/>
        <v>0</v>
      </c>
    </row>
    <row r="191" spans="1:20" ht="13.5" customHeight="1">
      <c r="A191" s="6">
        <v>2016</v>
      </c>
      <c r="B191" s="19">
        <v>4</v>
      </c>
      <c r="C191" s="6">
        <v>38</v>
      </c>
      <c r="D191" s="6">
        <v>63</v>
      </c>
      <c r="E191" s="6">
        <v>11</v>
      </c>
      <c r="F191" s="6">
        <v>14</v>
      </c>
      <c r="G191" s="6">
        <v>5</v>
      </c>
      <c r="H191" s="6">
        <v>0</v>
      </c>
      <c r="I191" s="6">
        <v>5</v>
      </c>
      <c r="J191" s="6">
        <v>46</v>
      </c>
      <c r="K191" s="6">
        <v>18</v>
      </c>
      <c r="L191" s="6">
        <v>0</v>
      </c>
      <c r="M191" s="6">
        <v>12</v>
      </c>
      <c r="N191" s="6">
        <v>26</v>
      </c>
      <c r="O191" s="570">
        <v>0.25</v>
      </c>
      <c r="P191" s="25">
        <f>+C191/143</f>
        <v>0.26573426573426573</v>
      </c>
      <c r="Q191" s="25">
        <f t="shared" si="52"/>
        <v>0.7142857142857143</v>
      </c>
      <c r="R191" s="44">
        <f t="shared" si="53"/>
        <v>0.15873015873015872</v>
      </c>
      <c r="S191" s="25">
        <f t="shared" si="54"/>
        <v>0.41269841269841268</v>
      </c>
      <c r="T191" s="25">
        <f t="shared" si="55"/>
        <v>0.16</v>
      </c>
    </row>
    <row r="192" spans="1:20" ht="13.5" customHeight="1">
      <c r="A192" s="6">
        <v>2017</v>
      </c>
      <c r="B192" s="19">
        <v>5</v>
      </c>
      <c r="C192" s="6">
        <v>56</v>
      </c>
      <c r="D192" s="6">
        <v>103</v>
      </c>
      <c r="E192" s="6">
        <v>12</v>
      </c>
      <c r="F192" s="6">
        <v>25</v>
      </c>
      <c r="G192" s="6">
        <v>1</v>
      </c>
      <c r="H192" s="6">
        <v>0</v>
      </c>
      <c r="I192" s="6">
        <v>0</v>
      </c>
      <c r="J192" s="6">
        <v>2</v>
      </c>
      <c r="K192" s="6">
        <v>0</v>
      </c>
      <c r="L192" s="6">
        <v>0</v>
      </c>
      <c r="M192" s="6">
        <v>0</v>
      </c>
      <c r="N192" s="6">
        <v>2</v>
      </c>
      <c r="O192" s="570">
        <f t="shared" ref="O192:O198" si="56">+F192/D192</f>
        <v>0.24271844660194175</v>
      </c>
      <c r="P192" s="25">
        <f>+C192/143</f>
        <v>0.39160839160839161</v>
      </c>
      <c r="Q192" s="25">
        <f t="shared" si="52"/>
        <v>0.04</v>
      </c>
      <c r="R192" s="44">
        <f t="shared" si="53"/>
        <v>9.7087378640776691E-3</v>
      </c>
      <c r="S192" s="25">
        <f t="shared" si="54"/>
        <v>1.9417475728155338E-2</v>
      </c>
      <c r="T192" s="25">
        <f t="shared" si="55"/>
        <v>0</v>
      </c>
    </row>
    <row r="193" spans="1:20" ht="13.5" customHeight="1">
      <c r="A193" s="6">
        <v>2018</v>
      </c>
      <c r="B193" s="19">
        <v>6</v>
      </c>
      <c r="C193" s="6">
        <v>70</v>
      </c>
      <c r="D193" s="6">
        <v>48</v>
      </c>
      <c r="E193" s="6">
        <v>5</v>
      </c>
      <c r="F193" s="6">
        <v>5</v>
      </c>
      <c r="G193" s="6">
        <v>1</v>
      </c>
      <c r="H193" s="6">
        <v>0</v>
      </c>
      <c r="I193" s="6">
        <v>4</v>
      </c>
      <c r="J193" s="6">
        <v>34</v>
      </c>
      <c r="K193" s="6">
        <v>12</v>
      </c>
      <c r="L193" s="6">
        <v>0</v>
      </c>
      <c r="M193" s="6">
        <v>7</v>
      </c>
      <c r="N193" s="6">
        <v>25</v>
      </c>
      <c r="O193" s="570">
        <f t="shared" si="56"/>
        <v>0.10416666666666667</v>
      </c>
      <c r="P193" s="25">
        <f>+C193/143</f>
        <v>0.48951048951048953</v>
      </c>
      <c r="Q193" s="25">
        <f t="shared" si="52"/>
        <v>1</v>
      </c>
      <c r="R193" s="44">
        <f t="shared" si="53"/>
        <v>0.10416666666666667</v>
      </c>
      <c r="S193" s="25">
        <f t="shared" si="54"/>
        <v>0.52083333333333337</v>
      </c>
      <c r="T193" s="25">
        <f t="shared" si="55"/>
        <v>0.12727272727272726</v>
      </c>
    </row>
    <row r="194" spans="1:20" ht="13.5" customHeight="1">
      <c r="A194" s="607">
        <v>2019</v>
      </c>
      <c r="B194" s="608" t="s">
        <v>2258</v>
      </c>
      <c r="C194" s="607">
        <v>43</v>
      </c>
      <c r="D194" s="607">
        <v>77</v>
      </c>
      <c r="E194" s="607">
        <v>9</v>
      </c>
      <c r="F194" s="607">
        <v>14</v>
      </c>
      <c r="G194" s="607">
        <v>1</v>
      </c>
      <c r="H194" s="607">
        <v>0</v>
      </c>
      <c r="I194" s="607">
        <v>2</v>
      </c>
      <c r="J194" s="607">
        <v>21</v>
      </c>
      <c r="K194" s="607">
        <v>7</v>
      </c>
      <c r="L194" s="607">
        <v>1</v>
      </c>
      <c r="M194" s="607">
        <v>9</v>
      </c>
      <c r="N194" s="607">
        <v>28</v>
      </c>
      <c r="O194" s="609">
        <f t="shared" si="56"/>
        <v>0.18181818181818182</v>
      </c>
      <c r="P194" s="25">
        <f>+C194/143</f>
        <v>0.30069930069930068</v>
      </c>
      <c r="Q194" s="25">
        <f>+(G194+H194+I194)/F194</f>
        <v>0.21428571428571427</v>
      </c>
      <c r="R194" s="44">
        <f>+(G194+H194+I194)/D194</f>
        <v>3.896103896103896E-2</v>
      </c>
      <c r="S194" s="25">
        <f>+N194/D194</f>
        <v>0.36363636363636365</v>
      </c>
      <c r="T194" s="25">
        <f>+M194/(D194+M194)</f>
        <v>0.10465116279069768</v>
      </c>
    </row>
    <row r="195" spans="1:20" ht="13.5" customHeight="1">
      <c r="A195" s="545">
        <v>2020</v>
      </c>
      <c r="B195" s="582">
        <v>8</v>
      </c>
      <c r="C195" s="545">
        <v>62</v>
      </c>
      <c r="D195" s="545">
        <v>24</v>
      </c>
      <c r="E195" s="545">
        <v>3</v>
      </c>
      <c r="F195" s="545">
        <v>3</v>
      </c>
      <c r="G195" s="545">
        <v>0</v>
      </c>
      <c r="H195" s="545">
        <v>0</v>
      </c>
      <c r="I195" s="545">
        <v>0</v>
      </c>
      <c r="J195" s="545">
        <v>3</v>
      </c>
      <c r="K195" s="545">
        <v>2</v>
      </c>
      <c r="L195" s="545">
        <v>0</v>
      </c>
      <c r="M195" s="545">
        <v>2</v>
      </c>
      <c r="N195" s="545">
        <v>5</v>
      </c>
      <c r="O195" s="590">
        <f t="shared" si="56"/>
        <v>0.125</v>
      </c>
      <c r="P195" s="25" t="e">
        <f>+C195/$P$1</f>
        <v>#DIV/0!</v>
      </c>
      <c r="Q195" s="25">
        <f>+(G195+H195+I195)/F195</f>
        <v>0</v>
      </c>
      <c r="R195" s="44">
        <f>+(G195+H195+I195)/D195</f>
        <v>0</v>
      </c>
      <c r="S195" s="25">
        <f>+N195/D195</f>
        <v>0.20833333333333334</v>
      </c>
      <c r="T195" s="25">
        <f>+M195/(D195+M195)</f>
        <v>7.6923076923076927E-2</v>
      </c>
    </row>
    <row r="196" spans="1:20" s="539" customFormat="1" ht="13.5" customHeight="1">
      <c r="A196" s="545">
        <v>2021</v>
      </c>
      <c r="B196" s="582">
        <v>9</v>
      </c>
      <c r="C196" s="545">
        <v>64</v>
      </c>
      <c r="D196" s="545">
        <v>11</v>
      </c>
      <c r="E196" s="545">
        <v>1</v>
      </c>
      <c r="F196" s="545">
        <v>0</v>
      </c>
      <c r="G196" s="545">
        <v>0</v>
      </c>
      <c r="H196" s="545">
        <v>0</v>
      </c>
      <c r="I196" s="545">
        <v>0</v>
      </c>
      <c r="J196" s="545">
        <v>0</v>
      </c>
      <c r="K196" s="545">
        <v>0</v>
      </c>
      <c r="L196" s="545">
        <v>0</v>
      </c>
      <c r="M196" s="545">
        <v>0</v>
      </c>
      <c r="N196" s="545">
        <v>4</v>
      </c>
      <c r="O196" s="590">
        <f>+F196/D196</f>
        <v>0</v>
      </c>
      <c r="P196" s="585" t="e">
        <f>+C196/$P$1</f>
        <v>#DIV/0!</v>
      </c>
      <c r="Q196" s="585" t="e">
        <f>+(G196+H196+I196)/F196</f>
        <v>#DIV/0!</v>
      </c>
      <c r="R196" s="750">
        <f>+(G196+H196+I196)/D196</f>
        <v>0</v>
      </c>
      <c r="S196" s="585">
        <f>+N196/D196</f>
        <v>0.36363636363636365</v>
      </c>
      <c r="T196" s="585">
        <f>+M196/(D196+M196)</f>
        <v>0</v>
      </c>
    </row>
    <row r="197" spans="1:20" s="1" customFormat="1" ht="13.5" customHeight="1">
      <c r="A197" s="351">
        <v>2022</v>
      </c>
      <c r="B197" s="440">
        <v>10</v>
      </c>
      <c r="C197" s="351">
        <f>+打者通算!C14</f>
        <v>0</v>
      </c>
      <c r="D197" s="351">
        <f>+打者通算!E14</f>
        <v>0</v>
      </c>
      <c r="E197" s="351">
        <f>+打者通算!F14</f>
        <v>0</v>
      </c>
      <c r="F197" s="351">
        <f>+打者通算!G14</f>
        <v>0</v>
      </c>
      <c r="G197" s="351">
        <f>+打者通算!P14</f>
        <v>0</v>
      </c>
      <c r="H197" s="351">
        <f>+打者通算!Q14</f>
        <v>0</v>
      </c>
      <c r="I197" s="351">
        <f>+打者通算!O14</f>
        <v>0</v>
      </c>
      <c r="J197" s="351">
        <f>+打者通算!S14</f>
        <v>0</v>
      </c>
      <c r="K197" s="351">
        <f>+打者通算!H14</f>
        <v>0</v>
      </c>
      <c r="L197" s="351">
        <f>+打者通算!M14</f>
        <v>0</v>
      </c>
      <c r="M197" s="351">
        <f>+打者通算!J14</f>
        <v>0</v>
      </c>
      <c r="N197" s="351">
        <f>+打者通算!I14</f>
        <v>0</v>
      </c>
      <c r="O197" s="1170" t="e">
        <f t="shared" si="56"/>
        <v>#DIV/0!</v>
      </c>
      <c r="P197" s="237" t="e">
        <f>+C197/$P$1</f>
        <v>#DIV/0!</v>
      </c>
      <c r="Q197" s="237" t="e">
        <f>+(G197+H197+I197)/F197</f>
        <v>#DIV/0!</v>
      </c>
      <c r="R197" s="358" t="e">
        <f>+(G197+H197+I197)/D197</f>
        <v>#DIV/0!</v>
      </c>
      <c r="S197" s="237" t="e">
        <f>+N197/D197</f>
        <v>#DIV/0!</v>
      </c>
      <c r="T197" s="237" t="e">
        <f>+M197/(D197+M197)</f>
        <v>#DIV/0!</v>
      </c>
    </row>
    <row r="198" spans="1:20" s="1" customFormat="1" ht="13.5" customHeight="1">
      <c r="A198" s="70" t="s">
        <v>1294</v>
      </c>
      <c r="B198" s="70"/>
      <c r="C198" s="69">
        <f t="shared" ref="C198:N198" si="57">SUM(C188:C197)</f>
        <v>351</v>
      </c>
      <c r="D198" s="69">
        <f t="shared" si="57"/>
        <v>366</v>
      </c>
      <c r="E198" s="69">
        <f t="shared" si="57"/>
        <v>44</v>
      </c>
      <c r="F198" s="69">
        <f t="shared" si="57"/>
        <v>69</v>
      </c>
      <c r="G198" s="69">
        <f t="shared" si="57"/>
        <v>11</v>
      </c>
      <c r="H198" s="69">
        <f t="shared" si="57"/>
        <v>0</v>
      </c>
      <c r="I198" s="69">
        <f t="shared" si="57"/>
        <v>11</v>
      </c>
      <c r="J198" s="69">
        <f t="shared" si="57"/>
        <v>110</v>
      </c>
      <c r="K198" s="69">
        <f t="shared" si="57"/>
        <v>40</v>
      </c>
      <c r="L198" s="69">
        <f t="shared" si="57"/>
        <v>1</v>
      </c>
      <c r="M198" s="69">
        <f t="shared" si="57"/>
        <v>30</v>
      </c>
      <c r="N198" s="69">
        <f t="shared" si="57"/>
        <v>94</v>
      </c>
      <c r="O198" s="572">
        <f t="shared" si="56"/>
        <v>0.18852459016393441</v>
      </c>
      <c r="P198" s="237" t="e">
        <f>+C198/(143*B194+$P$1)</f>
        <v>#VALUE!</v>
      </c>
      <c r="Q198" s="237">
        <f>+(G198+H198+I198)/F198</f>
        <v>0.3188405797101449</v>
      </c>
      <c r="R198" s="358">
        <f>+(G198+H198+I198)/D198</f>
        <v>6.0109289617486336E-2</v>
      </c>
      <c r="S198" s="237">
        <f>+N198/D198</f>
        <v>0.25683060109289618</v>
      </c>
      <c r="T198" s="237">
        <f>+M198/D198</f>
        <v>8.1967213114754092E-2</v>
      </c>
    </row>
    <row r="199" spans="1:20" ht="13.5" customHeight="1">
      <c r="A199" s="6"/>
      <c r="B199" s="19"/>
      <c r="C199" s="6"/>
      <c r="D199" s="6"/>
      <c r="E199" s="6"/>
      <c r="F199" s="6"/>
      <c r="G199" s="6"/>
      <c r="H199" s="6"/>
      <c r="I199" s="6"/>
      <c r="J199" s="6"/>
      <c r="K199" s="6"/>
      <c r="L199" s="6"/>
      <c r="M199" s="6"/>
      <c r="N199" s="6"/>
      <c r="O199" s="449"/>
    </row>
    <row r="200" spans="1:20" ht="13.5" customHeight="1">
      <c r="A200" s="6"/>
      <c r="B200" s="19"/>
      <c r="C200" s="6"/>
      <c r="D200" s="6"/>
      <c r="E200" s="6"/>
      <c r="F200" s="6"/>
      <c r="G200" s="6"/>
      <c r="H200" s="6"/>
      <c r="I200" s="6"/>
      <c r="J200" s="6"/>
      <c r="K200" s="6"/>
      <c r="L200" s="6"/>
      <c r="M200" s="6"/>
      <c r="N200" s="6"/>
      <c r="O200" s="449"/>
    </row>
    <row r="201" spans="1:20" ht="13.5" customHeight="1">
      <c r="A201" s="356">
        <v>37</v>
      </c>
      <c r="B201" s="1321">
        <v>33997</v>
      </c>
      <c r="C201" s="1319">
        <f ca="1">DATEDIF(B201,$A$1,"Ｙ")</f>
        <v>29</v>
      </c>
      <c r="D201" s="14">
        <v>180</v>
      </c>
      <c r="E201" s="14">
        <v>83</v>
      </c>
      <c r="F201" s="14" t="s">
        <v>1023</v>
      </c>
      <c r="G201" s="15" t="s">
        <v>692</v>
      </c>
      <c r="H201" s="16" t="s">
        <v>1024</v>
      </c>
      <c r="I201" s="17"/>
      <c r="J201" s="17"/>
      <c r="K201" s="17"/>
      <c r="L201" s="17"/>
      <c r="M201" s="17"/>
      <c r="N201" s="14" t="s">
        <v>1469</v>
      </c>
      <c r="O201" s="1257" t="s">
        <v>2306</v>
      </c>
    </row>
    <row r="202" spans="1:20" ht="13.5" customHeight="1">
      <c r="A202" s="180" t="s">
        <v>1021</v>
      </c>
      <c r="B202" s="788" t="s">
        <v>678</v>
      </c>
      <c r="C202" s="19" t="s">
        <v>73</v>
      </c>
      <c r="D202" s="19" t="s">
        <v>33</v>
      </c>
      <c r="E202" s="19" t="s">
        <v>34</v>
      </c>
      <c r="F202" s="19" t="s">
        <v>35</v>
      </c>
      <c r="G202" s="19" t="s">
        <v>111</v>
      </c>
      <c r="H202" s="19" t="s">
        <v>112</v>
      </c>
      <c r="I202" s="19" t="s">
        <v>104</v>
      </c>
      <c r="J202" s="19" t="s">
        <v>113</v>
      </c>
      <c r="K202" s="19" t="s">
        <v>36</v>
      </c>
      <c r="L202" s="19" t="s">
        <v>39</v>
      </c>
      <c r="M202" s="19" t="s">
        <v>131</v>
      </c>
      <c r="N202" s="19" t="s">
        <v>37</v>
      </c>
      <c r="O202" s="178" t="s">
        <v>32</v>
      </c>
      <c r="P202" s="359" t="s">
        <v>1295</v>
      </c>
      <c r="Q202" s="360" t="s">
        <v>1296</v>
      </c>
      <c r="R202" s="360" t="s">
        <v>1297</v>
      </c>
      <c r="S202" s="359" t="s">
        <v>1298</v>
      </c>
      <c r="T202" s="359" t="s">
        <v>1299</v>
      </c>
    </row>
    <row r="203" spans="1:20" ht="13.5" customHeight="1">
      <c r="A203" s="6">
        <v>2015</v>
      </c>
      <c r="B203" s="19">
        <v>1</v>
      </c>
      <c r="C203" s="6">
        <v>127</v>
      </c>
      <c r="D203" s="6">
        <v>170</v>
      </c>
      <c r="E203" s="6">
        <v>21</v>
      </c>
      <c r="F203" s="6">
        <v>41</v>
      </c>
      <c r="G203" s="6">
        <v>7</v>
      </c>
      <c r="H203" s="6">
        <v>6</v>
      </c>
      <c r="I203" s="6">
        <v>1</v>
      </c>
      <c r="J203" s="6">
        <v>63</v>
      </c>
      <c r="K203" s="6">
        <v>10</v>
      </c>
      <c r="L203" s="6">
        <v>8</v>
      </c>
      <c r="M203" s="6">
        <v>11</v>
      </c>
      <c r="N203" s="6">
        <v>37</v>
      </c>
      <c r="O203" s="570">
        <f>+F203/D203</f>
        <v>0.2411764705882353</v>
      </c>
      <c r="P203" s="25">
        <f>+C203/143</f>
        <v>0.88811188811188813</v>
      </c>
      <c r="Q203" s="25">
        <f t="shared" ref="Q203:Q211" si="58">+(G203+H203+I203)/F203</f>
        <v>0.34146341463414637</v>
      </c>
      <c r="R203" s="44">
        <f t="shared" ref="R203:R211" si="59">+(G203+H203+I203)/D203</f>
        <v>8.2352941176470587E-2</v>
      </c>
      <c r="S203" s="25">
        <f t="shared" ref="S203:S211" si="60">+N203/D203</f>
        <v>0.21764705882352942</v>
      </c>
      <c r="T203" s="25">
        <f t="shared" ref="T203:T209" si="61">+M203/(D203+M203)</f>
        <v>6.0773480662983423E-2</v>
      </c>
    </row>
    <row r="204" spans="1:20" ht="13.5" customHeight="1">
      <c r="A204" s="6">
        <v>2016</v>
      </c>
      <c r="B204" s="19">
        <v>2</v>
      </c>
      <c r="C204" s="6">
        <v>21</v>
      </c>
      <c r="D204" s="6">
        <v>24</v>
      </c>
      <c r="E204" s="6">
        <v>4</v>
      </c>
      <c r="F204" s="6">
        <v>7</v>
      </c>
      <c r="G204" s="6">
        <v>0</v>
      </c>
      <c r="H204" s="6">
        <v>0</v>
      </c>
      <c r="I204" s="6">
        <v>0</v>
      </c>
      <c r="J204" s="6">
        <v>7</v>
      </c>
      <c r="K204" s="6">
        <v>1</v>
      </c>
      <c r="L204" s="6">
        <v>1</v>
      </c>
      <c r="M204" s="6">
        <v>0</v>
      </c>
      <c r="N204" s="6">
        <v>3</v>
      </c>
      <c r="O204" s="570">
        <v>0.29166666666666669</v>
      </c>
      <c r="P204" s="25">
        <f>+C204/143</f>
        <v>0.14685314685314685</v>
      </c>
      <c r="Q204" s="25">
        <f t="shared" si="58"/>
        <v>0</v>
      </c>
      <c r="R204" s="44">
        <f t="shared" si="59"/>
        <v>0</v>
      </c>
      <c r="S204" s="25">
        <f t="shared" si="60"/>
        <v>0.125</v>
      </c>
      <c r="T204" s="25">
        <f t="shared" si="61"/>
        <v>0</v>
      </c>
    </row>
    <row r="205" spans="1:20" ht="13.5" customHeight="1">
      <c r="A205" s="6">
        <v>2017</v>
      </c>
      <c r="B205" s="19">
        <v>3</v>
      </c>
      <c r="C205" s="6">
        <v>98</v>
      </c>
      <c r="D205" s="6">
        <v>74</v>
      </c>
      <c r="E205" s="6">
        <v>34</v>
      </c>
      <c r="F205" s="6">
        <v>14</v>
      </c>
      <c r="G205" s="6">
        <v>1</v>
      </c>
      <c r="H205" s="6">
        <v>0</v>
      </c>
      <c r="I205" s="6">
        <v>0</v>
      </c>
      <c r="J205" s="6">
        <v>15</v>
      </c>
      <c r="K205" s="6">
        <v>2</v>
      </c>
      <c r="L205" s="6">
        <v>10</v>
      </c>
      <c r="M205" s="6">
        <v>7</v>
      </c>
      <c r="N205" s="6">
        <v>13</v>
      </c>
      <c r="O205" s="570">
        <f t="shared" ref="O205:O211" si="62">+F205/D205</f>
        <v>0.1891891891891892</v>
      </c>
      <c r="P205" s="25">
        <f>+C205/143</f>
        <v>0.68531468531468531</v>
      </c>
      <c r="Q205" s="25">
        <f t="shared" si="58"/>
        <v>7.1428571428571425E-2</v>
      </c>
      <c r="R205" s="44">
        <f t="shared" si="59"/>
        <v>1.3513513513513514E-2</v>
      </c>
      <c r="S205" s="25">
        <f t="shared" si="60"/>
        <v>0.17567567567567569</v>
      </c>
      <c r="T205" s="25">
        <f t="shared" si="61"/>
        <v>8.6419753086419748E-2</v>
      </c>
    </row>
    <row r="206" spans="1:20" ht="13.5" customHeight="1">
      <c r="A206" s="6">
        <v>2018</v>
      </c>
      <c r="B206" s="19">
        <v>4</v>
      </c>
      <c r="C206" s="6">
        <v>126</v>
      </c>
      <c r="D206" s="6">
        <v>405</v>
      </c>
      <c r="E206" s="6">
        <v>64</v>
      </c>
      <c r="F206" s="6">
        <v>116</v>
      </c>
      <c r="G206" s="6">
        <v>14</v>
      </c>
      <c r="H206" s="6">
        <v>7</v>
      </c>
      <c r="I206" s="6">
        <v>5</v>
      </c>
      <c r="J206" s="6">
        <v>159</v>
      </c>
      <c r="K206" s="6">
        <v>46</v>
      </c>
      <c r="L206" s="6">
        <v>17</v>
      </c>
      <c r="M206" s="6">
        <v>36</v>
      </c>
      <c r="N206" s="6">
        <v>69</v>
      </c>
      <c r="O206" s="570">
        <f t="shared" si="62"/>
        <v>0.28641975308641976</v>
      </c>
      <c r="P206" s="25">
        <f>+C206/143</f>
        <v>0.88111888111888115</v>
      </c>
      <c r="Q206" s="25">
        <f t="shared" si="58"/>
        <v>0.22413793103448276</v>
      </c>
      <c r="R206" s="44">
        <f t="shared" si="59"/>
        <v>6.4197530864197536E-2</v>
      </c>
      <c r="S206" s="25">
        <f t="shared" si="60"/>
        <v>0.17037037037037037</v>
      </c>
      <c r="T206" s="25">
        <f t="shared" si="61"/>
        <v>8.1632653061224483E-2</v>
      </c>
    </row>
    <row r="207" spans="1:20" ht="13.5" customHeight="1">
      <c r="A207" s="545">
        <v>2019</v>
      </c>
      <c r="B207" s="524">
        <v>5</v>
      </c>
      <c r="C207" s="498">
        <v>123</v>
      </c>
      <c r="D207" s="498">
        <v>314</v>
      </c>
      <c r="E207" s="498">
        <v>52</v>
      </c>
      <c r="F207" s="498">
        <v>78</v>
      </c>
      <c r="G207" s="498">
        <v>10</v>
      </c>
      <c r="H207" s="498">
        <v>5</v>
      </c>
      <c r="I207" s="498">
        <v>2</v>
      </c>
      <c r="J207" s="498">
        <v>104</v>
      </c>
      <c r="K207" s="498">
        <v>16</v>
      </c>
      <c r="L207" s="498">
        <v>14</v>
      </c>
      <c r="M207" s="498">
        <v>32</v>
      </c>
      <c r="N207" s="498">
        <v>56</v>
      </c>
      <c r="O207" s="589">
        <f t="shared" si="62"/>
        <v>0.24840764331210191</v>
      </c>
      <c r="P207" s="25">
        <f>+C207/143</f>
        <v>0.8601398601398601</v>
      </c>
      <c r="Q207" s="25">
        <f t="shared" si="58"/>
        <v>0.21794871794871795</v>
      </c>
      <c r="R207" s="44">
        <f t="shared" si="59"/>
        <v>5.4140127388535034E-2</v>
      </c>
      <c r="S207" s="25">
        <f t="shared" si="60"/>
        <v>0.17834394904458598</v>
      </c>
      <c r="T207" s="25">
        <f t="shared" si="61"/>
        <v>9.2485549132947972E-2</v>
      </c>
    </row>
    <row r="208" spans="1:20" s="539" customFormat="1" ht="13.5" customHeight="1">
      <c r="A208" s="545">
        <v>2020</v>
      </c>
      <c r="B208" s="582">
        <v>5</v>
      </c>
      <c r="C208" s="545">
        <v>70</v>
      </c>
      <c r="D208" s="545">
        <v>50</v>
      </c>
      <c r="E208" s="545">
        <v>10</v>
      </c>
      <c r="F208" s="545">
        <v>12</v>
      </c>
      <c r="G208" s="545">
        <v>0</v>
      </c>
      <c r="H208" s="545">
        <v>0</v>
      </c>
      <c r="I208" s="545">
        <v>0</v>
      </c>
      <c r="J208" s="545">
        <v>12</v>
      </c>
      <c r="K208" s="545">
        <v>1</v>
      </c>
      <c r="L208" s="545">
        <v>2</v>
      </c>
      <c r="M208" s="545">
        <v>4</v>
      </c>
      <c r="N208" s="545">
        <v>17</v>
      </c>
      <c r="O208" s="590">
        <f t="shared" si="62"/>
        <v>0.24</v>
      </c>
      <c r="P208" s="585" t="e">
        <f>+C208/$P$1</f>
        <v>#DIV/0!</v>
      </c>
      <c r="Q208" s="585">
        <f>+(G208+H208+I208)/F208</f>
        <v>0</v>
      </c>
      <c r="R208" s="750">
        <f>+(G208+H208+I208)/D208</f>
        <v>0</v>
      </c>
      <c r="S208" s="585">
        <f>+N208/D208</f>
        <v>0.34</v>
      </c>
      <c r="T208" s="585">
        <f t="shared" si="61"/>
        <v>7.407407407407407E-2</v>
      </c>
    </row>
    <row r="209" spans="1:20" s="539" customFormat="1" ht="13.5" customHeight="1">
      <c r="A209" s="545">
        <v>2021</v>
      </c>
      <c r="B209" s="582">
        <v>6</v>
      </c>
      <c r="C209" s="545">
        <v>74</v>
      </c>
      <c r="D209" s="545">
        <v>250</v>
      </c>
      <c r="E209" s="545">
        <v>27</v>
      </c>
      <c r="F209" s="545">
        <v>68</v>
      </c>
      <c r="G209" s="545">
        <v>6</v>
      </c>
      <c r="H209" s="545">
        <v>2</v>
      </c>
      <c r="I209" s="545">
        <v>2</v>
      </c>
      <c r="J209" s="545">
        <v>84</v>
      </c>
      <c r="K209" s="545">
        <v>12</v>
      </c>
      <c r="L209" s="545">
        <v>9</v>
      </c>
      <c r="M209" s="545">
        <v>17</v>
      </c>
      <c r="N209" s="545">
        <v>29</v>
      </c>
      <c r="O209" s="590">
        <f t="shared" si="62"/>
        <v>0.27200000000000002</v>
      </c>
      <c r="P209" s="585" t="e">
        <f>+C209/$P$1</f>
        <v>#DIV/0!</v>
      </c>
      <c r="Q209" s="585">
        <f>+(G209+H209+I209)/F209</f>
        <v>0.14705882352941177</v>
      </c>
      <c r="R209" s="750">
        <f>+(G209+H209+I209)/D209</f>
        <v>0.04</v>
      </c>
      <c r="S209" s="585">
        <f>+N209/D209</f>
        <v>0.11600000000000001</v>
      </c>
      <c r="T209" s="585">
        <f t="shared" si="61"/>
        <v>6.3670411985018729E-2</v>
      </c>
    </row>
    <row r="210" spans="1:20" s="1" customFormat="1" ht="13.5" customHeight="1">
      <c r="A210" s="351">
        <v>2022</v>
      </c>
      <c r="B210" s="440">
        <v>7</v>
      </c>
      <c r="C210" s="351">
        <f>+打者通算!C15</f>
        <v>0</v>
      </c>
      <c r="D210" s="351">
        <f>+打者通算!E15</f>
        <v>0</v>
      </c>
      <c r="E210" s="351">
        <f>+打者通算!F15</f>
        <v>0</v>
      </c>
      <c r="F210" s="351">
        <f>+打者通算!G15</f>
        <v>0</v>
      </c>
      <c r="G210" s="351">
        <f>+打者通算!P15</f>
        <v>0</v>
      </c>
      <c r="H210" s="351">
        <f>+打者通算!Q15</f>
        <v>0</v>
      </c>
      <c r="I210" s="351">
        <f>+打者通算!O15</f>
        <v>0</v>
      </c>
      <c r="J210" s="351">
        <f>+打者通算!S15</f>
        <v>0</v>
      </c>
      <c r="K210" s="351">
        <f>+打者通算!H15</f>
        <v>0</v>
      </c>
      <c r="L210" s="351">
        <f>+打者通算!M15</f>
        <v>0</v>
      </c>
      <c r="M210" s="351">
        <f>+打者通算!J15</f>
        <v>0</v>
      </c>
      <c r="N210" s="351">
        <f>+打者通算!I15</f>
        <v>0</v>
      </c>
      <c r="O210" s="1170" t="e">
        <f>+F210/D210</f>
        <v>#DIV/0!</v>
      </c>
      <c r="P210" s="237" t="e">
        <f>+C210/$P$1</f>
        <v>#DIV/0!</v>
      </c>
      <c r="Q210" s="237" t="e">
        <f>+(G210+H210+I210)/F210</f>
        <v>#DIV/0!</v>
      </c>
      <c r="R210" s="358" t="e">
        <f>+(G210+H210+I210)/D210</f>
        <v>#DIV/0!</v>
      </c>
      <c r="S210" s="237" t="e">
        <f>+N210/D210</f>
        <v>#DIV/0!</v>
      </c>
      <c r="T210" s="237" t="e">
        <f>+M210/(D210+M210)</f>
        <v>#DIV/0!</v>
      </c>
    </row>
    <row r="211" spans="1:20" s="1" customFormat="1" ht="13.5" customHeight="1">
      <c r="A211" s="70" t="s">
        <v>1294</v>
      </c>
      <c r="B211" s="70"/>
      <c r="C211" s="69">
        <f>SUM(C203:C210)</f>
        <v>639</v>
      </c>
      <c r="D211" s="69">
        <f t="shared" ref="D211:N211" si="63">SUM(D203:D210)</f>
        <v>1287</v>
      </c>
      <c r="E211" s="69">
        <f t="shared" si="63"/>
        <v>212</v>
      </c>
      <c r="F211" s="69">
        <f t="shared" si="63"/>
        <v>336</v>
      </c>
      <c r="G211" s="69">
        <f t="shared" si="63"/>
        <v>38</v>
      </c>
      <c r="H211" s="69">
        <f t="shared" si="63"/>
        <v>20</v>
      </c>
      <c r="I211" s="69">
        <f t="shared" si="63"/>
        <v>10</v>
      </c>
      <c r="J211" s="69">
        <f t="shared" si="63"/>
        <v>444</v>
      </c>
      <c r="K211" s="69">
        <f t="shared" si="63"/>
        <v>88</v>
      </c>
      <c r="L211" s="69">
        <f t="shared" si="63"/>
        <v>61</v>
      </c>
      <c r="M211" s="69">
        <f t="shared" si="63"/>
        <v>107</v>
      </c>
      <c r="N211" s="69">
        <f t="shared" si="63"/>
        <v>224</v>
      </c>
      <c r="O211" s="572">
        <f t="shared" si="62"/>
        <v>0.26107226107226106</v>
      </c>
      <c r="P211" s="237">
        <f>+C211/(143*B207+$P$1)</f>
        <v>0.89370629370629373</v>
      </c>
      <c r="Q211" s="237">
        <f t="shared" si="58"/>
        <v>0.20238095238095238</v>
      </c>
      <c r="R211" s="358">
        <f t="shared" si="59"/>
        <v>5.2836052836052839E-2</v>
      </c>
      <c r="S211" s="237">
        <f t="shared" si="60"/>
        <v>0.17404817404817405</v>
      </c>
      <c r="T211" s="237">
        <f>+M211/D211</f>
        <v>8.3139083139083136E-2</v>
      </c>
    </row>
    <row r="212" spans="1:20" ht="13.5" customHeight="1">
      <c r="A212" s="6"/>
      <c r="B212" s="19"/>
      <c r="C212" s="6"/>
      <c r="D212" s="6"/>
      <c r="E212" s="6"/>
      <c r="F212" s="6"/>
      <c r="G212" s="6"/>
      <c r="H212" s="6"/>
      <c r="I212" s="6"/>
      <c r="J212" s="6"/>
      <c r="K212" s="6"/>
      <c r="L212" s="6"/>
      <c r="M212" s="6"/>
      <c r="N212" s="6"/>
      <c r="O212" s="449"/>
    </row>
    <row r="213" spans="1:20" ht="13.5" customHeight="1">
      <c r="A213" s="6"/>
      <c r="B213" s="19"/>
      <c r="C213" s="6"/>
      <c r="D213" s="6"/>
      <c r="E213" s="6"/>
      <c r="F213" s="6"/>
      <c r="G213" s="6"/>
      <c r="H213" s="6"/>
      <c r="I213" s="6"/>
      <c r="J213" s="6"/>
      <c r="K213" s="6"/>
      <c r="L213" s="6"/>
      <c r="M213" s="6"/>
      <c r="N213" s="6"/>
      <c r="O213" s="449"/>
    </row>
    <row r="214" spans="1:20" ht="13.5" customHeight="1">
      <c r="A214" s="356">
        <v>38</v>
      </c>
      <c r="B214" s="1321">
        <v>35537</v>
      </c>
      <c r="C214" s="1319">
        <f ca="1">DATEDIF(B214,$A$1,"Ｙ")</f>
        <v>24</v>
      </c>
      <c r="D214" s="14">
        <v>185</v>
      </c>
      <c r="E214" s="14">
        <v>79</v>
      </c>
      <c r="F214" s="14" t="s">
        <v>1795</v>
      </c>
      <c r="G214" s="15" t="s">
        <v>1794</v>
      </c>
      <c r="H214" s="16" t="s">
        <v>1796</v>
      </c>
      <c r="I214" s="17"/>
      <c r="J214" s="17"/>
      <c r="K214" s="17"/>
      <c r="L214" s="17"/>
      <c r="M214" s="17"/>
      <c r="N214" s="14" t="s">
        <v>1448</v>
      </c>
      <c r="O214" s="1257" t="s">
        <v>2307</v>
      </c>
    </row>
    <row r="215" spans="1:20" ht="13.5" customHeight="1">
      <c r="A215" s="180" t="s">
        <v>1778</v>
      </c>
      <c r="B215" s="788" t="s">
        <v>678</v>
      </c>
      <c r="C215" s="19" t="s">
        <v>73</v>
      </c>
      <c r="D215" s="19" t="s">
        <v>33</v>
      </c>
      <c r="E215" s="19" t="s">
        <v>34</v>
      </c>
      <c r="F215" s="19" t="s">
        <v>35</v>
      </c>
      <c r="G215" s="19" t="s">
        <v>111</v>
      </c>
      <c r="H215" s="19" t="s">
        <v>112</v>
      </c>
      <c r="I215" s="19" t="s">
        <v>104</v>
      </c>
      <c r="J215" s="19" t="s">
        <v>113</v>
      </c>
      <c r="K215" s="19" t="s">
        <v>36</v>
      </c>
      <c r="L215" s="19" t="s">
        <v>39</v>
      </c>
      <c r="M215" s="19" t="s">
        <v>131</v>
      </c>
      <c r="N215" s="19" t="s">
        <v>37</v>
      </c>
      <c r="O215" s="178" t="s">
        <v>32</v>
      </c>
      <c r="P215" s="359" t="s">
        <v>1295</v>
      </c>
      <c r="Q215" s="360" t="s">
        <v>1296</v>
      </c>
      <c r="R215" s="360" t="s">
        <v>1297</v>
      </c>
      <c r="S215" s="359" t="s">
        <v>1298</v>
      </c>
      <c r="T215" s="359" t="s">
        <v>1299</v>
      </c>
    </row>
    <row r="216" spans="1:20" s="539" customFormat="1" ht="13.5" customHeight="1">
      <c r="A216" s="545">
        <v>2020</v>
      </c>
      <c r="B216" s="582">
        <v>1</v>
      </c>
      <c r="C216" s="545">
        <v>13</v>
      </c>
      <c r="D216" s="545">
        <v>43</v>
      </c>
      <c r="E216" s="545">
        <v>5</v>
      </c>
      <c r="F216" s="545">
        <v>11</v>
      </c>
      <c r="G216" s="545">
        <v>1</v>
      </c>
      <c r="H216" s="545">
        <v>1</v>
      </c>
      <c r="I216" s="545">
        <v>0</v>
      </c>
      <c r="J216" s="545">
        <v>14</v>
      </c>
      <c r="K216" s="545">
        <v>3</v>
      </c>
      <c r="L216" s="545">
        <v>3</v>
      </c>
      <c r="M216" s="545">
        <v>3</v>
      </c>
      <c r="N216" s="545">
        <v>7</v>
      </c>
      <c r="O216" s="590">
        <f>+F216/D216</f>
        <v>0.2558139534883721</v>
      </c>
      <c r="P216" s="585" t="e">
        <f>+C216/$P$1</f>
        <v>#DIV/0!</v>
      </c>
      <c r="Q216" s="585">
        <f>+(G216+H216+I216)/F216</f>
        <v>0.18181818181818182</v>
      </c>
      <c r="R216" s="750">
        <f>+(G216+H216+I216)/D216</f>
        <v>4.6511627906976744E-2</v>
      </c>
      <c r="S216" s="585">
        <f>+N216/D216</f>
        <v>0.16279069767441862</v>
      </c>
      <c r="T216" s="585">
        <f>+M216/(D216+M216)</f>
        <v>6.5217391304347824E-2</v>
      </c>
    </row>
    <row r="217" spans="1:20" s="539" customFormat="1" ht="13.5" customHeight="1">
      <c r="A217" s="545">
        <v>2021</v>
      </c>
      <c r="B217" s="582">
        <v>2</v>
      </c>
      <c r="C217" s="545">
        <v>43</v>
      </c>
      <c r="D217" s="545">
        <v>148</v>
      </c>
      <c r="E217" s="545">
        <v>18</v>
      </c>
      <c r="F217" s="545">
        <v>43</v>
      </c>
      <c r="G217" s="545">
        <v>6</v>
      </c>
      <c r="H217" s="545">
        <v>1</v>
      </c>
      <c r="I217" s="545">
        <v>4</v>
      </c>
      <c r="J217" s="545">
        <v>63</v>
      </c>
      <c r="K217" s="545">
        <v>14</v>
      </c>
      <c r="L217" s="545">
        <v>6</v>
      </c>
      <c r="M217" s="545">
        <v>6</v>
      </c>
      <c r="N217" s="545">
        <v>42</v>
      </c>
      <c r="O217" s="590">
        <f>+F217/D217</f>
        <v>0.29054054054054052</v>
      </c>
      <c r="P217" s="585" t="e">
        <f>+C217/$P$1</f>
        <v>#DIV/0!</v>
      </c>
      <c r="Q217" s="585">
        <f>+(G217+H217+I217)/F217</f>
        <v>0.2558139534883721</v>
      </c>
      <c r="R217" s="750">
        <f>+(G217+H217+I217)/D217</f>
        <v>7.4324324324324328E-2</v>
      </c>
      <c r="S217" s="585">
        <f>+N217/D217</f>
        <v>0.28378378378378377</v>
      </c>
      <c r="T217" s="585">
        <f>+M217/(D217+M217)</f>
        <v>3.896103896103896E-2</v>
      </c>
    </row>
    <row r="218" spans="1:20" s="1" customFormat="1" ht="13.5" customHeight="1">
      <c r="A218" s="351">
        <v>2022</v>
      </c>
      <c r="B218" s="440">
        <v>3</v>
      </c>
      <c r="C218" s="351">
        <f>+打者通算!C16</f>
        <v>0</v>
      </c>
      <c r="D218" s="351">
        <f>+打者通算!E16</f>
        <v>0</v>
      </c>
      <c r="E218" s="351">
        <f>+打者通算!F16</f>
        <v>0</v>
      </c>
      <c r="F218" s="351">
        <f>+打者通算!G16</f>
        <v>0</v>
      </c>
      <c r="G218" s="351">
        <f>+打者通算!P16</f>
        <v>0</v>
      </c>
      <c r="H218" s="351">
        <f>+打者通算!Q16</f>
        <v>0</v>
      </c>
      <c r="I218" s="351">
        <f>+打者通算!O16</f>
        <v>0</v>
      </c>
      <c r="J218" s="351">
        <f>+打者通算!S16</f>
        <v>0</v>
      </c>
      <c r="K218" s="351">
        <f>+打者通算!H16</f>
        <v>0</v>
      </c>
      <c r="L218" s="351">
        <f>+打者通算!M16</f>
        <v>0</v>
      </c>
      <c r="M218" s="351">
        <f>+打者通算!J16</f>
        <v>0</v>
      </c>
      <c r="N218" s="351">
        <f>+打者通算!I16</f>
        <v>0</v>
      </c>
      <c r="O218" s="1170" t="e">
        <f>+F218/D218</f>
        <v>#DIV/0!</v>
      </c>
      <c r="P218" s="237" t="e">
        <f>+C218/$P$1</f>
        <v>#DIV/0!</v>
      </c>
      <c r="Q218" s="237" t="e">
        <f>+(G218+H218+I218)/F218</f>
        <v>#DIV/0!</v>
      </c>
      <c r="R218" s="358" t="e">
        <f>+(G218+H218+I218)/D218</f>
        <v>#DIV/0!</v>
      </c>
      <c r="S218" s="237" t="e">
        <f>+N218/D218</f>
        <v>#DIV/0!</v>
      </c>
      <c r="T218" s="237" t="e">
        <f>+M218/(D218+M218)</f>
        <v>#DIV/0!</v>
      </c>
    </row>
    <row r="219" spans="1:20" s="1" customFormat="1" ht="13.5" customHeight="1">
      <c r="A219" s="70" t="s">
        <v>1294</v>
      </c>
      <c r="B219" s="70"/>
      <c r="C219" s="69">
        <f>SUM(C216:C218)</f>
        <v>56</v>
      </c>
      <c r="D219" s="69">
        <f t="shared" ref="D219:N219" si="64">SUM(D216:D218)</f>
        <v>191</v>
      </c>
      <c r="E219" s="69">
        <f t="shared" si="64"/>
        <v>23</v>
      </c>
      <c r="F219" s="69">
        <f t="shared" si="64"/>
        <v>54</v>
      </c>
      <c r="G219" s="69">
        <f t="shared" si="64"/>
        <v>7</v>
      </c>
      <c r="H219" s="69">
        <f t="shared" si="64"/>
        <v>2</v>
      </c>
      <c r="I219" s="69">
        <f t="shared" si="64"/>
        <v>4</v>
      </c>
      <c r="J219" s="69">
        <f t="shared" si="64"/>
        <v>77</v>
      </c>
      <c r="K219" s="69">
        <f t="shared" si="64"/>
        <v>17</v>
      </c>
      <c r="L219" s="69">
        <f t="shared" si="64"/>
        <v>9</v>
      </c>
      <c r="M219" s="69">
        <f t="shared" si="64"/>
        <v>9</v>
      </c>
      <c r="N219" s="69">
        <f t="shared" si="64"/>
        <v>49</v>
      </c>
      <c r="O219" s="572">
        <f>+F219/D219</f>
        <v>0.28272251308900526</v>
      </c>
      <c r="P219" s="237" t="e">
        <f>+C219/(143*B215+$P$1)</f>
        <v>#VALUE!</v>
      </c>
      <c r="Q219" s="237">
        <f>+(G219+H219+I219)/F219</f>
        <v>0.24074074074074073</v>
      </c>
      <c r="R219" s="358">
        <f>+(G219+H219+I219)/D219</f>
        <v>6.8062827225130892E-2</v>
      </c>
      <c r="S219" s="237">
        <f>+N219/D219</f>
        <v>0.25654450261780104</v>
      </c>
      <c r="T219" s="237">
        <f>+M219/D219</f>
        <v>4.712041884816754E-2</v>
      </c>
    </row>
    <row r="220" spans="1:20" ht="13.5" customHeight="1">
      <c r="A220" s="6"/>
      <c r="B220" s="200"/>
      <c r="C220" s="6"/>
      <c r="D220" s="6"/>
      <c r="E220" s="6"/>
      <c r="F220" s="6"/>
      <c r="G220" s="6"/>
      <c r="H220" s="6"/>
      <c r="I220" s="6"/>
      <c r="J220" s="6"/>
      <c r="K220" s="6"/>
      <c r="L220" s="6"/>
      <c r="M220" s="6"/>
      <c r="N220" s="6"/>
      <c r="O220" s="449"/>
    </row>
    <row r="221" spans="1:20" ht="13.5" customHeight="1">
      <c r="A221" s="6"/>
      <c r="B221" s="19"/>
      <c r="C221" s="6"/>
      <c r="D221" s="6"/>
      <c r="E221" s="6"/>
      <c r="F221" s="6"/>
      <c r="G221" s="6"/>
      <c r="H221" s="6"/>
      <c r="I221" s="6"/>
      <c r="J221" s="6"/>
      <c r="K221" s="6"/>
      <c r="L221" s="6"/>
      <c r="M221" s="6"/>
      <c r="N221" s="6"/>
      <c r="O221" s="449"/>
    </row>
    <row r="222" spans="1:20" ht="13.5" customHeight="1">
      <c r="A222" s="1336">
        <v>40</v>
      </c>
      <c r="B222" s="1321">
        <v>33909</v>
      </c>
      <c r="C222" s="1319">
        <f ca="1">DATEDIF(B222,$A$1,"Ｙ")</f>
        <v>29</v>
      </c>
      <c r="D222" s="14">
        <v>178</v>
      </c>
      <c r="E222" s="14">
        <v>92</v>
      </c>
      <c r="F222" s="14" t="s">
        <v>617</v>
      </c>
      <c r="G222" s="14" t="s">
        <v>653</v>
      </c>
      <c r="H222" s="16" t="s">
        <v>675</v>
      </c>
      <c r="I222" s="17"/>
      <c r="J222" s="17"/>
      <c r="K222" s="17"/>
      <c r="L222" s="17"/>
      <c r="M222" s="17"/>
      <c r="N222" s="14" t="s">
        <v>1478</v>
      </c>
      <c r="O222" s="1256" t="s">
        <v>2301</v>
      </c>
    </row>
    <row r="223" spans="1:20" ht="13.5" customHeight="1">
      <c r="A223" s="1338" t="s">
        <v>709</v>
      </c>
      <c r="B223" s="788" t="s">
        <v>678</v>
      </c>
      <c r="C223" s="19" t="s">
        <v>73</v>
      </c>
      <c r="D223" s="19" t="s">
        <v>33</v>
      </c>
      <c r="E223" s="19" t="s">
        <v>34</v>
      </c>
      <c r="F223" s="19" t="s">
        <v>35</v>
      </c>
      <c r="G223" s="19" t="s">
        <v>111</v>
      </c>
      <c r="H223" s="19" t="s">
        <v>112</v>
      </c>
      <c r="I223" s="19" t="s">
        <v>104</v>
      </c>
      <c r="J223" s="19" t="s">
        <v>113</v>
      </c>
      <c r="K223" s="19" t="s">
        <v>36</v>
      </c>
      <c r="L223" s="19" t="s">
        <v>39</v>
      </c>
      <c r="M223" s="19" t="s">
        <v>131</v>
      </c>
      <c r="N223" s="19" t="s">
        <v>37</v>
      </c>
      <c r="O223" s="178" t="s">
        <v>32</v>
      </c>
      <c r="P223" s="359" t="s">
        <v>1295</v>
      </c>
      <c r="Q223" s="360" t="s">
        <v>1296</v>
      </c>
      <c r="R223" s="360" t="s">
        <v>1297</v>
      </c>
      <c r="S223" s="359" t="s">
        <v>1298</v>
      </c>
      <c r="T223" s="359" t="s">
        <v>1299</v>
      </c>
    </row>
    <row r="224" spans="1:20" ht="13.5" customHeight="1">
      <c r="A224" s="6">
        <v>2011</v>
      </c>
      <c r="B224" s="19">
        <v>1</v>
      </c>
      <c r="C224" s="6">
        <v>0</v>
      </c>
      <c r="D224" s="6">
        <v>0</v>
      </c>
      <c r="E224" s="6">
        <v>0</v>
      </c>
      <c r="F224" s="6">
        <v>0</v>
      </c>
      <c r="G224" s="6">
        <v>0</v>
      </c>
      <c r="H224" s="6">
        <v>0</v>
      </c>
      <c r="I224" s="6">
        <v>0</v>
      </c>
      <c r="J224" s="6">
        <v>0</v>
      </c>
      <c r="K224" s="6">
        <v>0</v>
      </c>
      <c r="L224" s="6">
        <v>0</v>
      </c>
      <c r="M224" s="6">
        <v>0</v>
      </c>
      <c r="N224" s="6">
        <v>0</v>
      </c>
      <c r="O224" s="178" t="s">
        <v>792</v>
      </c>
      <c r="P224" s="19" t="s">
        <v>792</v>
      </c>
      <c r="Q224" s="19" t="s">
        <v>792</v>
      </c>
      <c r="R224" s="19" t="s">
        <v>792</v>
      </c>
      <c r="S224" s="19" t="s">
        <v>792</v>
      </c>
      <c r="T224" s="19" t="s">
        <v>792</v>
      </c>
    </row>
    <row r="225" spans="1:20" ht="13.5" customHeight="1">
      <c r="A225" s="6">
        <v>2012</v>
      </c>
      <c r="B225" s="19">
        <v>2</v>
      </c>
      <c r="C225" s="6">
        <v>1</v>
      </c>
      <c r="D225" s="6">
        <v>3</v>
      </c>
      <c r="E225" s="6">
        <v>0</v>
      </c>
      <c r="F225" s="6">
        <v>1</v>
      </c>
      <c r="G225" s="6">
        <v>0</v>
      </c>
      <c r="H225" s="6">
        <v>0</v>
      </c>
      <c r="I225" s="6">
        <v>0</v>
      </c>
      <c r="J225" s="6">
        <v>1</v>
      </c>
      <c r="K225" s="6">
        <v>0</v>
      </c>
      <c r="L225" s="6">
        <v>0</v>
      </c>
      <c r="M225" s="6">
        <v>0</v>
      </c>
      <c r="N225" s="6">
        <v>0</v>
      </c>
      <c r="O225" s="570">
        <f>+F225/D225</f>
        <v>0.33333333333333331</v>
      </c>
      <c r="P225" s="25">
        <f>+C225/144</f>
        <v>6.9444444444444441E-3</v>
      </c>
      <c r="Q225" s="25">
        <f t="shared" ref="Q225:Q231" si="65">+(G225+H225+I225)/F225</f>
        <v>0</v>
      </c>
      <c r="R225" s="44">
        <f t="shared" ref="R225:R231" si="66">+(G225+H225+I225)/D225</f>
        <v>0</v>
      </c>
      <c r="S225" s="25">
        <f t="shared" ref="S225:S231" si="67">+N225/D225</f>
        <v>0</v>
      </c>
      <c r="T225" s="25">
        <f t="shared" ref="T225:T231" si="68">+M225/(D225+M225)</f>
        <v>0</v>
      </c>
    </row>
    <row r="226" spans="1:20" ht="13.5" customHeight="1">
      <c r="A226" s="6">
        <v>2013</v>
      </c>
      <c r="B226" s="19">
        <v>3</v>
      </c>
      <c r="C226" s="6">
        <v>4</v>
      </c>
      <c r="D226" s="6">
        <v>2</v>
      </c>
      <c r="E226" s="6">
        <v>0</v>
      </c>
      <c r="F226" s="6">
        <v>0</v>
      </c>
      <c r="G226" s="6">
        <v>0</v>
      </c>
      <c r="H226" s="6">
        <v>0</v>
      </c>
      <c r="I226" s="6">
        <v>0</v>
      </c>
      <c r="J226" s="6">
        <v>0</v>
      </c>
      <c r="K226" s="6">
        <v>0</v>
      </c>
      <c r="L226" s="6">
        <v>0</v>
      </c>
      <c r="M226" s="6">
        <v>1</v>
      </c>
      <c r="N226" s="6">
        <v>1</v>
      </c>
      <c r="O226" s="570">
        <v>0</v>
      </c>
      <c r="P226" s="25">
        <f>+C226/144</f>
        <v>2.7777777777777776E-2</v>
      </c>
      <c r="Q226" s="25" t="e">
        <f t="shared" si="65"/>
        <v>#DIV/0!</v>
      </c>
      <c r="R226" s="44">
        <f>+(G226+H226+I226)/D226</f>
        <v>0</v>
      </c>
      <c r="S226" s="25">
        <f>+N226/D226</f>
        <v>0.5</v>
      </c>
      <c r="T226" s="25">
        <f>+M226/(D226+M226)</f>
        <v>0.33333333333333331</v>
      </c>
    </row>
    <row r="227" spans="1:20" ht="13.5" customHeight="1">
      <c r="A227" s="6">
        <v>2014</v>
      </c>
      <c r="B227" s="19">
        <v>4</v>
      </c>
      <c r="C227" s="6">
        <v>0</v>
      </c>
      <c r="D227" s="6">
        <v>0</v>
      </c>
      <c r="E227" s="6">
        <v>0</v>
      </c>
      <c r="F227" s="6">
        <v>0</v>
      </c>
      <c r="G227" s="6">
        <v>0</v>
      </c>
      <c r="H227" s="6">
        <v>0</v>
      </c>
      <c r="I227" s="6">
        <v>0</v>
      </c>
      <c r="J227" s="6">
        <v>0</v>
      </c>
      <c r="K227" s="6">
        <v>0</v>
      </c>
      <c r="L227" s="6">
        <v>0</v>
      </c>
      <c r="M227" s="6">
        <v>0</v>
      </c>
      <c r="N227" s="6">
        <v>0</v>
      </c>
      <c r="O227" s="178" t="s">
        <v>792</v>
      </c>
      <c r="P227" s="19" t="s">
        <v>792</v>
      </c>
      <c r="Q227" s="19" t="s">
        <v>792</v>
      </c>
      <c r="R227" s="19" t="s">
        <v>792</v>
      </c>
      <c r="S227" s="19" t="s">
        <v>792</v>
      </c>
      <c r="T227" s="19" t="s">
        <v>792</v>
      </c>
    </row>
    <row r="228" spans="1:20" ht="13.5" customHeight="1">
      <c r="A228" s="6">
        <v>2015</v>
      </c>
      <c r="B228" s="19">
        <v>5</v>
      </c>
      <c r="C228" s="6">
        <v>1</v>
      </c>
      <c r="D228" s="6">
        <v>0</v>
      </c>
      <c r="E228" s="6">
        <v>0</v>
      </c>
      <c r="F228" s="6">
        <v>0</v>
      </c>
      <c r="G228" s="6">
        <v>0</v>
      </c>
      <c r="H228" s="6">
        <v>0</v>
      </c>
      <c r="I228" s="6">
        <v>0</v>
      </c>
      <c r="J228" s="6">
        <v>0</v>
      </c>
      <c r="K228" s="6">
        <v>0</v>
      </c>
      <c r="L228" s="6">
        <v>0</v>
      </c>
      <c r="M228" s="6">
        <v>0</v>
      </c>
      <c r="N228" s="6">
        <v>0</v>
      </c>
      <c r="O228" s="566" t="s">
        <v>792</v>
      </c>
      <c r="P228" s="25">
        <f>+C228/143</f>
        <v>6.993006993006993E-3</v>
      </c>
      <c r="Q228" s="19" t="s">
        <v>792</v>
      </c>
      <c r="R228" s="19" t="s">
        <v>792</v>
      </c>
      <c r="S228" s="19" t="s">
        <v>792</v>
      </c>
      <c r="T228" s="19" t="s">
        <v>792</v>
      </c>
    </row>
    <row r="229" spans="1:20" ht="13.5" customHeight="1">
      <c r="A229" s="6">
        <v>2016</v>
      </c>
      <c r="B229" s="19">
        <v>6</v>
      </c>
      <c r="C229" s="6">
        <v>25</v>
      </c>
      <c r="D229" s="6">
        <v>31</v>
      </c>
      <c r="E229" s="6">
        <v>2</v>
      </c>
      <c r="F229" s="6">
        <v>5</v>
      </c>
      <c r="G229" s="6">
        <v>1</v>
      </c>
      <c r="H229" s="6">
        <v>0</v>
      </c>
      <c r="I229" s="6">
        <v>0</v>
      </c>
      <c r="J229" s="6">
        <v>6</v>
      </c>
      <c r="K229" s="6">
        <v>2</v>
      </c>
      <c r="L229" s="6">
        <v>0</v>
      </c>
      <c r="M229" s="6">
        <v>1</v>
      </c>
      <c r="N229" s="6">
        <v>5</v>
      </c>
      <c r="O229" s="570">
        <v>0.16129032258064516</v>
      </c>
      <c r="P229" s="25">
        <f>+C229/143</f>
        <v>0.17482517482517482</v>
      </c>
      <c r="Q229" s="25">
        <f t="shared" si="65"/>
        <v>0.2</v>
      </c>
      <c r="R229" s="44">
        <f t="shared" si="66"/>
        <v>3.2258064516129031E-2</v>
      </c>
      <c r="S229" s="25">
        <f t="shared" si="67"/>
        <v>0.16129032258064516</v>
      </c>
      <c r="T229" s="25">
        <f t="shared" si="68"/>
        <v>3.125E-2</v>
      </c>
    </row>
    <row r="230" spans="1:20" ht="13.5" customHeight="1">
      <c r="A230" s="6">
        <v>2017</v>
      </c>
      <c r="B230" s="19">
        <v>7</v>
      </c>
      <c r="C230" s="6">
        <v>21</v>
      </c>
      <c r="D230" s="6">
        <v>34</v>
      </c>
      <c r="E230" s="6">
        <v>6</v>
      </c>
      <c r="F230" s="6">
        <v>8</v>
      </c>
      <c r="G230" s="6">
        <v>2</v>
      </c>
      <c r="H230" s="6">
        <v>0</v>
      </c>
      <c r="I230" s="6">
        <v>2</v>
      </c>
      <c r="J230" s="6">
        <v>16</v>
      </c>
      <c r="K230" s="6">
        <v>3</v>
      </c>
      <c r="L230" s="6">
        <v>0</v>
      </c>
      <c r="M230" s="6">
        <v>4</v>
      </c>
      <c r="N230" s="6">
        <v>8</v>
      </c>
      <c r="O230" s="570">
        <f t="shared" ref="O230:O236" si="69">+F230/D230</f>
        <v>0.23529411764705882</v>
      </c>
      <c r="P230" s="25">
        <f>+C230/143</f>
        <v>0.14685314685314685</v>
      </c>
      <c r="Q230" s="25">
        <f t="shared" si="65"/>
        <v>0.5</v>
      </c>
      <c r="R230" s="44">
        <f t="shared" si="66"/>
        <v>0.11764705882352941</v>
      </c>
      <c r="S230" s="25">
        <f t="shared" si="67"/>
        <v>0.23529411764705882</v>
      </c>
      <c r="T230" s="25">
        <f t="shared" si="68"/>
        <v>0.10526315789473684</v>
      </c>
    </row>
    <row r="231" spans="1:20" ht="13.5" customHeight="1">
      <c r="A231" s="6">
        <v>2018</v>
      </c>
      <c r="B231" s="19">
        <v>8</v>
      </c>
      <c r="C231" s="6">
        <v>37</v>
      </c>
      <c r="D231" s="6">
        <v>79</v>
      </c>
      <c r="E231" s="6">
        <v>6</v>
      </c>
      <c r="F231" s="6">
        <v>17</v>
      </c>
      <c r="G231" s="6">
        <v>2</v>
      </c>
      <c r="H231" s="6">
        <v>0</v>
      </c>
      <c r="I231" s="6">
        <v>1</v>
      </c>
      <c r="J231" s="6">
        <v>22</v>
      </c>
      <c r="K231" s="6">
        <v>4</v>
      </c>
      <c r="L231" s="6">
        <v>0</v>
      </c>
      <c r="M231" s="6">
        <v>7</v>
      </c>
      <c r="N231" s="6">
        <v>12</v>
      </c>
      <c r="O231" s="570">
        <f t="shared" si="69"/>
        <v>0.21518987341772153</v>
      </c>
      <c r="P231" s="25">
        <f>+C231/143</f>
        <v>0.25874125874125875</v>
      </c>
      <c r="Q231" s="25">
        <f t="shared" si="65"/>
        <v>0.17647058823529413</v>
      </c>
      <c r="R231" s="44">
        <f t="shared" si="66"/>
        <v>3.7974683544303799E-2</v>
      </c>
      <c r="S231" s="25">
        <f t="shared" si="67"/>
        <v>0.15189873417721519</v>
      </c>
      <c r="T231" s="25">
        <f t="shared" si="68"/>
        <v>8.1395348837209308E-2</v>
      </c>
    </row>
    <row r="232" spans="1:20" ht="13.5" customHeight="1">
      <c r="A232" s="545">
        <v>2019</v>
      </c>
      <c r="B232" s="524">
        <v>9</v>
      </c>
      <c r="C232" s="498">
        <v>65</v>
      </c>
      <c r="D232" s="498">
        <v>108</v>
      </c>
      <c r="E232" s="498">
        <v>10</v>
      </c>
      <c r="F232" s="498">
        <v>30</v>
      </c>
      <c r="G232" s="498">
        <v>9</v>
      </c>
      <c r="H232" s="498">
        <v>0</v>
      </c>
      <c r="I232" s="498">
        <v>4</v>
      </c>
      <c r="J232" s="498">
        <v>51</v>
      </c>
      <c r="K232" s="498">
        <v>21</v>
      </c>
      <c r="L232" s="498">
        <v>0</v>
      </c>
      <c r="M232" s="498">
        <v>5</v>
      </c>
      <c r="N232" s="498">
        <v>24</v>
      </c>
      <c r="O232" s="589">
        <f t="shared" si="69"/>
        <v>0.27777777777777779</v>
      </c>
      <c r="P232" s="25">
        <f>+C232/143</f>
        <v>0.45454545454545453</v>
      </c>
      <c r="Q232" s="25">
        <f>+(G232+H232+I232)/F232</f>
        <v>0.43333333333333335</v>
      </c>
      <c r="R232" s="44">
        <f>+(G232+H232+I232)/D232</f>
        <v>0.12037037037037036</v>
      </c>
      <c r="S232" s="25">
        <f>+N232/D232</f>
        <v>0.22222222222222221</v>
      </c>
      <c r="T232" s="25">
        <f>+M232/(D232+M232)</f>
        <v>4.4247787610619468E-2</v>
      </c>
    </row>
    <row r="233" spans="1:20" ht="13.5" customHeight="1">
      <c r="A233" s="545">
        <v>2020</v>
      </c>
      <c r="B233" s="582">
        <v>10</v>
      </c>
      <c r="C233" s="545">
        <v>31</v>
      </c>
      <c r="D233" s="545">
        <v>48</v>
      </c>
      <c r="E233" s="545">
        <v>4</v>
      </c>
      <c r="F233" s="545">
        <v>10</v>
      </c>
      <c r="G233" s="545">
        <v>3</v>
      </c>
      <c r="H233" s="545">
        <v>0</v>
      </c>
      <c r="I233" s="545">
        <v>1</v>
      </c>
      <c r="J233" s="545">
        <v>16</v>
      </c>
      <c r="K233" s="545">
        <v>1</v>
      </c>
      <c r="L233" s="545">
        <v>0</v>
      </c>
      <c r="M233" s="545">
        <v>4</v>
      </c>
      <c r="N233" s="545">
        <v>8</v>
      </c>
      <c r="O233" s="590">
        <f t="shared" si="69"/>
        <v>0.20833333333333334</v>
      </c>
      <c r="P233" s="25" t="e">
        <f>+C233/$P$1</f>
        <v>#DIV/0!</v>
      </c>
      <c r="Q233" s="25">
        <f>+(G233+H233+I233)/F233</f>
        <v>0.4</v>
      </c>
      <c r="R233" s="44">
        <f>+(G233+H233+I233)/D233</f>
        <v>8.3333333333333329E-2</v>
      </c>
      <c r="S233" s="25">
        <f>+N233/D233</f>
        <v>0.16666666666666666</v>
      </c>
      <c r="T233" s="25">
        <f>+M233/(D233+M233)</f>
        <v>7.6923076923076927E-2</v>
      </c>
    </row>
    <row r="234" spans="1:20" s="539" customFormat="1" ht="13.5" customHeight="1">
      <c r="A234" s="545">
        <v>2021</v>
      </c>
      <c r="B234" s="582">
        <v>11</v>
      </c>
      <c r="C234" s="545">
        <v>21</v>
      </c>
      <c r="D234" s="545">
        <v>35</v>
      </c>
      <c r="E234" s="545">
        <v>0</v>
      </c>
      <c r="F234" s="545">
        <v>6</v>
      </c>
      <c r="G234" s="545">
        <v>2</v>
      </c>
      <c r="H234" s="545">
        <v>0</v>
      </c>
      <c r="I234" s="545">
        <v>0</v>
      </c>
      <c r="J234" s="545">
        <v>8</v>
      </c>
      <c r="K234" s="545">
        <v>3</v>
      </c>
      <c r="L234" s="545">
        <v>0</v>
      </c>
      <c r="M234" s="545">
        <v>2</v>
      </c>
      <c r="N234" s="545">
        <v>9</v>
      </c>
      <c r="O234" s="590">
        <f t="shared" si="69"/>
        <v>0.17142857142857143</v>
      </c>
      <c r="P234" s="585" t="e">
        <f>+C234/$P$1</f>
        <v>#DIV/0!</v>
      </c>
      <c r="Q234" s="585">
        <f>+(G234+H234+I234)/F234</f>
        <v>0.33333333333333331</v>
      </c>
      <c r="R234" s="750">
        <f>+(G234+H234+I234)/D234</f>
        <v>5.7142857142857141E-2</v>
      </c>
      <c r="S234" s="585">
        <f>+N234/D234</f>
        <v>0.25714285714285712</v>
      </c>
      <c r="T234" s="585">
        <f>+M234/(D234+M234)</f>
        <v>5.4054054054054057E-2</v>
      </c>
    </row>
    <row r="235" spans="1:20" ht="13.5" customHeight="1">
      <c r="A235" s="351">
        <v>2022</v>
      </c>
      <c r="B235" s="352">
        <v>12</v>
      </c>
      <c r="C235" s="353">
        <f>+打者通算!C17</f>
        <v>0</v>
      </c>
      <c r="D235" s="353">
        <f>+打者通算!E17</f>
        <v>0</v>
      </c>
      <c r="E235" s="353">
        <f>+打者通算!F17</f>
        <v>0</v>
      </c>
      <c r="F235" s="353">
        <f>+打者通算!G17</f>
        <v>0</v>
      </c>
      <c r="G235" s="353">
        <f>+打者通算!P17</f>
        <v>0</v>
      </c>
      <c r="H235" s="353">
        <f>+打者通算!Q17</f>
        <v>0</v>
      </c>
      <c r="I235" s="353">
        <f>+打者通算!O17</f>
        <v>0</v>
      </c>
      <c r="J235" s="353">
        <f>+打者通算!S17</f>
        <v>0</v>
      </c>
      <c r="K235" s="353">
        <f>+打者通算!H17</f>
        <v>0</v>
      </c>
      <c r="L235" s="353">
        <f>+打者通算!M17</f>
        <v>0</v>
      </c>
      <c r="M235" s="353">
        <f>+打者通算!J17</f>
        <v>0</v>
      </c>
      <c r="N235" s="353">
        <f>+打者通算!I17</f>
        <v>0</v>
      </c>
      <c r="O235" s="571" t="e">
        <f>+F235/D235</f>
        <v>#DIV/0!</v>
      </c>
      <c r="P235" s="25" t="e">
        <f>+C235/$P$1</f>
        <v>#DIV/0!</v>
      </c>
      <c r="Q235" s="25" t="e">
        <f>+(G235+H235+I235)/F235</f>
        <v>#DIV/0!</v>
      </c>
      <c r="R235" s="44" t="e">
        <f>+(G235+H235+I235)/D235</f>
        <v>#DIV/0!</v>
      </c>
      <c r="S235" s="25" t="e">
        <f>+N235/D235</f>
        <v>#DIV/0!</v>
      </c>
      <c r="T235" s="25" t="e">
        <f>+M235/(D235+M235)</f>
        <v>#DIV/0!</v>
      </c>
    </row>
    <row r="236" spans="1:20" s="1" customFormat="1" ht="13.5" customHeight="1">
      <c r="A236" s="70" t="s">
        <v>1294</v>
      </c>
      <c r="B236" s="70"/>
      <c r="C236" s="69">
        <f>SUM(C224:C235)</f>
        <v>206</v>
      </c>
      <c r="D236" s="69">
        <f t="shared" ref="D236:N236" si="70">SUM(D224:D235)</f>
        <v>340</v>
      </c>
      <c r="E236" s="69">
        <f t="shared" si="70"/>
        <v>28</v>
      </c>
      <c r="F236" s="69">
        <f t="shared" si="70"/>
        <v>77</v>
      </c>
      <c r="G236" s="69">
        <f t="shared" si="70"/>
        <v>19</v>
      </c>
      <c r="H236" s="69">
        <f t="shared" si="70"/>
        <v>0</v>
      </c>
      <c r="I236" s="69">
        <f t="shared" si="70"/>
        <v>8</v>
      </c>
      <c r="J236" s="69">
        <f t="shared" si="70"/>
        <v>120</v>
      </c>
      <c r="K236" s="69">
        <f t="shared" si="70"/>
        <v>34</v>
      </c>
      <c r="L236" s="69">
        <f t="shared" si="70"/>
        <v>0</v>
      </c>
      <c r="M236" s="69">
        <f t="shared" si="70"/>
        <v>24</v>
      </c>
      <c r="N236" s="69">
        <f t="shared" si="70"/>
        <v>67</v>
      </c>
      <c r="O236" s="575">
        <f t="shared" si="69"/>
        <v>0.22647058823529412</v>
      </c>
      <c r="P236" s="237">
        <f>+C236/(143*B232+$P$1)</f>
        <v>0.16006216006216006</v>
      </c>
      <c r="Q236" s="237">
        <f>+(G236+H236+I236)/F236</f>
        <v>0.35064935064935066</v>
      </c>
      <c r="R236" s="358">
        <f>+(G236+H236+I236)/D236</f>
        <v>7.9411764705882348E-2</v>
      </c>
      <c r="S236" s="237">
        <f>+N236/D236</f>
        <v>0.19705882352941176</v>
      </c>
      <c r="T236" s="237">
        <f>+M236/D236</f>
        <v>7.0588235294117646E-2</v>
      </c>
    </row>
    <row r="237" spans="1:20" ht="13.5" customHeight="1">
      <c r="A237" s="6"/>
      <c r="B237" s="200"/>
      <c r="C237" s="6"/>
      <c r="D237" s="6"/>
      <c r="E237" s="6"/>
      <c r="F237" s="6"/>
      <c r="G237" s="6"/>
      <c r="H237" s="6"/>
      <c r="I237" s="6"/>
      <c r="J237" s="6"/>
      <c r="K237" s="6"/>
      <c r="L237" s="6"/>
      <c r="M237" s="6"/>
      <c r="N237" s="6"/>
      <c r="O237" s="449"/>
    </row>
    <row r="238" spans="1:20" ht="13.5" customHeight="1">
      <c r="A238" s="6"/>
      <c r="B238" s="19"/>
      <c r="C238" s="6"/>
      <c r="D238" s="6"/>
      <c r="E238" s="6"/>
      <c r="F238" s="6"/>
      <c r="G238" s="6"/>
      <c r="H238" s="6"/>
      <c r="I238" s="6"/>
      <c r="J238" s="6"/>
      <c r="K238" s="6"/>
      <c r="L238" s="6"/>
      <c r="M238" s="6"/>
      <c r="N238" s="6"/>
      <c r="O238" s="449"/>
    </row>
    <row r="239" spans="1:20" ht="13.5" customHeight="1">
      <c r="A239" s="356">
        <v>44</v>
      </c>
      <c r="B239" s="1321">
        <v>36846</v>
      </c>
      <c r="C239" s="1319">
        <f ca="1">DATEDIF(B239,$A$1,"Ｙ")</f>
        <v>21</v>
      </c>
      <c r="D239" s="14">
        <v>182</v>
      </c>
      <c r="E239" s="14">
        <v>101</v>
      </c>
      <c r="F239" s="14" t="s">
        <v>628</v>
      </c>
      <c r="G239" s="14" t="s">
        <v>2212</v>
      </c>
      <c r="H239" s="16" t="s">
        <v>1637</v>
      </c>
      <c r="I239" s="17"/>
      <c r="J239" s="17"/>
      <c r="K239" s="17"/>
      <c r="L239" s="17"/>
      <c r="M239" s="17"/>
      <c r="N239" s="14" t="s">
        <v>1450</v>
      </c>
      <c r="O239" s="1257" t="s">
        <v>2308</v>
      </c>
    </row>
    <row r="240" spans="1:20" ht="13.5" customHeight="1">
      <c r="A240" s="517" t="s">
        <v>1636</v>
      </c>
      <c r="B240" s="788" t="s">
        <v>678</v>
      </c>
      <c r="C240" s="19" t="s">
        <v>73</v>
      </c>
      <c r="D240" s="19" t="s">
        <v>33</v>
      </c>
      <c r="E240" s="19" t="s">
        <v>34</v>
      </c>
      <c r="F240" s="19" t="s">
        <v>35</v>
      </c>
      <c r="G240" s="19" t="s">
        <v>111</v>
      </c>
      <c r="H240" s="19" t="s">
        <v>112</v>
      </c>
      <c r="I240" s="19" t="s">
        <v>104</v>
      </c>
      <c r="J240" s="19" t="s">
        <v>113</v>
      </c>
      <c r="K240" s="19" t="s">
        <v>36</v>
      </c>
      <c r="L240" s="19" t="s">
        <v>39</v>
      </c>
      <c r="M240" s="19" t="s">
        <v>131</v>
      </c>
      <c r="N240" s="19" t="s">
        <v>37</v>
      </c>
      <c r="O240" s="178" t="s">
        <v>32</v>
      </c>
      <c r="P240" s="359" t="s">
        <v>1295</v>
      </c>
      <c r="Q240" s="360" t="s">
        <v>1296</v>
      </c>
      <c r="R240" s="360" t="s">
        <v>1297</v>
      </c>
      <c r="S240" s="359" t="s">
        <v>1298</v>
      </c>
      <c r="T240" s="359" t="s">
        <v>1299</v>
      </c>
    </row>
    <row r="241" spans="1:20" ht="13.5" customHeight="1">
      <c r="A241" s="545">
        <v>2019</v>
      </c>
      <c r="B241" s="524">
        <v>1</v>
      </c>
      <c r="C241" s="498">
        <v>0</v>
      </c>
      <c r="D241" s="498">
        <v>0</v>
      </c>
      <c r="E241" s="498">
        <v>0</v>
      </c>
      <c r="F241" s="498">
        <v>0</v>
      </c>
      <c r="G241" s="498">
        <v>0</v>
      </c>
      <c r="H241" s="498">
        <v>0</v>
      </c>
      <c r="I241" s="498">
        <v>0</v>
      </c>
      <c r="J241" s="498">
        <v>0</v>
      </c>
      <c r="K241" s="498">
        <v>0</v>
      </c>
      <c r="L241" s="498">
        <v>0</v>
      </c>
      <c r="M241" s="498">
        <v>0</v>
      </c>
      <c r="N241" s="498">
        <v>0</v>
      </c>
      <c r="O241" s="178" t="s">
        <v>792</v>
      </c>
      <c r="P241" s="19" t="s">
        <v>792</v>
      </c>
      <c r="Q241" s="19" t="s">
        <v>792</v>
      </c>
      <c r="R241" s="19" t="s">
        <v>792</v>
      </c>
      <c r="S241" s="19" t="s">
        <v>792</v>
      </c>
      <c r="T241" s="19" t="s">
        <v>792</v>
      </c>
    </row>
    <row r="242" spans="1:20" ht="13.5" customHeight="1">
      <c r="A242" s="545">
        <v>2020</v>
      </c>
      <c r="B242" s="582">
        <v>2</v>
      </c>
      <c r="C242" s="545">
        <v>4</v>
      </c>
      <c r="D242" s="545">
        <v>8</v>
      </c>
      <c r="E242" s="545">
        <v>1</v>
      </c>
      <c r="F242" s="545">
        <v>1</v>
      </c>
      <c r="G242" s="545">
        <v>1</v>
      </c>
      <c r="H242" s="545">
        <v>0</v>
      </c>
      <c r="I242" s="545">
        <v>0</v>
      </c>
      <c r="J242" s="545">
        <v>2</v>
      </c>
      <c r="K242" s="545">
        <v>0</v>
      </c>
      <c r="L242" s="545">
        <v>0</v>
      </c>
      <c r="M242" s="545">
        <v>0</v>
      </c>
      <c r="N242" s="545">
        <v>5</v>
      </c>
      <c r="O242" s="590">
        <f>+F242/D242</f>
        <v>0.125</v>
      </c>
      <c r="P242" s="25" t="e">
        <f>+C242/$P$1</f>
        <v>#DIV/0!</v>
      </c>
      <c r="Q242" s="25">
        <f>+(G242+H242+I242)/F242</f>
        <v>1</v>
      </c>
      <c r="R242" s="44">
        <f>+(G242+H242+I242)/D242</f>
        <v>0.125</v>
      </c>
      <c r="S242" s="25">
        <f>+N242/D242</f>
        <v>0.625</v>
      </c>
      <c r="T242" s="25">
        <f>+M242/(D242+M242)</f>
        <v>0</v>
      </c>
    </row>
    <row r="243" spans="1:20" s="539" customFormat="1" ht="13.5" customHeight="1">
      <c r="A243" s="545">
        <v>2021</v>
      </c>
      <c r="B243" s="582">
        <v>3</v>
      </c>
      <c r="C243" s="545">
        <v>102</v>
      </c>
      <c r="D243" s="545">
        <v>357</v>
      </c>
      <c r="E243" s="545">
        <v>26</v>
      </c>
      <c r="F243" s="545">
        <v>95</v>
      </c>
      <c r="G243" s="545">
        <v>14</v>
      </c>
      <c r="H243" s="545">
        <v>0</v>
      </c>
      <c r="I243" s="545">
        <v>10</v>
      </c>
      <c r="J243" s="545">
        <v>139</v>
      </c>
      <c r="K243" s="545">
        <v>40</v>
      </c>
      <c r="L243" s="545">
        <v>0</v>
      </c>
      <c r="M243" s="545">
        <v>16</v>
      </c>
      <c r="N243" s="545">
        <v>93</v>
      </c>
      <c r="O243" s="590">
        <f>+F243/D243</f>
        <v>0.26610644257703081</v>
      </c>
      <c r="P243" s="585" t="e">
        <f>+C243/$P$1</f>
        <v>#DIV/0!</v>
      </c>
      <c r="Q243" s="585">
        <f>+(G243+H243+I243)/F243</f>
        <v>0.25263157894736843</v>
      </c>
      <c r="R243" s="750">
        <f>+(G243+H243+I243)/D243</f>
        <v>6.7226890756302518E-2</v>
      </c>
      <c r="S243" s="585">
        <f>+N243/D243</f>
        <v>0.26050420168067229</v>
      </c>
      <c r="T243" s="585">
        <f>+M243/(D243+M243)</f>
        <v>4.2895442359249331E-2</v>
      </c>
    </row>
    <row r="244" spans="1:20" s="1" customFormat="1" ht="13.5" customHeight="1">
      <c r="A244" s="351">
        <v>2022</v>
      </c>
      <c r="B244" s="440">
        <v>4</v>
      </c>
      <c r="C244" s="351">
        <f>+打者通算!C18</f>
        <v>0</v>
      </c>
      <c r="D244" s="351">
        <f>+打者通算!E18</f>
        <v>0</v>
      </c>
      <c r="E244" s="351">
        <f>+打者通算!F18</f>
        <v>0</v>
      </c>
      <c r="F244" s="351">
        <f>+打者通算!G18</f>
        <v>0</v>
      </c>
      <c r="G244" s="351">
        <f>+打者通算!P18</f>
        <v>0</v>
      </c>
      <c r="H244" s="351">
        <f>+打者通算!Q18</f>
        <v>0</v>
      </c>
      <c r="I244" s="351">
        <f>+打者通算!O18</f>
        <v>0</v>
      </c>
      <c r="J244" s="351">
        <f>+打者通算!S18</f>
        <v>0</v>
      </c>
      <c r="K244" s="351">
        <f>+打者通算!H18</f>
        <v>0</v>
      </c>
      <c r="L244" s="351">
        <f>+打者通算!M18</f>
        <v>0</v>
      </c>
      <c r="M244" s="351">
        <f>+打者通算!J18</f>
        <v>0</v>
      </c>
      <c r="N244" s="351">
        <f>+打者通算!I18</f>
        <v>0</v>
      </c>
      <c r="O244" s="1170" t="e">
        <f>+F244/D244</f>
        <v>#DIV/0!</v>
      </c>
      <c r="P244" s="237" t="e">
        <f>+C244/$P$1</f>
        <v>#DIV/0!</v>
      </c>
      <c r="Q244" s="237" t="e">
        <f>+(G244+H244+I244)/F244</f>
        <v>#DIV/0!</v>
      </c>
      <c r="R244" s="358" t="e">
        <f>+(G244+H244+I244)/D244</f>
        <v>#DIV/0!</v>
      </c>
      <c r="S244" s="237" t="e">
        <f>+N244/D244</f>
        <v>#DIV/0!</v>
      </c>
      <c r="T244" s="237" t="e">
        <f>+M244/(D244+M244)</f>
        <v>#DIV/0!</v>
      </c>
    </row>
    <row r="245" spans="1:20" s="1" customFormat="1" ht="13.5" customHeight="1">
      <c r="A245" s="70" t="s">
        <v>1294</v>
      </c>
      <c r="B245" s="70"/>
      <c r="C245" s="69">
        <f>SUM(C241:C244)</f>
        <v>106</v>
      </c>
      <c r="D245" s="69">
        <f t="shared" ref="D245:N245" si="71">SUM(D241:D244)</f>
        <v>365</v>
      </c>
      <c r="E245" s="69">
        <f t="shared" si="71"/>
        <v>27</v>
      </c>
      <c r="F245" s="69">
        <f t="shared" si="71"/>
        <v>96</v>
      </c>
      <c r="G245" s="69">
        <f t="shared" si="71"/>
        <v>15</v>
      </c>
      <c r="H245" s="69">
        <f t="shared" si="71"/>
        <v>0</v>
      </c>
      <c r="I245" s="69">
        <f t="shared" si="71"/>
        <v>10</v>
      </c>
      <c r="J245" s="69">
        <f t="shared" si="71"/>
        <v>141</v>
      </c>
      <c r="K245" s="69">
        <f t="shared" si="71"/>
        <v>40</v>
      </c>
      <c r="L245" s="69">
        <f t="shared" si="71"/>
        <v>0</v>
      </c>
      <c r="M245" s="69">
        <f t="shared" si="71"/>
        <v>16</v>
      </c>
      <c r="N245" s="69">
        <f t="shared" si="71"/>
        <v>98</v>
      </c>
      <c r="O245" s="572">
        <f>+F245/D245</f>
        <v>0.26301369863013696</v>
      </c>
      <c r="P245" s="237">
        <f>+C245/(143*B241+$P$1)</f>
        <v>0.74125874125874125</v>
      </c>
      <c r="Q245" s="25">
        <f>+(G245+H245+I245)/F245</f>
        <v>0.26041666666666669</v>
      </c>
      <c r="R245" s="44">
        <f>+(G245+H245+I245)/D245</f>
        <v>6.8493150684931503E-2</v>
      </c>
      <c r="S245" s="25">
        <f>+N245/D245</f>
        <v>0.26849315068493151</v>
      </c>
      <c r="T245" s="25">
        <f>+M245/(D245+M245)</f>
        <v>4.1994750656167978E-2</v>
      </c>
    </row>
    <row r="246" spans="1:20" ht="13.5" customHeight="1">
      <c r="A246" s="6"/>
      <c r="B246" s="19"/>
      <c r="C246" s="6"/>
      <c r="D246" s="6"/>
      <c r="E246" s="6"/>
      <c r="F246" s="6"/>
      <c r="G246" s="6"/>
      <c r="H246" s="6"/>
      <c r="I246" s="6"/>
      <c r="J246" s="6"/>
      <c r="K246" s="6"/>
      <c r="L246" s="6"/>
      <c r="M246" s="6"/>
      <c r="N246" s="6"/>
      <c r="O246" s="449"/>
    </row>
    <row r="247" spans="1:20" ht="13.5" customHeight="1">
      <c r="A247" s="6"/>
      <c r="B247" s="19"/>
      <c r="C247" s="6"/>
      <c r="D247" s="6"/>
      <c r="E247" s="6"/>
      <c r="F247" s="6"/>
      <c r="G247" s="6"/>
      <c r="H247" s="6"/>
      <c r="I247" s="6"/>
      <c r="J247" s="6"/>
      <c r="K247" s="6"/>
      <c r="L247" s="6"/>
      <c r="M247" s="6"/>
      <c r="N247" s="6"/>
      <c r="O247" s="449"/>
    </row>
    <row r="248" spans="1:20" ht="13.5" customHeight="1">
      <c r="A248" s="1336">
        <v>49</v>
      </c>
      <c r="B248" s="1321">
        <v>35157</v>
      </c>
      <c r="C248" s="1319">
        <f ca="1">DATEDIF(B248,$A$1,"Ｙ")</f>
        <v>25</v>
      </c>
      <c r="D248" s="14">
        <v>180</v>
      </c>
      <c r="E248" s="14">
        <v>100</v>
      </c>
      <c r="F248" s="14" t="s">
        <v>1639</v>
      </c>
      <c r="G248" s="14" t="s">
        <v>616</v>
      </c>
      <c r="H248" s="16" t="s">
        <v>1640</v>
      </c>
      <c r="I248" s="17"/>
      <c r="J248" s="17"/>
      <c r="K248" s="17"/>
      <c r="L248" s="17"/>
      <c r="M248" s="17"/>
      <c r="N248" s="14" t="s">
        <v>1641</v>
      </c>
      <c r="O248" s="1256" t="s">
        <v>2311</v>
      </c>
    </row>
    <row r="249" spans="1:20" ht="13.5" customHeight="1">
      <c r="A249" s="180" t="s">
        <v>1638</v>
      </c>
      <c r="B249" s="788" t="s">
        <v>678</v>
      </c>
      <c r="C249" s="19" t="s">
        <v>73</v>
      </c>
      <c r="D249" s="19" t="s">
        <v>33</v>
      </c>
      <c r="E249" s="19" t="s">
        <v>34</v>
      </c>
      <c r="F249" s="19" t="s">
        <v>35</v>
      </c>
      <c r="G249" s="19" t="s">
        <v>111</v>
      </c>
      <c r="H249" s="19" t="s">
        <v>112</v>
      </c>
      <c r="I249" s="19" t="s">
        <v>104</v>
      </c>
      <c r="J249" s="19" t="s">
        <v>113</v>
      </c>
      <c r="K249" s="19" t="s">
        <v>36</v>
      </c>
      <c r="L249" s="19" t="s">
        <v>39</v>
      </c>
      <c r="M249" s="19" t="s">
        <v>131</v>
      </c>
      <c r="N249" s="19" t="s">
        <v>37</v>
      </c>
      <c r="O249" s="178" t="s">
        <v>32</v>
      </c>
      <c r="P249" s="359" t="s">
        <v>1295</v>
      </c>
      <c r="Q249" s="360" t="s">
        <v>1296</v>
      </c>
      <c r="R249" s="360" t="s">
        <v>1297</v>
      </c>
      <c r="S249" s="359" t="s">
        <v>1298</v>
      </c>
      <c r="T249" s="359" t="s">
        <v>1299</v>
      </c>
    </row>
    <row r="250" spans="1:20" ht="13.5" customHeight="1">
      <c r="A250" s="545">
        <v>2019</v>
      </c>
      <c r="B250" s="582">
        <v>1</v>
      </c>
      <c r="C250" s="545">
        <v>0</v>
      </c>
      <c r="D250" s="545">
        <v>0</v>
      </c>
      <c r="E250" s="545">
        <v>0</v>
      </c>
      <c r="F250" s="545">
        <v>0</v>
      </c>
      <c r="G250" s="545">
        <v>0</v>
      </c>
      <c r="H250" s="545">
        <v>0</v>
      </c>
      <c r="I250" s="545">
        <v>0</v>
      </c>
      <c r="J250" s="545">
        <v>0</v>
      </c>
      <c r="K250" s="545">
        <v>0</v>
      </c>
      <c r="L250" s="545">
        <v>0</v>
      </c>
      <c r="M250" s="545">
        <v>0</v>
      </c>
      <c r="N250" s="545">
        <v>0</v>
      </c>
      <c r="O250" s="178" t="s">
        <v>792</v>
      </c>
      <c r="P250" s="19" t="s">
        <v>792</v>
      </c>
      <c r="Q250" s="19" t="s">
        <v>792</v>
      </c>
      <c r="R250" s="19" t="s">
        <v>792</v>
      </c>
      <c r="S250" s="19" t="s">
        <v>792</v>
      </c>
      <c r="T250" s="19" t="s">
        <v>792</v>
      </c>
    </row>
    <row r="251" spans="1:20" s="539" customFormat="1" ht="13.5" customHeight="1">
      <c r="A251" s="545">
        <v>2020</v>
      </c>
      <c r="B251" s="582">
        <v>2</v>
      </c>
      <c r="C251" s="545">
        <v>7</v>
      </c>
      <c r="D251" s="545">
        <v>7</v>
      </c>
      <c r="E251" s="545">
        <v>1</v>
      </c>
      <c r="F251" s="545">
        <v>1</v>
      </c>
      <c r="G251" s="545">
        <v>0</v>
      </c>
      <c r="H251" s="545">
        <v>0</v>
      </c>
      <c r="I251" s="545">
        <v>1</v>
      </c>
      <c r="J251" s="545">
        <v>0</v>
      </c>
      <c r="K251" s="545">
        <v>1</v>
      </c>
      <c r="L251" s="545">
        <v>0</v>
      </c>
      <c r="M251" s="545">
        <v>1</v>
      </c>
      <c r="N251" s="545">
        <v>1</v>
      </c>
      <c r="O251" s="590">
        <f>+F251/D251</f>
        <v>0.14285714285714285</v>
      </c>
      <c r="P251" s="585" t="e">
        <f>+C251/$P$1</f>
        <v>#DIV/0!</v>
      </c>
      <c r="Q251" s="585">
        <f>+(G251+H251+I251)/F251</f>
        <v>1</v>
      </c>
      <c r="R251" s="750">
        <f>+(G251+H251+I251)/D251</f>
        <v>0.14285714285714285</v>
      </c>
      <c r="S251" s="585">
        <f>+N251/D251</f>
        <v>0.14285714285714285</v>
      </c>
      <c r="T251" s="585">
        <f>+M251/(D251+M251)</f>
        <v>0.125</v>
      </c>
    </row>
    <row r="252" spans="1:20" s="539" customFormat="1" ht="13.5" customHeight="1">
      <c r="A252" s="545">
        <v>2021</v>
      </c>
      <c r="B252" s="582">
        <v>3</v>
      </c>
      <c r="C252" s="545">
        <v>14</v>
      </c>
      <c r="D252" s="545">
        <v>26</v>
      </c>
      <c r="E252" s="545">
        <v>1</v>
      </c>
      <c r="F252" s="545">
        <v>3</v>
      </c>
      <c r="G252" s="545">
        <v>1</v>
      </c>
      <c r="H252" s="545">
        <v>0</v>
      </c>
      <c r="I252" s="545">
        <v>1</v>
      </c>
      <c r="J252" s="545">
        <v>7</v>
      </c>
      <c r="K252" s="545">
        <v>4</v>
      </c>
      <c r="L252" s="545">
        <v>0</v>
      </c>
      <c r="M252" s="545">
        <v>1</v>
      </c>
      <c r="N252" s="545">
        <v>10</v>
      </c>
      <c r="O252" s="590">
        <f>+F252/D252</f>
        <v>0.11538461538461539</v>
      </c>
      <c r="P252" s="585" t="e">
        <f>+C252/$P$1</f>
        <v>#DIV/0!</v>
      </c>
      <c r="Q252" s="585">
        <f>+(G252+H252+I252)/F252</f>
        <v>0.66666666666666663</v>
      </c>
      <c r="R252" s="750">
        <f>+(G252+H252+I252)/D252</f>
        <v>7.6923076923076927E-2</v>
      </c>
      <c r="S252" s="585">
        <f>+N252/D252</f>
        <v>0.38461538461538464</v>
      </c>
      <c r="T252" s="585">
        <f>+M252/(D252+M252)</f>
        <v>3.7037037037037035E-2</v>
      </c>
    </row>
    <row r="253" spans="1:20" s="1" customFormat="1" ht="13.5" customHeight="1">
      <c r="A253" s="351">
        <v>2022</v>
      </c>
      <c r="B253" s="440">
        <v>4</v>
      </c>
      <c r="C253" s="351">
        <f>+打者通算!C19</f>
        <v>0</v>
      </c>
      <c r="D253" s="351">
        <f>+打者通算!E19</f>
        <v>0</v>
      </c>
      <c r="E253" s="351">
        <f>+打者通算!F19</f>
        <v>0</v>
      </c>
      <c r="F253" s="351">
        <f>+打者通算!G19</f>
        <v>0</v>
      </c>
      <c r="G253" s="351">
        <f>+打者通算!P19</f>
        <v>0</v>
      </c>
      <c r="H253" s="351">
        <f>+打者通算!Q19</f>
        <v>0</v>
      </c>
      <c r="I253" s="351">
        <f>+打者通算!O19</f>
        <v>0</v>
      </c>
      <c r="J253" s="351">
        <f>+打者通算!S19</f>
        <v>0</v>
      </c>
      <c r="K253" s="351">
        <f>+打者通算!H19</f>
        <v>0</v>
      </c>
      <c r="L253" s="351">
        <f>+打者通算!M19</f>
        <v>0</v>
      </c>
      <c r="M253" s="351">
        <f>+打者通算!J19</f>
        <v>0</v>
      </c>
      <c r="N253" s="351">
        <f>+打者通算!I19</f>
        <v>0</v>
      </c>
      <c r="O253" s="1170" t="e">
        <f>+F253/D253</f>
        <v>#DIV/0!</v>
      </c>
      <c r="P253" s="237" t="e">
        <f>+C253/$P$1</f>
        <v>#DIV/0!</v>
      </c>
      <c r="Q253" s="237" t="e">
        <f>+(G253+H253+I253)/F253</f>
        <v>#DIV/0!</v>
      </c>
      <c r="R253" s="358" t="e">
        <f>+(G253+H253+I253)/D253</f>
        <v>#DIV/0!</v>
      </c>
      <c r="S253" s="237" t="e">
        <f>+N253/D253</f>
        <v>#DIV/0!</v>
      </c>
      <c r="T253" s="237" t="e">
        <f>+M253/(D253+M253)</f>
        <v>#DIV/0!</v>
      </c>
    </row>
    <row r="254" spans="1:20" s="1" customFormat="1" ht="13.5" customHeight="1">
      <c r="A254" s="70" t="s">
        <v>1294</v>
      </c>
      <c r="B254" s="70"/>
      <c r="C254" s="69">
        <f>SUM(C250:C253)</f>
        <v>21</v>
      </c>
      <c r="D254" s="69">
        <f t="shared" ref="D254:N254" si="72">SUM(D250:D253)</f>
        <v>33</v>
      </c>
      <c r="E254" s="69">
        <f t="shared" si="72"/>
        <v>2</v>
      </c>
      <c r="F254" s="69">
        <f t="shared" si="72"/>
        <v>4</v>
      </c>
      <c r="G254" s="69">
        <f t="shared" si="72"/>
        <v>1</v>
      </c>
      <c r="H254" s="69">
        <f t="shared" si="72"/>
        <v>0</v>
      </c>
      <c r="I254" s="69">
        <f t="shared" si="72"/>
        <v>2</v>
      </c>
      <c r="J254" s="69">
        <f t="shared" si="72"/>
        <v>7</v>
      </c>
      <c r="K254" s="69">
        <f t="shared" si="72"/>
        <v>5</v>
      </c>
      <c r="L254" s="69">
        <f t="shared" si="72"/>
        <v>0</v>
      </c>
      <c r="M254" s="69">
        <f t="shared" si="72"/>
        <v>2</v>
      </c>
      <c r="N254" s="69">
        <f t="shared" si="72"/>
        <v>11</v>
      </c>
      <c r="O254" s="572">
        <f>+F254/D254</f>
        <v>0.12121212121212122</v>
      </c>
      <c r="P254" s="237">
        <f>+C254/(143*B250+$P$1)</f>
        <v>0.14685314685314685</v>
      </c>
      <c r="Q254" s="25">
        <f>+(G254+H254+I254)/F254</f>
        <v>0.75</v>
      </c>
      <c r="R254" s="44">
        <f>+(G254+H254+I254)/D254</f>
        <v>9.0909090909090912E-2</v>
      </c>
      <c r="S254" s="25">
        <f>+N254/D254</f>
        <v>0.33333333333333331</v>
      </c>
      <c r="T254" s="25">
        <f>+M254/(D254+M254)</f>
        <v>5.7142857142857141E-2</v>
      </c>
    </row>
    <row r="255" spans="1:20" ht="13.5" customHeight="1">
      <c r="A255" s="6"/>
      <c r="B255" s="19"/>
      <c r="C255" s="6"/>
      <c r="D255" s="6"/>
      <c r="E255" s="6"/>
      <c r="F255" s="6"/>
      <c r="G255" s="6"/>
      <c r="H255" s="6"/>
      <c r="I255" s="6"/>
      <c r="J255" s="6"/>
      <c r="K255" s="6"/>
      <c r="L255" s="6"/>
      <c r="M255" s="6"/>
      <c r="N255" s="6"/>
      <c r="O255" s="449"/>
    </row>
    <row r="256" spans="1:20" ht="13.5" customHeight="1">
      <c r="A256" s="6"/>
      <c r="B256" s="19"/>
      <c r="C256" s="6"/>
      <c r="D256" s="6"/>
      <c r="E256" s="6"/>
      <c r="F256" s="6"/>
      <c r="G256" s="6"/>
      <c r="H256" s="6"/>
      <c r="I256" s="6"/>
      <c r="J256" s="6"/>
      <c r="K256" s="6"/>
      <c r="L256" s="6"/>
      <c r="M256" s="6"/>
      <c r="N256" s="6"/>
      <c r="O256" s="449"/>
    </row>
    <row r="257" spans="1:20" ht="13.5" customHeight="1">
      <c r="A257" s="1336">
        <v>50</v>
      </c>
      <c r="B257" s="1321">
        <v>35571</v>
      </c>
      <c r="C257" s="1319">
        <f ca="1">DATEDIF(B257,$A$1,"Ｙ")</f>
        <v>24</v>
      </c>
      <c r="D257" s="14">
        <v>183</v>
      </c>
      <c r="E257" s="14">
        <v>90</v>
      </c>
      <c r="F257" s="14" t="s">
        <v>617</v>
      </c>
      <c r="G257" s="14" t="s">
        <v>653</v>
      </c>
      <c r="H257" s="16" t="s">
        <v>2260</v>
      </c>
      <c r="I257" s="17"/>
      <c r="J257" s="17"/>
      <c r="K257" s="17"/>
      <c r="L257" s="17"/>
      <c r="M257" s="17"/>
      <c r="N257" s="14" t="s">
        <v>1450</v>
      </c>
      <c r="O257" s="576">
        <v>1100</v>
      </c>
    </row>
    <row r="258" spans="1:20" ht="13.5" customHeight="1">
      <c r="A258" s="180" t="s">
        <v>2259</v>
      </c>
      <c r="B258" s="788" t="s">
        <v>678</v>
      </c>
      <c r="C258" s="19" t="s">
        <v>73</v>
      </c>
      <c r="D258" s="19" t="s">
        <v>33</v>
      </c>
      <c r="E258" s="19" t="s">
        <v>34</v>
      </c>
      <c r="F258" s="19" t="s">
        <v>35</v>
      </c>
      <c r="G258" s="19" t="s">
        <v>111</v>
      </c>
      <c r="H258" s="19" t="s">
        <v>112</v>
      </c>
      <c r="I258" s="19" t="s">
        <v>104</v>
      </c>
      <c r="J258" s="19" t="s">
        <v>113</v>
      </c>
      <c r="K258" s="19" t="s">
        <v>36</v>
      </c>
      <c r="L258" s="19" t="s">
        <v>39</v>
      </c>
      <c r="M258" s="19" t="s">
        <v>131</v>
      </c>
      <c r="N258" s="19" t="s">
        <v>37</v>
      </c>
      <c r="O258" s="178" t="s">
        <v>32</v>
      </c>
      <c r="P258" s="359" t="s">
        <v>1295</v>
      </c>
      <c r="Q258" s="360" t="s">
        <v>1296</v>
      </c>
      <c r="R258" s="360" t="s">
        <v>1297</v>
      </c>
      <c r="S258" s="359" t="s">
        <v>1298</v>
      </c>
      <c r="T258" s="359" t="s">
        <v>1299</v>
      </c>
    </row>
    <row r="259" spans="1:20" s="1" customFormat="1" ht="13.5" customHeight="1">
      <c r="A259" s="351">
        <v>2022</v>
      </c>
      <c r="B259" s="440">
        <v>1</v>
      </c>
      <c r="C259" s="351">
        <f>+打者通算!C20</f>
        <v>0</v>
      </c>
      <c r="D259" s="351">
        <f>+打者通算!E20</f>
        <v>0</v>
      </c>
      <c r="E259" s="351">
        <f>+打者通算!F20</f>
        <v>0</v>
      </c>
      <c r="F259" s="351">
        <f>+打者通算!G20</f>
        <v>0</v>
      </c>
      <c r="G259" s="351">
        <f>+打者通算!P20</f>
        <v>0</v>
      </c>
      <c r="H259" s="351">
        <f>+打者通算!Q20</f>
        <v>0</v>
      </c>
      <c r="I259" s="351">
        <f>+打者通算!O20</f>
        <v>0</v>
      </c>
      <c r="J259" s="351">
        <f>+打者通算!S20</f>
        <v>0</v>
      </c>
      <c r="K259" s="351">
        <f>+打者通算!H20</f>
        <v>0</v>
      </c>
      <c r="L259" s="351">
        <f>+打者通算!M20</f>
        <v>0</v>
      </c>
      <c r="M259" s="351">
        <f>+打者通算!J20</f>
        <v>0</v>
      </c>
      <c r="N259" s="351">
        <f>+打者通算!I20</f>
        <v>0</v>
      </c>
      <c r="O259" s="1170" t="e">
        <f>+F259/D259</f>
        <v>#DIV/0!</v>
      </c>
      <c r="P259" s="237" t="e">
        <f>+C259/$P$1</f>
        <v>#DIV/0!</v>
      </c>
      <c r="Q259" s="237" t="e">
        <f>+(G259+H259+I259)/F259</f>
        <v>#DIV/0!</v>
      </c>
      <c r="R259" s="358" t="e">
        <f>+(G259+H259+I259)/D259</f>
        <v>#DIV/0!</v>
      </c>
      <c r="S259" s="237" t="e">
        <f>+N259/D259</f>
        <v>#DIV/0!</v>
      </c>
      <c r="T259" s="237" t="e">
        <f>+M259/(D259+M259)</f>
        <v>#DIV/0!</v>
      </c>
    </row>
    <row r="260" spans="1:20" s="1" customFormat="1" ht="13.5" customHeight="1">
      <c r="A260" s="70" t="s">
        <v>1294</v>
      </c>
      <c r="B260" s="560" t="s">
        <v>2097</v>
      </c>
      <c r="C260" s="69">
        <f t="shared" ref="C260:N260" si="73">SUM(C259:C259)</f>
        <v>0</v>
      </c>
      <c r="D260" s="69">
        <f t="shared" si="73"/>
        <v>0</v>
      </c>
      <c r="E260" s="69">
        <f t="shared" si="73"/>
        <v>0</v>
      </c>
      <c r="F260" s="69">
        <f t="shared" si="73"/>
        <v>0</v>
      </c>
      <c r="G260" s="69">
        <f t="shared" si="73"/>
        <v>0</v>
      </c>
      <c r="H260" s="69">
        <f t="shared" si="73"/>
        <v>0</v>
      </c>
      <c r="I260" s="69">
        <f t="shared" si="73"/>
        <v>0</v>
      </c>
      <c r="J260" s="69">
        <f t="shared" si="73"/>
        <v>0</v>
      </c>
      <c r="K260" s="69">
        <f t="shared" si="73"/>
        <v>0</v>
      </c>
      <c r="L260" s="69">
        <f t="shared" si="73"/>
        <v>0</v>
      </c>
      <c r="M260" s="69">
        <f t="shared" si="73"/>
        <v>0</v>
      </c>
      <c r="N260" s="69">
        <f t="shared" si="73"/>
        <v>0</v>
      </c>
      <c r="O260" s="572" t="e">
        <f>+F260/D260</f>
        <v>#DIV/0!</v>
      </c>
      <c r="P260" s="237" t="e">
        <f>+C260/(143*#REF!+$P$1)</f>
        <v>#REF!</v>
      </c>
      <c r="Q260" s="25" t="e">
        <f>+(G260+H260+I260)/F260</f>
        <v>#DIV/0!</v>
      </c>
      <c r="R260" s="44" t="e">
        <f>+(G260+H260+I260)/D260</f>
        <v>#DIV/0!</v>
      </c>
      <c r="S260" s="25" t="e">
        <f>+N260/D260</f>
        <v>#DIV/0!</v>
      </c>
      <c r="T260" s="25" t="e">
        <f>+M260/(D260+M260)</f>
        <v>#DIV/0!</v>
      </c>
    </row>
    <row r="261" spans="1:20" ht="13.5" customHeight="1">
      <c r="A261" s="6"/>
      <c r="B261" s="19"/>
      <c r="C261" s="6"/>
      <c r="D261" s="6"/>
      <c r="E261" s="6"/>
      <c r="F261" s="6"/>
      <c r="G261" s="6"/>
      <c r="H261" s="6"/>
      <c r="I261" s="6"/>
      <c r="J261" s="6"/>
      <c r="K261" s="6"/>
      <c r="L261" s="6"/>
      <c r="M261" s="6"/>
      <c r="N261" s="6"/>
      <c r="O261" s="449"/>
    </row>
    <row r="262" spans="1:20" ht="13.5" customHeight="1">
      <c r="A262" s="6"/>
      <c r="B262" s="19"/>
      <c r="C262" s="6"/>
      <c r="D262" s="6"/>
      <c r="E262" s="6"/>
      <c r="F262" s="6"/>
      <c r="G262" s="6"/>
      <c r="H262" s="6"/>
      <c r="I262" s="6"/>
      <c r="J262" s="6"/>
      <c r="K262" s="6"/>
      <c r="L262" s="6"/>
      <c r="M262" s="6"/>
      <c r="N262" s="6"/>
      <c r="O262" s="449"/>
    </row>
    <row r="263" spans="1:20" ht="13.5" customHeight="1">
      <c r="A263" s="356">
        <v>51</v>
      </c>
      <c r="B263" s="1321">
        <v>36684</v>
      </c>
      <c r="C263" s="1319">
        <f ca="1">DATEDIF(B263,$A$1,"Ｙ")</f>
        <v>21</v>
      </c>
      <c r="D263" s="14">
        <v>178</v>
      </c>
      <c r="E263" s="14">
        <v>85</v>
      </c>
      <c r="F263" s="14" t="s">
        <v>655</v>
      </c>
      <c r="G263" s="14" t="s">
        <v>692</v>
      </c>
      <c r="H263" s="16" t="s">
        <v>1643</v>
      </c>
      <c r="I263" s="17"/>
      <c r="J263" s="17"/>
      <c r="K263" s="17"/>
      <c r="L263" s="17"/>
      <c r="M263" s="17"/>
      <c r="N263" s="14" t="s">
        <v>1447</v>
      </c>
      <c r="O263" s="1257" t="s">
        <v>2309</v>
      </c>
    </row>
    <row r="264" spans="1:20" ht="13.5" customHeight="1">
      <c r="A264" s="517" t="s">
        <v>1642</v>
      </c>
      <c r="B264" s="788" t="s">
        <v>678</v>
      </c>
      <c r="C264" s="19" t="s">
        <v>73</v>
      </c>
      <c r="D264" s="19" t="s">
        <v>33</v>
      </c>
      <c r="E264" s="19" t="s">
        <v>34</v>
      </c>
      <c r="F264" s="19" t="s">
        <v>35</v>
      </c>
      <c r="G264" s="19" t="s">
        <v>111</v>
      </c>
      <c r="H264" s="19" t="s">
        <v>112</v>
      </c>
      <c r="I264" s="19" t="s">
        <v>104</v>
      </c>
      <c r="J264" s="19" t="s">
        <v>113</v>
      </c>
      <c r="K264" s="19" t="s">
        <v>36</v>
      </c>
      <c r="L264" s="19" t="s">
        <v>39</v>
      </c>
      <c r="M264" s="19" t="s">
        <v>131</v>
      </c>
      <c r="N264" s="19" t="s">
        <v>37</v>
      </c>
      <c r="O264" s="178" t="s">
        <v>32</v>
      </c>
      <c r="P264" s="359" t="s">
        <v>1295</v>
      </c>
      <c r="Q264" s="360" t="s">
        <v>1296</v>
      </c>
      <c r="R264" s="360" t="s">
        <v>1297</v>
      </c>
      <c r="S264" s="359" t="s">
        <v>1298</v>
      </c>
      <c r="T264" s="359" t="s">
        <v>1299</v>
      </c>
    </row>
    <row r="265" spans="1:20" ht="13.5" customHeight="1">
      <c r="A265" s="545">
        <v>2019</v>
      </c>
      <c r="B265" s="582">
        <v>1</v>
      </c>
      <c r="C265" s="545">
        <v>58</v>
      </c>
      <c r="D265" s="545">
        <v>188</v>
      </c>
      <c r="E265" s="545">
        <v>17</v>
      </c>
      <c r="F265" s="545">
        <v>40</v>
      </c>
      <c r="G265" s="545">
        <v>10</v>
      </c>
      <c r="H265" s="545">
        <v>0</v>
      </c>
      <c r="I265" s="545">
        <v>4</v>
      </c>
      <c r="J265" s="545">
        <v>62</v>
      </c>
      <c r="K265" s="545">
        <v>16</v>
      </c>
      <c r="L265" s="545">
        <v>1</v>
      </c>
      <c r="M265" s="545">
        <v>7</v>
      </c>
      <c r="N265" s="545">
        <v>42</v>
      </c>
      <c r="O265" s="590">
        <f>+F265/D265</f>
        <v>0.21276595744680851</v>
      </c>
      <c r="P265" s="25">
        <f>+C265/143</f>
        <v>0.40559440559440557</v>
      </c>
      <c r="Q265" s="25">
        <f>+(G265+H265+I265)/F265</f>
        <v>0.35</v>
      </c>
      <c r="R265" s="44">
        <f>+(G265+H265+I265)/D265</f>
        <v>7.4468085106382975E-2</v>
      </c>
      <c r="S265" s="25">
        <f>+N265/D265</f>
        <v>0.22340425531914893</v>
      </c>
      <c r="T265" s="25">
        <f>+M265/(D265+M265)</f>
        <v>3.5897435897435895E-2</v>
      </c>
    </row>
    <row r="266" spans="1:20" s="539" customFormat="1" ht="13.5" customHeight="1">
      <c r="A266" s="545">
        <v>2020</v>
      </c>
      <c r="B266" s="582">
        <v>2</v>
      </c>
      <c r="C266" s="545">
        <v>3</v>
      </c>
      <c r="D266" s="545">
        <v>6</v>
      </c>
      <c r="E266" s="545">
        <v>0</v>
      </c>
      <c r="F266" s="545">
        <v>0</v>
      </c>
      <c r="G266" s="545">
        <v>0</v>
      </c>
      <c r="H266" s="545">
        <v>0</v>
      </c>
      <c r="I266" s="545">
        <v>0</v>
      </c>
      <c r="J266" s="545">
        <v>0</v>
      </c>
      <c r="K266" s="545">
        <v>0</v>
      </c>
      <c r="L266" s="545">
        <v>0</v>
      </c>
      <c r="M266" s="545">
        <v>0</v>
      </c>
      <c r="N266" s="545">
        <v>1</v>
      </c>
      <c r="O266" s="590">
        <f>+F266/D266</f>
        <v>0</v>
      </c>
      <c r="P266" s="585" t="e">
        <f>+C266/$P$1</f>
        <v>#DIV/0!</v>
      </c>
      <c r="Q266" s="585" t="e">
        <f>+(G266+H266+I266)/F266</f>
        <v>#DIV/0!</v>
      </c>
      <c r="R266" s="750">
        <f>+(G266+H266+I266)/D266</f>
        <v>0</v>
      </c>
      <c r="S266" s="585">
        <f>+N266/D266</f>
        <v>0.16666666666666666</v>
      </c>
      <c r="T266" s="585">
        <f>+M266/(D266+M266)</f>
        <v>0</v>
      </c>
    </row>
    <row r="267" spans="1:20" s="539" customFormat="1" ht="13.5" customHeight="1">
      <c r="A267" s="545">
        <v>2021</v>
      </c>
      <c r="B267" s="582">
        <v>3</v>
      </c>
      <c r="C267" s="545">
        <v>113</v>
      </c>
      <c r="D267" s="545">
        <v>449</v>
      </c>
      <c r="E267" s="545">
        <v>65</v>
      </c>
      <c r="F267" s="545">
        <v>134</v>
      </c>
      <c r="G267" s="545">
        <v>18</v>
      </c>
      <c r="H267" s="545">
        <v>6</v>
      </c>
      <c r="I267" s="545">
        <v>5</v>
      </c>
      <c r="J267" s="545">
        <v>179</v>
      </c>
      <c r="K267" s="545">
        <v>35</v>
      </c>
      <c r="L267" s="545">
        <v>4</v>
      </c>
      <c r="M267" s="545">
        <v>13</v>
      </c>
      <c r="N267" s="545">
        <v>57</v>
      </c>
      <c r="O267" s="590">
        <f>+F267/D267</f>
        <v>0.2984409799554566</v>
      </c>
      <c r="P267" s="585" t="e">
        <f>+C267/$P$1</f>
        <v>#DIV/0!</v>
      </c>
      <c r="Q267" s="585">
        <f>+(G267+H267+I267)/F267</f>
        <v>0.21641791044776118</v>
      </c>
      <c r="R267" s="750">
        <f>+(G267+H267+I267)/D267</f>
        <v>6.4587973273942098E-2</v>
      </c>
      <c r="S267" s="585">
        <f>+N267/D267</f>
        <v>0.12694877505567928</v>
      </c>
      <c r="T267" s="585">
        <f>+M267/(D267+M267)</f>
        <v>2.813852813852814E-2</v>
      </c>
    </row>
    <row r="268" spans="1:20" s="1" customFormat="1" ht="13.5" customHeight="1">
      <c r="A268" s="351">
        <v>2022</v>
      </c>
      <c r="B268" s="440">
        <v>4</v>
      </c>
      <c r="C268" s="351">
        <f>+打者通算!C21</f>
        <v>0</v>
      </c>
      <c r="D268" s="351">
        <f>+打者通算!E21</f>
        <v>0</v>
      </c>
      <c r="E268" s="351">
        <f>+打者通算!F21</f>
        <v>0</v>
      </c>
      <c r="F268" s="351">
        <f>+打者通算!G21</f>
        <v>0</v>
      </c>
      <c r="G268" s="351">
        <f>+打者通算!P21</f>
        <v>0</v>
      </c>
      <c r="H268" s="351">
        <f>+打者通算!Q21</f>
        <v>0</v>
      </c>
      <c r="I268" s="351">
        <f>+打者通算!O21</f>
        <v>0</v>
      </c>
      <c r="J268" s="351">
        <f>+打者通算!S21</f>
        <v>0</v>
      </c>
      <c r="K268" s="351">
        <f>+打者通算!H21</f>
        <v>0</v>
      </c>
      <c r="L268" s="351">
        <f>+打者通算!M21</f>
        <v>0</v>
      </c>
      <c r="M268" s="351">
        <f>+打者通算!J21</f>
        <v>0</v>
      </c>
      <c r="N268" s="351">
        <f>+打者通算!I21</f>
        <v>0</v>
      </c>
      <c r="O268" s="1170" t="e">
        <f>+F268/D268</f>
        <v>#DIV/0!</v>
      </c>
      <c r="P268" s="237" t="e">
        <f>+C268/$P$1</f>
        <v>#DIV/0!</v>
      </c>
      <c r="Q268" s="237" t="e">
        <f>+(G268+H268+I268)/F268</f>
        <v>#DIV/0!</v>
      </c>
      <c r="R268" s="358" t="e">
        <f>+(G268+H268+I268)/D268</f>
        <v>#DIV/0!</v>
      </c>
      <c r="S268" s="237" t="e">
        <f>+N268/D268</f>
        <v>#DIV/0!</v>
      </c>
      <c r="T268" s="237" t="e">
        <f>+M268/(D268+M268)</f>
        <v>#DIV/0!</v>
      </c>
    </row>
    <row r="269" spans="1:20" s="1" customFormat="1" ht="13.5" customHeight="1">
      <c r="A269" s="70" t="s">
        <v>1294</v>
      </c>
      <c r="B269" s="70"/>
      <c r="C269" s="69">
        <f>SUM(C265:C268)</f>
        <v>174</v>
      </c>
      <c r="D269" s="69">
        <f t="shared" ref="D269:N269" si="74">SUM(D265:D268)</f>
        <v>643</v>
      </c>
      <c r="E269" s="69">
        <f t="shared" si="74"/>
        <v>82</v>
      </c>
      <c r="F269" s="69">
        <f t="shared" si="74"/>
        <v>174</v>
      </c>
      <c r="G269" s="69">
        <f t="shared" si="74"/>
        <v>28</v>
      </c>
      <c r="H269" s="69">
        <f t="shared" si="74"/>
        <v>6</v>
      </c>
      <c r="I269" s="69">
        <f t="shared" si="74"/>
        <v>9</v>
      </c>
      <c r="J269" s="69">
        <f t="shared" si="74"/>
        <v>241</v>
      </c>
      <c r="K269" s="69">
        <f t="shared" si="74"/>
        <v>51</v>
      </c>
      <c r="L269" s="69">
        <f t="shared" si="74"/>
        <v>5</v>
      </c>
      <c r="M269" s="69">
        <f t="shared" si="74"/>
        <v>20</v>
      </c>
      <c r="N269" s="69">
        <f t="shared" si="74"/>
        <v>100</v>
      </c>
      <c r="O269" s="572">
        <f>+F269/D269</f>
        <v>0.27060653188180406</v>
      </c>
      <c r="P269" s="237">
        <f>+C269/(143*B265+$P$1)</f>
        <v>1.2167832167832169</v>
      </c>
      <c r="Q269" s="25">
        <f>+(G269+H269+I269)/F269</f>
        <v>0.2471264367816092</v>
      </c>
      <c r="R269" s="44">
        <f>+(G269+H269+I269)/D269</f>
        <v>6.6874027993779159E-2</v>
      </c>
      <c r="S269" s="25">
        <f>+N269/D269</f>
        <v>0.15552099533437014</v>
      </c>
      <c r="T269" s="25">
        <f>+M269/(D269+M269)</f>
        <v>3.0165912518853696E-2</v>
      </c>
    </row>
    <row r="270" spans="1:20" ht="13.5" customHeight="1">
      <c r="A270" s="6"/>
      <c r="B270" s="19"/>
      <c r="C270" s="6"/>
      <c r="D270" s="6"/>
      <c r="E270" s="6"/>
      <c r="F270" s="6"/>
      <c r="G270" s="6"/>
      <c r="H270" s="6"/>
      <c r="I270" s="6"/>
      <c r="J270" s="6"/>
      <c r="K270" s="6"/>
      <c r="L270" s="6"/>
      <c r="M270" s="6"/>
      <c r="N270" s="6"/>
      <c r="O270" s="449"/>
    </row>
    <row r="271" spans="1:20" ht="13.5" customHeight="1">
      <c r="A271" s="6"/>
      <c r="B271" s="19"/>
      <c r="C271" s="6"/>
      <c r="D271" s="6"/>
      <c r="E271" s="6"/>
      <c r="F271" s="6"/>
      <c r="G271" s="6"/>
      <c r="H271" s="6"/>
      <c r="I271" s="6"/>
      <c r="J271" s="6"/>
      <c r="K271" s="6"/>
      <c r="L271" s="6"/>
      <c r="M271" s="6"/>
      <c r="N271" s="6"/>
      <c r="O271" s="449"/>
    </row>
    <row r="272" spans="1:20" ht="13.5" customHeight="1">
      <c r="A272" s="1336">
        <v>52</v>
      </c>
      <c r="B272" s="1321">
        <v>35212</v>
      </c>
      <c r="C272" s="1319">
        <f ca="1">DATEDIF(B272,$A$1,"Ｙ")</f>
        <v>25</v>
      </c>
      <c r="D272" s="14">
        <v>188</v>
      </c>
      <c r="E272" s="14">
        <v>110</v>
      </c>
      <c r="F272" s="14" t="s">
        <v>688</v>
      </c>
      <c r="G272" s="14" t="s">
        <v>1017</v>
      </c>
      <c r="H272" s="16" t="s">
        <v>2261</v>
      </c>
      <c r="I272" s="17"/>
      <c r="J272" s="17"/>
      <c r="K272" s="17"/>
      <c r="L272" s="17"/>
      <c r="M272" s="17"/>
      <c r="N272" s="14" t="s">
        <v>1641</v>
      </c>
      <c r="O272" s="573">
        <v>1000</v>
      </c>
    </row>
    <row r="273" spans="1:20" ht="13.5" customHeight="1">
      <c r="A273" s="180" t="s">
        <v>2656</v>
      </c>
      <c r="B273" s="788" t="s">
        <v>678</v>
      </c>
      <c r="C273" s="19" t="s">
        <v>73</v>
      </c>
      <c r="D273" s="19" t="s">
        <v>33</v>
      </c>
      <c r="E273" s="19" t="s">
        <v>34</v>
      </c>
      <c r="F273" s="19" t="s">
        <v>35</v>
      </c>
      <c r="G273" s="19" t="s">
        <v>111</v>
      </c>
      <c r="H273" s="19" t="s">
        <v>112</v>
      </c>
      <c r="I273" s="19" t="s">
        <v>104</v>
      </c>
      <c r="J273" s="19" t="s">
        <v>113</v>
      </c>
      <c r="K273" s="19" t="s">
        <v>36</v>
      </c>
      <c r="L273" s="19" t="s">
        <v>39</v>
      </c>
      <c r="M273" s="19" t="s">
        <v>131</v>
      </c>
      <c r="N273" s="19" t="s">
        <v>37</v>
      </c>
      <c r="O273" s="178" t="s">
        <v>32</v>
      </c>
      <c r="P273" s="359" t="s">
        <v>1295</v>
      </c>
      <c r="Q273" s="360" t="s">
        <v>1296</v>
      </c>
      <c r="R273" s="360" t="s">
        <v>1297</v>
      </c>
      <c r="S273" s="359" t="s">
        <v>1298</v>
      </c>
      <c r="T273" s="359" t="s">
        <v>1299</v>
      </c>
    </row>
    <row r="274" spans="1:20" s="1" customFormat="1" ht="13.5" customHeight="1">
      <c r="A274" s="351">
        <v>2022</v>
      </c>
      <c r="B274" s="440">
        <v>1</v>
      </c>
      <c r="C274" s="351">
        <f>+打者通算!C22</f>
        <v>0</v>
      </c>
      <c r="D274" s="351">
        <f>+打者通算!E22</f>
        <v>0</v>
      </c>
      <c r="E274" s="351">
        <f>+打者通算!F22</f>
        <v>0</v>
      </c>
      <c r="F274" s="351">
        <f>+打者通算!G22</f>
        <v>0</v>
      </c>
      <c r="G274" s="351">
        <f>+打者通算!P22</f>
        <v>0</v>
      </c>
      <c r="H274" s="351">
        <f>+打者通算!Q22</f>
        <v>0</v>
      </c>
      <c r="I274" s="351">
        <f>+打者通算!O22</f>
        <v>0</v>
      </c>
      <c r="J274" s="351">
        <f>+打者通算!S22</f>
        <v>0</v>
      </c>
      <c r="K274" s="351">
        <f>+打者通算!H22</f>
        <v>0</v>
      </c>
      <c r="L274" s="351">
        <f>+打者通算!M22</f>
        <v>0</v>
      </c>
      <c r="M274" s="351">
        <f>+打者通算!J22</f>
        <v>0</v>
      </c>
      <c r="N274" s="351">
        <f>+打者通算!I22</f>
        <v>0</v>
      </c>
      <c r="O274" s="1170" t="e">
        <f>+F274/D274</f>
        <v>#DIV/0!</v>
      </c>
      <c r="P274" s="237" t="e">
        <f>+C274/$P$1</f>
        <v>#DIV/0!</v>
      </c>
      <c r="Q274" s="237" t="e">
        <f>+(G274+H274+I274)/F274</f>
        <v>#DIV/0!</v>
      </c>
      <c r="R274" s="358" t="e">
        <f>+(G274+H274+I274)/D274</f>
        <v>#DIV/0!</v>
      </c>
      <c r="S274" s="237" t="e">
        <f>+N274/D274</f>
        <v>#DIV/0!</v>
      </c>
      <c r="T274" s="237" t="e">
        <f>+M274/(D274+M274)</f>
        <v>#DIV/0!</v>
      </c>
    </row>
    <row r="275" spans="1:20" s="1" customFormat="1" ht="13.5" customHeight="1">
      <c r="A275" s="70" t="s">
        <v>1294</v>
      </c>
      <c r="B275" s="70"/>
      <c r="C275" s="69">
        <f t="shared" ref="C275:N275" si="75">SUM(C274:C274)</f>
        <v>0</v>
      </c>
      <c r="D275" s="69">
        <f t="shared" si="75"/>
        <v>0</v>
      </c>
      <c r="E275" s="69">
        <f t="shared" si="75"/>
        <v>0</v>
      </c>
      <c r="F275" s="69">
        <f t="shared" si="75"/>
        <v>0</v>
      </c>
      <c r="G275" s="69">
        <f t="shared" si="75"/>
        <v>0</v>
      </c>
      <c r="H275" s="69">
        <f t="shared" si="75"/>
        <v>0</v>
      </c>
      <c r="I275" s="69">
        <f t="shared" si="75"/>
        <v>0</v>
      </c>
      <c r="J275" s="69">
        <f t="shared" si="75"/>
        <v>0</v>
      </c>
      <c r="K275" s="69">
        <f t="shared" si="75"/>
        <v>0</v>
      </c>
      <c r="L275" s="69">
        <f t="shared" si="75"/>
        <v>0</v>
      </c>
      <c r="M275" s="69">
        <f t="shared" si="75"/>
        <v>0</v>
      </c>
      <c r="N275" s="69">
        <f t="shared" si="75"/>
        <v>0</v>
      </c>
      <c r="O275" s="572" t="e">
        <f>+F275/D275</f>
        <v>#DIV/0!</v>
      </c>
      <c r="P275" s="237" t="e">
        <f>+C275/(143*#REF!+$P$1)</f>
        <v>#REF!</v>
      </c>
      <c r="Q275" s="25" t="e">
        <f>+(G275+H275+I275)/F275</f>
        <v>#DIV/0!</v>
      </c>
      <c r="R275" s="44" t="e">
        <f>+(G275+H275+I275)/D275</f>
        <v>#DIV/0!</v>
      </c>
      <c r="S275" s="25" t="e">
        <f>+N275/D275</f>
        <v>#DIV/0!</v>
      </c>
      <c r="T275" s="25" t="e">
        <f>+M275/(D275+M275)</f>
        <v>#DIV/0!</v>
      </c>
    </row>
    <row r="276" spans="1:20" ht="13.5" customHeight="1">
      <c r="A276" s="6"/>
      <c r="B276" s="19"/>
      <c r="C276" s="6"/>
      <c r="D276" s="6"/>
      <c r="E276" s="6"/>
      <c r="F276" s="6"/>
      <c r="G276" s="6"/>
      <c r="H276" s="6"/>
      <c r="I276" s="6"/>
      <c r="J276" s="6"/>
      <c r="K276" s="6"/>
      <c r="L276" s="6"/>
      <c r="M276" s="6"/>
      <c r="N276" s="6"/>
      <c r="O276" s="449"/>
    </row>
    <row r="277" spans="1:20" ht="13.5" customHeight="1">
      <c r="A277" s="6"/>
      <c r="B277" s="19"/>
      <c r="C277" s="6"/>
      <c r="D277" s="6"/>
      <c r="E277" s="6"/>
      <c r="F277" s="6"/>
      <c r="G277" s="6"/>
      <c r="H277" s="6"/>
      <c r="I277" s="6"/>
      <c r="J277" s="6"/>
      <c r="K277" s="6"/>
      <c r="L277" s="6"/>
      <c r="M277" s="6"/>
      <c r="N277" s="6"/>
      <c r="O277" s="449"/>
    </row>
    <row r="278" spans="1:20" ht="13.5" customHeight="1">
      <c r="A278" s="356">
        <v>54</v>
      </c>
      <c r="B278" s="1321">
        <v>37031</v>
      </c>
      <c r="C278" s="1319">
        <f ca="1">DATEDIF(B278,$A$1,"Ｙ")</f>
        <v>20</v>
      </c>
      <c r="D278" s="14">
        <v>178</v>
      </c>
      <c r="E278" s="14">
        <v>83</v>
      </c>
      <c r="F278" s="1175" t="s">
        <v>2267</v>
      </c>
      <c r="G278" s="14" t="s">
        <v>2264</v>
      </c>
      <c r="H278" s="14" t="s">
        <v>2265</v>
      </c>
      <c r="I278" s="17"/>
      <c r="J278" s="17"/>
      <c r="K278" s="17"/>
      <c r="L278" s="17"/>
      <c r="M278" s="17"/>
      <c r="N278" s="14" t="s">
        <v>2266</v>
      </c>
      <c r="O278" s="579">
        <v>500</v>
      </c>
    </row>
    <row r="279" spans="1:20" ht="13.5" customHeight="1">
      <c r="A279" s="517" t="s">
        <v>1777</v>
      </c>
      <c r="B279" s="788" t="s">
        <v>678</v>
      </c>
      <c r="C279" s="19" t="s">
        <v>73</v>
      </c>
      <c r="D279" s="19" t="s">
        <v>33</v>
      </c>
      <c r="E279" s="19" t="s">
        <v>34</v>
      </c>
      <c r="F279" s="19" t="s">
        <v>35</v>
      </c>
      <c r="G279" s="19" t="s">
        <v>111</v>
      </c>
      <c r="H279" s="19" t="s">
        <v>112</v>
      </c>
      <c r="I279" s="19" t="s">
        <v>104</v>
      </c>
      <c r="J279" s="19" t="s">
        <v>113</v>
      </c>
      <c r="K279" s="19" t="s">
        <v>36</v>
      </c>
      <c r="L279" s="19" t="s">
        <v>39</v>
      </c>
      <c r="M279" s="19" t="s">
        <v>131</v>
      </c>
      <c r="N279" s="19" t="s">
        <v>37</v>
      </c>
      <c r="O279" s="178" t="s">
        <v>32</v>
      </c>
      <c r="P279" s="359" t="s">
        <v>1295</v>
      </c>
      <c r="Q279" s="360" t="s">
        <v>1296</v>
      </c>
      <c r="R279" s="360" t="s">
        <v>1297</v>
      </c>
      <c r="S279" s="359" t="s">
        <v>1298</v>
      </c>
      <c r="T279" s="359" t="s">
        <v>1299</v>
      </c>
    </row>
    <row r="280" spans="1:20" s="539" customFormat="1" ht="13.5" customHeight="1">
      <c r="A280" s="545">
        <v>2020</v>
      </c>
      <c r="B280" s="582">
        <v>1</v>
      </c>
      <c r="C280" s="545">
        <v>0</v>
      </c>
      <c r="D280" s="545">
        <v>0</v>
      </c>
      <c r="E280" s="545">
        <v>0</v>
      </c>
      <c r="F280" s="545">
        <v>0</v>
      </c>
      <c r="G280" s="545">
        <v>0</v>
      </c>
      <c r="H280" s="545">
        <v>0</v>
      </c>
      <c r="I280" s="545">
        <v>0</v>
      </c>
      <c r="J280" s="545">
        <v>0</v>
      </c>
      <c r="K280" s="545">
        <v>0</v>
      </c>
      <c r="L280" s="545">
        <v>0</v>
      </c>
      <c r="M280" s="545">
        <v>0</v>
      </c>
      <c r="N280" s="545">
        <v>0</v>
      </c>
      <c r="O280" s="590" t="e">
        <f>+F280/D280</f>
        <v>#DIV/0!</v>
      </c>
      <c r="P280" s="585" t="e">
        <f>+C280/$P$1</f>
        <v>#DIV/0!</v>
      </c>
      <c r="Q280" s="585" t="e">
        <f>+(G280+H280+I280)/F280</f>
        <v>#DIV/0!</v>
      </c>
      <c r="R280" s="750" t="e">
        <f>+(G280+H280+I280)/D280</f>
        <v>#DIV/0!</v>
      </c>
      <c r="S280" s="585" t="e">
        <f>+N280/D280</f>
        <v>#DIV/0!</v>
      </c>
      <c r="T280" s="585" t="e">
        <f>+M280/(D280+M280)</f>
        <v>#DIV/0!</v>
      </c>
    </row>
    <row r="281" spans="1:20" s="539" customFormat="1" ht="13.5" customHeight="1">
      <c r="A281" s="545">
        <v>2021</v>
      </c>
      <c r="B281" s="582">
        <v>2</v>
      </c>
      <c r="C281" s="545">
        <v>0</v>
      </c>
      <c r="D281" s="545">
        <v>0</v>
      </c>
      <c r="E281" s="545">
        <v>0</v>
      </c>
      <c r="F281" s="545">
        <v>0</v>
      </c>
      <c r="G281" s="545">
        <v>0</v>
      </c>
      <c r="H281" s="545">
        <v>0</v>
      </c>
      <c r="I281" s="545">
        <v>0</v>
      </c>
      <c r="J281" s="545">
        <v>0</v>
      </c>
      <c r="K281" s="545">
        <v>0</v>
      </c>
      <c r="L281" s="545">
        <v>0</v>
      </c>
      <c r="M281" s="545">
        <v>0</v>
      </c>
      <c r="N281" s="545">
        <v>0</v>
      </c>
      <c r="O281" s="590" t="e">
        <f>+F281/D281</f>
        <v>#DIV/0!</v>
      </c>
      <c r="P281" s="585" t="e">
        <f>+C281/$P$1</f>
        <v>#DIV/0!</v>
      </c>
      <c r="Q281" s="585" t="e">
        <f>+(G281+H281+I281)/F281</f>
        <v>#DIV/0!</v>
      </c>
      <c r="R281" s="750" t="e">
        <f>+(G281+H281+I281)/D281</f>
        <v>#DIV/0!</v>
      </c>
      <c r="S281" s="585" t="e">
        <f>+N281/D281</f>
        <v>#DIV/0!</v>
      </c>
      <c r="T281" s="585" t="e">
        <f>+M281/(D281+M281)</f>
        <v>#DIV/0!</v>
      </c>
    </row>
    <row r="282" spans="1:20" s="1" customFormat="1" ht="13.5" customHeight="1">
      <c r="A282" s="351">
        <v>2022</v>
      </c>
      <c r="B282" s="440">
        <v>3</v>
      </c>
      <c r="C282" s="351">
        <f>+打者通算!C23</f>
        <v>0</v>
      </c>
      <c r="D282" s="351">
        <f>+打者通算!E23</f>
        <v>0</v>
      </c>
      <c r="E282" s="351">
        <f>+打者通算!F23</f>
        <v>0</v>
      </c>
      <c r="F282" s="351">
        <f>+打者通算!G23</f>
        <v>0</v>
      </c>
      <c r="G282" s="351">
        <f>+打者通算!P23</f>
        <v>0</v>
      </c>
      <c r="H282" s="351">
        <f>+打者通算!Q23</f>
        <v>0</v>
      </c>
      <c r="I282" s="351">
        <f>+打者通算!O23</f>
        <v>0</v>
      </c>
      <c r="J282" s="351">
        <f>+打者通算!S23</f>
        <v>0</v>
      </c>
      <c r="K282" s="351">
        <f>+打者通算!H23</f>
        <v>0</v>
      </c>
      <c r="L282" s="351">
        <f>+打者通算!M23</f>
        <v>0</v>
      </c>
      <c r="M282" s="351">
        <f>+打者通算!J23</f>
        <v>0</v>
      </c>
      <c r="N282" s="351">
        <f>+打者通算!I23</f>
        <v>0</v>
      </c>
      <c r="O282" s="1170" t="e">
        <f>+F282/D282</f>
        <v>#DIV/0!</v>
      </c>
      <c r="P282" s="237" t="e">
        <f>+C282/$P$1</f>
        <v>#DIV/0!</v>
      </c>
      <c r="Q282" s="237" t="e">
        <f>+(G282+H282+I282)/F282</f>
        <v>#DIV/0!</v>
      </c>
      <c r="R282" s="358" t="e">
        <f>+(G282+H282+I282)/D282</f>
        <v>#DIV/0!</v>
      </c>
      <c r="S282" s="237" t="e">
        <f>+N282/D282</f>
        <v>#DIV/0!</v>
      </c>
      <c r="T282" s="237" t="e">
        <f>+M282/(D282+M282)</f>
        <v>#DIV/0!</v>
      </c>
    </row>
    <row r="283" spans="1:20" s="1" customFormat="1" ht="13.5" customHeight="1">
      <c r="A283" s="70" t="s">
        <v>1294</v>
      </c>
      <c r="B283" s="560"/>
      <c r="C283" s="69">
        <f>SUM(C280:C282)</f>
        <v>0</v>
      </c>
      <c r="D283" s="69">
        <f t="shared" ref="D283:N283" si="76">SUM(D280:D282)</f>
        <v>0</v>
      </c>
      <c r="E283" s="69">
        <f t="shared" si="76"/>
        <v>0</v>
      </c>
      <c r="F283" s="69">
        <f t="shared" si="76"/>
        <v>0</v>
      </c>
      <c r="G283" s="69">
        <f t="shared" si="76"/>
        <v>0</v>
      </c>
      <c r="H283" s="69">
        <f t="shared" si="76"/>
        <v>0</v>
      </c>
      <c r="I283" s="69">
        <f t="shared" si="76"/>
        <v>0</v>
      </c>
      <c r="J283" s="69">
        <f t="shared" si="76"/>
        <v>0</v>
      </c>
      <c r="K283" s="69">
        <f t="shared" si="76"/>
        <v>0</v>
      </c>
      <c r="L283" s="69">
        <f t="shared" si="76"/>
        <v>0</v>
      </c>
      <c r="M283" s="69">
        <f t="shared" si="76"/>
        <v>0</v>
      </c>
      <c r="N283" s="69">
        <f t="shared" si="76"/>
        <v>0</v>
      </c>
      <c r="O283" s="572" t="e">
        <f>+F283/D283</f>
        <v>#DIV/0!</v>
      </c>
      <c r="P283" s="237" t="e">
        <f>+C283/(143*B279+$P$1)</f>
        <v>#VALUE!</v>
      </c>
      <c r="Q283" s="25" t="e">
        <f>+(G283+H283+I283)/F283</f>
        <v>#DIV/0!</v>
      </c>
      <c r="R283" s="44" t="e">
        <f>+(G283+H283+I283)/D283</f>
        <v>#DIV/0!</v>
      </c>
      <c r="S283" s="25" t="e">
        <f>+N283/D283</f>
        <v>#DIV/0!</v>
      </c>
      <c r="T283" s="25" t="e">
        <f>+M283/(D283+M283)</f>
        <v>#DIV/0!</v>
      </c>
    </row>
    <row r="284" spans="1:20" ht="13.5" customHeight="1">
      <c r="A284" s="6"/>
      <c r="B284" s="19"/>
      <c r="C284" s="6"/>
      <c r="D284" s="6"/>
      <c r="E284" s="6"/>
      <c r="F284" s="6"/>
      <c r="G284" s="6"/>
      <c r="H284" s="6"/>
      <c r="I284" s="6"/>
      <c r="J284" s="6"/>
      <c r="K284" s="6"/>
      <c r="L284" s="6"/>
      <c r="M284" s="6"/>
      <c r="N284" s="6"/>
      <c r="O284" s="577"/>
    </row>
    <row r="285" spans="1:20" ht="13.5" customHeight="1">
      <c r="A285" s="6"/>
      <c r="B285" s="19"/>
      <c r="C285" s="6"/>
      <c r="D285" s="6"/>
      <c r="E285" s="6"/>
      <c r="F285" s="6"/>
      <c r="G285" s="6"/>
      <c r="H285" s="6"/>
      <c r="I285" s="6"/>
      <c r="J285" s="6"/>
      <c r="K285" s="6"/>
      <c r="L285" s="6"/>
      <c r="M285" s="6"/>
      <c r="N285" s="6"/>
      <c r="O285" s="449"/>
    </row>
    <row r="286" spans="1:20" ht="13.5" customHeight="1">
      <c r="A286" s="356">
        <v>55</v>
      </c>
      <c r="B286" s="1321">
        <v>31308</v>
      </c>
      <c r="C286" s="1319">
        <f ca="1">DATEDIF(B286,$A$1,"Ｙ")</f>
        <v>36</v>
      </c>
      <c r="D286" s="14">
        <v>176</v>
      </c>
      <c r="E286" s="14">
        <v>100</v>
      </c>
      <c r="F286" s="14" t="s">
        <v>628</v>
      </c>
      <c r="G286" s="15" t="s">
        <v>621</v>
      </c>
      <c r="H286" s="16" t="s">
        <v>632</v>
      </c>
      <c r="I286" s="17"/>
      <c r="J286" s="17"/>
      <c r="K286" s="17"/>
      <c r="L286" s="17"/>
      <c r="M286" s="17"/>
      <c r="N286" s="14" t="s">
        <v>1476</v>
      </c>
      <c r="O286" s="1256" t="s">
        <v>2310</v>
      </c>
    </row>
    <row r="287" spans="1:20" ht="13.5" customHeight="1">
      <c r="A287" s="180" t="s">
        <v>71</v>
      </c>
      <c r="B287" s="788" t="s">
        <v>678</v>
      </c>
      <c r="C287" s="19" t="s">
        <v>73</v>
      </c>
      <c r="D287" s="19" t="s">
        <v>33</v>
      </c>
      <c r="E287" s="19" t="s">
        <v>34</v>
      </c>
      <c r="F287" s="19" t="s">
        <v>35</v>
      </c>
      <c r="G287" s="19" t="s">
        <v>111</v>
      </c>
      <c r="H287" s="19" t="s">
        <v>112</v>
      </c>
      <c r="I287" s="19" t="s">
        <v>104</v>
      </c>
      <c r="J287" s="19" t="s">
        <v>113</v>
      </c>
      <c r="K287" s="19" t="s">
        <v>36</v>
      </c>
      <c r="L287" s="19" t="s">
        <v>39</v>
      </c>
      <c r="M287" s="19" t="s">
        <v>131</v>
      </c>
      <c r="N287" s="19" t="s">
        <v>37</v>
      </c>
      <c r="O287" s="178" t="s">
        <v>32</v>
      </c>
      <c r="P287" s="359" t="s">
        <v>1295</v>
      </c>
      <c r="Q287" s="360" t="s">
        <v>1296</v>
      </c>
      <c r="R287" s="360" t="s">
        <v>1297</v>
      </c>
      <c r="S287" s="359" t="s">
        <v>1298</v>
      </c>
      <c r="T287" s="359" t="s">
        <v>1299</v>
      </c>
    </row>
    <row r="288" spans="1:20" ht="13.5" customHeight="1">
      <c r="A288" s="6">
        <v>2008</v>
      </c>
      <c r="B288" s="19">
        <v>1</v>
      </c>
      <c r="C288" s="6">
        <v>2</v>
      </c>
      <c r="D288" s="6">
        <v>2</v>
      </c>
      <c r="E288" s="6">
        <v>0</v>
      </c>
      <c r="F288" s="6">
        <v>0</v>
      </c>
      <c r="G288" s="6">
        <v>0</v>
      </c>
      <c r="H288" s="6">
        <v>0</v>
      </c>
      <c r="I288" s="6">
        <v>0</v>
      </c>
      <c r="J288" s="6">
        <f>+((G288*2+H288*3+I288*4)+(F288-G288-H288-I288))</f>
        <v>0</v>
      </c>
      <c r="K288" s="6">
        <v>0</v>
      </c>
      <c r="L288" s="6">
        <v>0</v>
      </c>
      <c r="M288" s="6">
        <v>0</v>
      </c>
      <c r="N288" s="6">
        <v>1</v>
      </c>
      <c r="O288" s="570">
        <f>+F288/D288</f>
        <v>0</v>
      </c>
      <c r="P288" s="25">
        <f t="shared" ref="P288:P294" si="77">+C288/144</f>
        <v>1.3888888888888888E-2</v>
      </c>
      <c r="Q288" s="25" t="e">
        <f t="shared" ref="Q288:Q298" si="78">+(G288+H288+I288)/F288</f>
        <v>#DIV/0!</v>
      </c>
      <c r="R288" s="44">
        <f t="shared" ref="R288:R298" si="79">+(G288+H288+I288)/D288</f>
        <v>0</v>
      </c>
      <c r="S288" s="25">
        <f t="shared" ref="S288:S298" si="80">+N288/D288</f>
        <v>0.5</v>
      </c>
      <c r="T288" s="25">
        <f t="shared" ref="T288:T298" si="81">+M288/(D288+M288)</f>
        <v>0</v>
      </c>
    </row>
    <row r="289" spans="1:20" ht="13.5" customHeight="1">
      <c r="A289" s="6">
        <v>2009</v>
      </c>
      <c r="B289" s="19">
        <v>2</v>
      </c>
      <c r="C289" s="6">
        <v>0</v>
      </c>
      <c r="D289" s="6">
        <v>0</v>
      </c>
      <c r="E289" s="6">
        <v>0</v>
      </c>
      <c r="F289" s="6">
        <v>0</v>
      </c>
      <c r="G289" s="6">
        <v>0</v>
      </c>
      <c r="H289" s="6">
        <v>0</v>
      </c>
      <c r="I289" s="6">
        <v>0</v>
      </c>
      <c r="J289" s="6">
        <v>0</v>
      </c>
      <c r="K289" s="6">
        <v>0</v>
      </c>
      <c r="L289" s="6">
        <v>0</v>
      </c>
      <c r="M289" s="6">
        <v>0</v>
      </c>
      <c r="N289" s="6">
        <v>0</v>
      </c>
      <c r="O289" s="178" t="s">
        <v>792</v>
      </c>
      <c r="P289" s="19" t="s">
        <v>792</v>
      </c>
      <c r="Q289" s="19" t="s">
        <v>792</v>
      </c>
      <c r="R289" s="19" t="s">
        <v>792</v>
      </c>
      <c r="S289" s="19" t="s">
        <v>792</v>
      </c>
      <c r="T289" s="19" t="s">
        <v>792</v>
      </c>
    </row>
    <row r="290" spans="1:20" ht="13.5" customHeight="1">
      <c r="A290" s="6">
        <v>2010</v>
      </c>
      <c r="B290" s="19">
        <v>3</v>
      </c>
      <c r="C290" s="6">
        <v>0</v>
      </c>
      <c r="D290" s="6">
        <v>0</v>
      </c>
      <c r="E290" s="6">
        <v>0</v>
      </c>
      <c r="F290" s="6">
        <v>0</v>
      </c>
      <c r="G290" s="6">
        <v>0</v>
      </c>
      <c r="H290" s="6">
        <v>0</v>
      </c>
      <c r="I290" s="6">
        <v>0</v>
      </c>
      <c r="J290" s="6">
        <v>0</v>
      </c>
      <c r="K290" s="6">
        <v>0</v>
      </c>
      <c r="L290" s="6">
        <v>0</v>
      </c>
      <c r="M290" s="6">
        <v>0</v>
      </c>
      <c r="N290" s="6">
        <v>0</v>
      </c>
      <c r="O290" s="178" t="s">
        <v>792</v>
      </c>
      <c r="P290" s="19" t="s">
        <v>792</v>
      </c>
      <c r="Q290" s="19" t="s">
        <v>792</v>
      </c>
      <c r="R290" s="19" t="s">
        <v>792</v>
      </c>
      <c r="S290" s="19" t="s">
        <v>792</v>
      </c>
      <c r="T290" s="19" t="s">
        <v>792</v>
      </c>
    </row>
    <row r="291" spans="1:20" ht="13.5" customHeight="1">
      <c r="A291" s="6">
        <v>2011</v>
      </c>
      <c r="B291" s="19">
        <v>4</v>
      </c>
      <c r="C291" s="6">
        <v>68</v>
      </c>
      <c r="D291" s="6">
        <v>196</v>
      </c>
      <c r="E291" s="6">
        <v>15</v>
      </c>
      <c r="F291" s="6">
        <v>53</v>
      </c>
      <c r="G291" s="6">
        <v>6</v>
      </c>
      <c r="H291" s="6">
        <v>1</v>
      </c>
      <c r="I291" s="6">
        <v>3</v>
      </c>
      <c r="J291" s="6">
        <v>70</v>
      </c>
      <c r="K291" s="6">
        <v>19</v>
      </c>
      <c r="L291" s="6">
        <v>0</v>
      </c>
      <c r="M291" s="6">
        <v>8</v>
      </c>
      <c r="N291" s="6">
        <v>20</v>
      </c>
      <c r="O291" s="570">
        <f>+F291/D291</f>
        <v>0.27040816326530615</v>
      </c>
      <c r="P291" s="25">
        <f t="shared" si="77"/>
        <v>0.47222222222222221</v>
      </c>
      <c r="Q291" s="25">
        <f t="shared" si="78"/>
        <v>0.18867924528301888</v>
      </c>
      <c r="R291" s="44">
        <f t="shared" si="79"/>
        <v>5.1020408163265307E-2</v>
      </c>
      <c r="S291" s="25">
        <f t="shared" si="80"/>
        <v>0.10204081632653061</v>
      </c>
      <c r="T291" s="25">
        <f t="shared" si="81"/>
        <v>3.9215686274509803E-2</v>
      </c>
    </row>
    <row r="292" spans="1:20" ht="13.5" customHeight="1">
      <c r="A292" s="6">
        <v>2012</v>
      </c>
      <c r="B292" s="19">
        <v>5</v>
      </c>
      <c r="C292" s="6">
        <v>48</v>
      </c>
      <c r="D292" s="6">
        <v>137</v>
      </c>
      <c r="E292" s="6">
        <v>4</v>
      </c>
      <c r="F292" s="6">
        <v>28</v>
      </c>
      <c r="G292" s="6">
        <v>4</v>
      </c>
      <c r="H292" s="6">
        <v>0</v>
      </c>
      <c r="I292" s="6">
        <v>0</v>
      </c>
      <c r="J292" s="6">
        <v>32</v>
      </c>
      <c r="K292" s="6">
        <v>7</v>
      </c>
      <c r="L292" s="6">
        <v>1</v>
      </c>
      <c r="M292" s="6">
        <v>9</v>
      </c>
      <c r="N292" s="6">
        <v>13</v>
      </c>
      <c r="O292" s="570">
        <f>+F292/D292</f>
        <v>0.20437956204379562</v>
      </c>
      <c r="P292" s="25">
        <f t="shared" si="77"/>
        <v>0.33333333333333331</v>
      </c>
      <c r="Q292" s="25">
        <f t="shared" si="78"/>
        <v>0.14285714285714285</v>
      </c>
      <c r="R292" s="44">
        <f t="shared" si="79"/>
        <v>2.9197080291970802E-2</v>
      </c>
      <c r="S292" s="25">
        <f t="shared" si="80"/>
        <v>9.4890510948905105E-2</v>
      </c>
      <c r="T292" s="25">
        <f t="shared" si="81"/>
        <v>6.1643835616438353E-2</v>
      </c>
    </row>
    <row r="293" spans="1:20" ht="13.5" customHeight="1">
      <c r="A293" s="6">
        <v>2013</v>
      </c>
      <c r="B293" s="19">
        <v>6</v>
      </c>
      <c r="C293" s="6">
        <v>123</v>
      </c>
      <c r="D293" s="6">
        <v>372</v>
      </c>
      <c r="E293" s="6">
        <v>27</v>
      </c>
      <c r="F293" s="6">
        <v>105</v>
      </c>
      <c r="G293" s="6">
        <v>23</v>
      </c>
      <c r="H293" s="6">
        <v>1</v>
      </c>
      <c r="I293" s="6">
        <v>10</v>
      </c>
      <c r="J293" s="6">
        <v>160</v>
      </c>
      <c r="K293" s="6">
        <v>52</v>
      </c>
      <c r="L293" s="6">
        <v>2</v>
      </c>
      <c r="M293" s="6">
        <v>12</v>
      </c>
      <c r="N293" s="6">
        <v>49</v>
      </c>
      <c r="O293" s="570">
        <f>+F293/D293</f>
        <v>0.28225806451612906</v>
      </c>
      <c r="P293" s="25">
        <f t="shared" si="77"/>
        <v>0.85416666666666663</v>
      </c>
      <c r="Q293" s="25">
        <f t="shared" si="78"/>
        <v>0.32380952380952382</v>
      </c>
      <c r="R293" s="44">
        <f t="shared" si="79"/>
        <v>9.1397849462365593E-2</v>
      </c>
      <c r="S293" s="25">
        <f t="shared" si="80"/>
        <v>0.13172043010752688</v>
      </c>
      <c r="T293" s="25">
        <f t="shared" si="81"/>
        <v>3.125E-2</v>
      </c>
    </row>
    <row r="294" spans="1:20" ht="13.5" customHeight="1">
      <c r="A294" s="6">
        <v>2014</v>
      </c>
      <c r="B294" s="19">
        <v>7</v>
      </c>
      <c r="C294" s="6">
        <v>80</v>
      </c>
      <c r="D294" s="6">
        <v>233</v>
      </c>
      <c r="E294" s="6">
        <v>26</v>
      </c>
      <c r="F294" s="6">
        <v>74</v>
      </c>
      <c r="G294" s="6">
        <v>9</v>
      </c>
      <c r="H294" s="6">
        <v>1</v>
      </c>
      <c r="I294" s="6">
        <v>7</v>
      </c>
      <c r="J294" s="6">
        <v>106</v>
      </c>
      <c r="K294" s="6">
        <v>34</v>
      </c>
      <c r="L294" s="6">
        <v>0</v>
      </c>
      <c r="M294" s="6">
        <v>16</v>
      </c>
      <c r="N294" s="6">
        <v>29</v>
      </c>
      <c r="O294" s="570">
        <f>+F294/D294</f>
        <v>0.31759656652360513</v>
      </c>
      <c r="P294" s="25">
        <f t="shared" si="77"/>
        <v>0.55555555555555558</v>
      </c>
      <c r="Q294" s="25">
        <f t="shared" si="78"/>
        <v>0.22972972972972974</v>
      </c>
      <c r="R294" s="44">
        <f t="shared" si="79"/>
        <v>7.2961373390557943E-2</v>
      </c>
      <c r="S294" s="25">
        <f t="shared" si="80"/>
        <v>0.12446351931330472</v>
      </c>
      <c r="T294" s="25">
        <f t="shared" si="81"/>
        <v>6.4257028112449793E-2</v>
      </c>
    </row>
    <row r="295" spans="1:20" ht="13.5" customHeight="1">
      <c r="A295" s="6">
        <v>2015</v>
      </c>
      <c r="B295" s="19">
        <v>8</v>
      </c>
      <c r="C295" s="6">
        <v>100</v>
      </c>
      <c r="D295" s="6">
        <v>202</v>
      </c>
      <c r="E295" s="6">
        <v>14</v>
      </c>
      <c r="F295" s="6">
        <v>56</v>
      </c>
      <c r="G295" s="6">
        <v>11</v>
      </c>
      <c r="H295" s="6">
        <v>0</v>
      </c>
      <c r="I295" s="6">
        <v>7</v>
      </c>
      <c r="J295" s="6">
        <v>88</v>
      </c>
      <c r="K295" s="6">
        <v>26</v>
      </c>
      <c r="L295" s="6">
        <v>1</v>
      </c>
      <c r="M295" s="6">
        <v>24</v>
      </c>
      <c r="N295" s="6">
        <v>30</v>
      </c>
      <c r="O295" s="570">
        <f>+F295/D295</f>
        <v>0.27722772277227725</v>
      </c>
      <c r="P295" s="25">
        <f>+C295/143</f>
        <v>0.69930069930069927</v>
      </c>
      <c r="Q295" s="25">
        <f t="shared" si="78"/>
        <v>0.32142857142857145</v>
      </c>
      <c r="R295" s="44">
        <f t="shared" si="79"/>
        <v>8.9108910891089105E-2</v>
      </c>
      <c r="S295" s="25">
        <f t="shared" si="80"/>
        <v>0.14851485148514851</v>
      </c>
      <c r="T295" s="25">
        <f t="shared" si="81"/>
        <v>0.10619469026548672</v>
      </c>
    </row>
    <row r="296" spans="1:20" ht="13.5" customHeight="1">
      <c r="A296" s="6">
        <v>2016</v>
      </c>
      <c r="B296" s="19">
        <v>9</v>
      </c>
      <c r="C296" s="6">
        <v>103</v>
      </c>
      <c r="D296" s="6">
        <v>254</v>
      </c>
      <c r="E296" s="6">
        <v>34</v>
      </c>
      <c r="F296" s="6">
        <v>74</v>
      </c>
      <c r="G296" s="6">
        <v>10</v>
      </c>
      <c r="H296" s="6">
        <v>2</v>
      </c>
      <c r="I296" s="6">
        <v>10</v>
      </c>
      <c r="J296" s="6">
        <v>118</v>
      </c>
      <c r="K296" s="6">
        <v>41</v>
      </c>
      <c r="L296" s="6">
        <v>0</v>
      </c>
      <c r="M296" s="6">
        <v>20</v>
      </c>
      <c r="N296" s="6">
        <v>29</v>
      </c>
      <c r="O296" s="570">
        <v>0.29133858267716534</v>
      </c>
      <c r="P296" s="25">
        <f>+C296/143</f>
        <v>0.72027972027972031</v>
      </c>
      <c r="Q296" s="25">
        <f t="shared" si="78"/>
        <v>0.29729729729729731</v>
      </c>
      <c r="R296" s="44">
        <f t="shared" si="79"/>
        <v>8.6614173228346455E-2</v>
      </c>
      <c r="S296" s="25">
        <f t="shared" si="80"/>
        <v>0.1141732283464567</v>
      </c>
      <c r="T296" s="25">
        <f t="shared" si="81"/>
        <v>7.2992700729927001E-2</v>
      </c>
    </row>
    <row r="297" spans="1:20" ht="13.5" customHeight="1">
      <c r="A297" s="6">
        <v>2017</v>
      </c>
      <c r="B297" s="19">
        <v>10</v>
      </c>
      <c r="C297" s="6">
        <v>120</v>
      </c>
      <c r="D297" s="6">
        <v>350</v>
      </c>
      <c r="E297" s="6">
        <v>39</v>
      </c>
      <c r="F297" s="6">
        <v>114</v>
      </c>
      <c r="G297" s="6">
        <v>22</v>
      </c>
      <c r="H297" s="6">
        <v>4</v>
      </c>
      <c r="I297" s="6">
        <v>14</v>
      </c>
      <c r="J297" s="6">
        <v>186</v>
      </c>
      <c r="K297" s="6">
        <v>77</v>
      </c>
      <c r="L297" s="6">
        <v>0</v>
      </c>
      <c r="M297" s="6">
        <v>31</v>
      </c>
      <c r="N297" s="6">
        <v>45</v>
      </c>
      <c r="O297" s="570">
        <f t="shared" ref="O297:O303" si="82">+F297/D297</f>
        <v>0.32571428571428573</v>
      </c>
      <c r="P297" s="25">
        <f>+C297/143</f>
        <v>0.83916083916083917</v>
      </c>
      <c r="Q297" s="25">
        <f t="shared" si="78"/>
        <v>0.35087719298245612</v>
      </c>
      <c r="R297" s="44">
        <f t="shared" si="79"/>
        <v>0.11428571428571428</v>
      </c>
      <c r="S297" s="25">
        <f t="shared" si="80"/>
        <v>0.12857142857142856</v>
      </c>
      <c r="T297" s="25">
        <f t="shared" si="81"/>
        <v>8.1364829396325458E-2</v>
      </c>
    </row>
    <row r="298" spans="1:20" ht="13.5" customHeight="1">
      <c r="A298" s="6">
        <v>2018</v>
      </c>
      <c r="B298" s="19">
        <v>11</v>
      </c>
      <c r="C298" s="6">
        <v>124</v>
      </c>
      <c r="D298" s="6">
        <v>397</v>
      </c>
      <c r="E298" s="6">
        <v>46</v>
      </c>
      <c r="F298" s="6">
        <v>120</v>
      </c>
      <c r="G298" s="6">
        <v>25</v>
      </c>
      <c r="H298" s="6">
        <v>2</v>
      </c>
      <c r="I298" s="6">
        <v>12</v>
      </c>
      <c r="J298" s="6">
        <v>185</v>
      </c>
      <c r="K298" s="6">
        <v>74</v>
      </c>
      <c r="L298" s="6">
        <v>2</v>
      </c>
      <c r="M298" s="6">
        <v>44</v>
      </c>
      <c r="N298" s="6">
        <v>46</v>
      </c>
      <c r="O298" s="570">
        <f t="shared" si="82"/>
        <v>0.30226700251889171</v>
      </c>
      <c r="P298" s="25">
        <f>+C298/143</f>
        <v>0.86713286713286708</v>
      </c>
      <c r="Q298" s="25">
        <f t="shared" si="78"/>
        <v>0.32500000000000001</v>
      </c>
      <c r="R298" s="44">
        <f t="shared" si="79"/>
        <v>9.8236775818639793E-2</v>
      </c>
      <c r="S298" s="25">
        <f t="shared" si="80"/>
        <v>0.11586901763224182</v>
      </c>
      <c r="T298" s="25">
        <f t="shared" si="81"/>
        <v>9.9773242630385492E-2</v>
      </c>
    </row>
    <row r="299" spans="1:20" ht="13.5" customHeight="1">
      <c r="A299" s="545">
        <v>2019</v>
      </c>
      <c r="B299" s="582">
        <v>12</v>
      </c>
      <c r="C299" s="545">
        <v>110</v>
      </c>
      <c r="D299" s="545">
        <v>294</v>
      </c>
      <c r="E299" s="545">
        <v>21</v>
      </c>
      <c r="F299" s="545">
        <v>76</v>
      </c>
      <c r="G299" s="545">
        <v>11</v>
      </c>
      <c r="H299" s="545">
        <v>1</v>
      </c>
      <c r="I299" s="545">
        <v>6</v>
      </c>
      <c r="J299" s="545">
        <v>107</v>
      </c>
      <c r="K299" s="545">
        <v>49</v>
      </c>
      <c r="L299" s="545">
        <v>0</v>
      </c>
      <c r="M299" s="545">
        <v>31</v>
      </c>
      <c r="N299" s="545">
        <v>42</v>
      </c>
      <c r="O299" s="590">
        <f t="shared" si="82"/>
        <v>0.25850340136054423</v>
      </c>
      <c r="P299" s="25">
        <f>+C299/143</f>
        <v>0.76923076923076927</v>
      </c>
      <c r="Q299" s="25">
        <f>+(G299+H299+I299)/F299</f>
        <v>0.23684210526315788</v>
      </c>
      <c r="R299" s="44">
        <f>+(G299+H299+I299)/D299</f>
        <v>6.1224489795918366E-2</v>
      </c>
      <c r="S299" s="25">
        <f>+N299/D299</f>
        <v>0.14285714285714285</v>
      </c>
      <c r="T299" s="25">
        <f>+M299/(D299+M299)</f>
        <v>9.5384615384615387E-2</v>
      </c>
    </row>
    <row r="300" spans="1:20" s="539" customFormat="1" ht="13.5" customHeight="1">
      <c r="A300" s="545">
        <v>2020</v>
      </c>
      <c r="B300" s="582">
        <v>13</v>
      </c>
      <c r="C300" s="545">
        <v>108</v>
      </c>
      <c r="D300" s="545">
        <v>404</v>
      </c>
      <c r="E300" s="545">
        <v>38</v>
      </c>
      <c r="F300" s="545">
        <v>112</v>
      </c>
      <c r="G300" s="545">
        <v>26</v>
      </c>
      <c r="H300" s="545">
        <v>1</v>
      </c>
      <c r="I300" s="545">
        <v>9</v>
      </c>
      <c r="J300" s="545">
        <v>167</v>
      </c>
      <c r="K300" s="545">
        <v>67</v>
      </c>
      <c r="L300" s="545">
        <v>0</v>
      </c>
      <c r="M300" s="545">
        <v>17</v>
      </c>
      <c r="N300" s="545">
        <v>72</v>
      </c>
      <c r="O300" s="590">
        <f t="shared" si="82"/>
        <v>0.27722772277227725</v>
      </c>
      <c r="P300" s="585" t="e">
        <f>+C300/$P$1</f>
        <v>#DIV/0!</v>
      </c>
      <c r="Q300" s="585">
        <f>+(G300+H300+I300)/F300</f>
        <v>0.32142857142857145</v>
      </c>
      <c r="R300" s="750">
        <f>+(G300+H300+I300)/D300</f>
        <v>8.9108910891089105E-2</v>
      </c>
      <c r="S300" s="585">
        <f>+N300/D300</f>
        <v>0.17821782178217821</v>
      </c>
      <c r="T300" s="585">
        <f>+M300/(D300+M300)</f>
        <v>4.0380047505938245E-2</v>
      </c>
    </row>
    <row r="301" spans="1:20" s="539" customFormat="1" ht="13.5" customHeight="1">
      <c r="A301" s="545">
        <v>2021</v>
      </c>
      <c r="B301" s="582">
        <v>14</v>
      </c>
      <c r="C301" s="545">
        <v>85</v>
      </c>
      <c r="D301" s="545">
        <v>175</v>
      </c>
      <c r="E301" s="545">
        <v>9</v>
      </c>
      <c r="F301" s="545">
        <v>46</v>
      </c>
      <c r="G301" s="545">
        <v>9</v>
      </c>
      <c r="H301" s="545">
        <v>0</v>
      </c>
      <c r="I301" s="545">
        <v>2</v>
      </c>
      <c r="J301" s="545">
        <v>61</v>
      </c>
      <c r="K301" s="545">
        <v>29</v>
      </c>
      <c r="L301" s="545">
        <v>0</v>
      </c>
      <c r="M301" s="545">
        <v>17</v>
      </c>
      <c r="N301" s="545">
        <v>22</v>
      </c>
      <c r="O301" s="590">
        <f t="shared" si="82"/>
        <v>0.26285714285714284</v>
      </c>
      <c r="P301" s="585" t="e">
        <f>+C301/$P$1</f>
        <v>#DIV/0!</v>
      </c>
      <c r="Q301" s="585">
        <f>+(G301+H301+I301)/F301</f>
        <v>0.2391304347826087</v>
      </c>
      <c r="R301" s="750">
        <f>+(G301+H301+I301)/D301</f>
        <v>6.2857142857142861E-2</v>
      </c>
      <c r="S301" s="585">
        <f>+N301/D301</f>
        <v>0.12571428571428572</v>
      </c>
      <c r="T301" s="585">
        <f>+M301/(D301+M301)</f>
        <v>8.8541666666666671E-2</v>
      </c>
    </row>
    <row r="302" spans="1:20" s="1" customFormat="1" ht="13.5" customHeight="1">
      <c r="A302" s="351">
        <v>2022</v>
      </c>
      <c r="B302" s="440">
        <v>15</v>
      </c>
      <c r="C302" s="351">
        <f>+打者通算!C24</f>
        <v>0</v>
      </c>
      <c r="D302" s="351">
        <f>+打者通算!E24</f>
        <v>0</v>
      </c>
      <c r="E302" s="351">
        <f>+打者通算!F24</f>
        <v>0</v>
      </c>
      <c r="F302" s="351">
        <f>+打者通算!G24</f>
        <v>0</v>
      </c>
      <c r="G302" s="351">
        <f>+打者通算!P24</f>
        <v>0</v>
      </c>
      <c r="H302" s="351">
        <f>+打者通算!Q24</f>
        <v>0</v>
      </c>
      <c r="I302" s="351">
        <f>+打者通算!O24</f>
        <v>0</v>
      </c>
      <c r="J302" s="351">
        <f>+打者通算!S24</f>
        <v>0</v>
      </c>
      <c r="K302" s="351">
        <f>+打者通算!H24</f>
        <v>0</v>
      </c>
      <c r="L302" s="351">
        <f>+打者通算!M24</f>
        <v>0</v>
      </c>
      <c r="M302" s="351">
        <f>+打者通算!J24</f>
        <v>0</v>
      </c>
      <c r="N302" s="351">
        <f>+打者通算!I24</f>
        <v>0</v>
      </c>
      <c r="O302" s="1170" t="e">
        <f>+F302/D302</f>
        <v>#DIV/0!</v>
      </c>
      <c r="P302" s="237" t="e">
        <f>+C302/$P$1</f>
        <v>#DIV/0!</v>
      </c>
      <c r="Q302" s="237" t="e">
        <f>+(G302+H302+I302)/F302</f>
        <v>#DIV/0!</v>
      </c>
      <c r="R302" s="358" t="e">
        <f>+(G302+H302+I302)/D302</f>
        <v>#DIV/0!</v>
      </c>
      <c r="S302" s="237" t="e">
        <f>+N302/D302</f>
        <v>#DIV/0!</v>
      </c>
      <c r="T302" s="237" t="e">
        <f>+M302/(D302+M302)</f>
        <v>#DIV/0!</v>
      </c>
    </row>
    <row r="303" spans="1:20" s="1" customFormat="1" ht="13.5" customHeight="1">
      <c r="A303" s="70" t="s">
        <v>1294</v>
      </c>
      <c r="B303" s="70"/>
      <c r="C303" s="69">
        <f t="shared" ref="C303:N303" si="83">SUM(C288:C301)</f>
        <v>1071</v>
      </c>
      <c r="D303" s="69">
        <f t="shared" si="83"/>
        <v>3016</v>
      </c>
      <c r="E303" s="69">
        <f t="shared" si="83"/>
        <v>273</v>
      </c>
      <c r="F303" s="69">
        <f t="shared" si="83"/>
        <v>858</v>
      </c>
      <c r="G303" s="69">
        <f t="shared" si="83"/>
        <v>156</v>
      </c>
      <c r="H303" s="69">
        <f t="shared" si="83"/>
        <v>13</v>
      </c>
      <c r="I303" s="69">
        <f t="shared" si="83"/>
        <v>80</v>
      </c>
      <c r="J303" s="69">
        <f t="shared" si="83"/>
        <v>1280</v>
      </c>
      <c r="K303" s="69">
        <f t="shared" si="83"/>
        <v>475</v>
      </c>
      <c r="L303" s="69">
        <f t="shared" si="83"/>
        <v>6</v>
      </c>
      <c r="M303" s="69">
        <f t="shared" si="83"/>
        <v>229</v>
      </c>
      <c r="N303" s="69">
        <f t="shared" si="83"/>
        <v>398</v>
      </c>
      <c r="O303" s="572">
        <f t="shared" si="82"/>
        <v>0.28448275862068967</v>
      </c>
      <c r="P303" s="237">
        <f>+C303/(143*B299+$P$1)</f>
        <v>0.62412587412587417</v>
      </c>
      <c r="Q303" s="237">
        <f>+(G303+H303+I303)/F303</f>
        <v>0.29020979020979021</v>
      </c>
      <c r="R303" s="358">
        <f>+(G303+H303+I303)/D303</f>
        <v>8.2559681697612727E-2</v>
      </c>
      <c r="S303" s="237">
        <f>+N303/D303</f>
        <v>0.13196286472148541</v>
      </c>
      <c r="T303" s="237">
        <f>+M303/D303</f>
        <v>7.5928381962864722E-2</v>
      </c>
    </row>
    <row r="304" spans="1:20" ht="13.5" customHeight="1">
      <c r="A304" s="6"/>
      <c r="B304" s="19"/>
      <c r="C304" s="6"/>
      <c r="D304" s="6"/>
      <c r="E304" s="6"/>
      <c r="F304" s="6"/>
      <c r="G304" s="6"/>
      <c r="H304" s="6"/>
      <c r="I304" s="6"/>
      <c r="J304" s="6"/>
      <c r="K304" s="6"/>
      <c r="L304" s="6"/>
      <c r="M304" s="6"/>
      <c r="N304" s="6"/>
      <c r="O304" s="577"/>
    </row>
    <row r="305" spans="1:20" ht="13.5" customHeight="1">
      <c r="A305" s="6"/>
      <c r="B305" s="19"/>
      <c r="C305" s="6"/>
      <c r="D305" s="6"/>
      <c r="E305" s="6"/>
      <c r="F305" s="6"/>
      <c r="G305" s="6"/>
      <c r="H305" s="6"/>
      <c r="I305" s="6"/>
      <c r="J305" s="6"/>
      <c r="K305" s="6"/>
      <c r="L305" s="6"/>
      <c r="M305" s="6"/>
      <c r="N305" s="6"/>
      <c r="O305" s="449"/>
    </row>
    <row r="306" spans="1:20" ht="13.5" customHeight="1">
      <c r="A306" s="1336">
        <v>56</v>
      </c>
      <c r="B306" s="1321">
        <v>36675</v>
      </c>
      <c r="C306" s="1319">
        <f ca="1">DATEDIF(B306,$A$1,"Ｙ")</f>
        <v>21</v>
      </c>
      <c r="D306" s="14">
        <v>175</v>
      </c>
      <c r="E306" s="14">
        <v>85</v>
      </c>
      <c r="F306" s="14" t="s">
        <v>1639</v>
      </c>
      <c r="G306" s="14" t="s">
        <v>624</v>
      </c>
      <c r="H306" s="16" t="s">
        <v>1644</v>
      </c>
      <c r="I306" s="17"/>
      <c r="J306" s="17"/>
      <c r="K306" s="17"/>
      <c r="L306" s="17"/>
      <c r="M306" s="17"/>
      <c r="N306" s="14" t="s">
        <v>1476</v>
      </c>
      <c r="O306" s="1256" t="s">
        <v>2312</v>
      </c>
    </row>
    <row r="307" spans="1:20" ht="13.5" customHeight="1">
      <c r="A307" s="517" t="s">
        <v>1627</v>
      </c>
      <c r="B307" s="788" t="s">
        <v>678</v>
      </c>
      <c r="C307" s="19" t="s">
        <v>73</v>
      </c>
      <c r="D307" s="19" t="s">
        <v>33</v>
      </c>
      <c r="E307" s="19" t="s">
        <v>34</v>
      </c>
      <c r="F307" s="19" t="s">
        <v>35</v>
      </c>
      <c r="G307" s="19" t="s">
        <v>111</v>
      </c>
      <c r="H307" s="19" t="s">
        <v>112</v>
      </c>
      <c r="I307" s="19" t="s">
        <v>104</v>
      </c>
      <c r="J307" s="19" t="s">
        <v>113</v>
      </c>
      <c r="K307" s="19" t="s">
        <v>36</v>
      </c>
      <c r="L307" s="19" t="s">
        <v>39</v>
      </c>
      <c r="M307" s="19" t="s">
        <v>131</v>
      </c>
      <c r="N307" s="19" t="s">
        <v>37</v>
      </c>
      <c r="O307" s="178" t="s">
        <v>32</v>
      </c>
      <c r="P307" s="359" t="s">
        <v>1295</v>
      </c>
      <c r="Q307" s="360" t="s">
        <v>1296</v>
      </c>
      <c r="R307" s="360" t="s">
        <v>1297</v>
      </c>
      <c r="S307" s="359" t="s">
        <v>1298</v>
      </c>
      <c r="T307" s="359" t="s">
        <v>1299</v>
      </c>
    </row>
    <row r="308" spans="1:20" ht="13.5" customHeight="1">
      <c r="A308" s="545">
        <v>2019</v>
      </c>
      <c r="B308" s="582">
        <v>1</v>
      </c>
      <c r="C308" s="545">
        <v>0</v>
      </c>
      <c r="D308" s="545">
        <v>0</v>
      </c>
      <c r="E308" s="545">
        <v>0</v>
      </c>
      <c r="F308" s="545">
        <v>0</v>
      </c>
      <c r="G308" s="545">
        <v>0</v>
      </c>
      <c r="H308" s="545">
        <v>0</v>
      </c>
      <c r="I308" s="545">
        <v>0</v>
      </c>
      <c r="J308" s="545">
        <v>0</v>
      </c>
      <c r="K308" s="545">
        <v>0</v>
      </c>
      <c r="L308" s="545">
        <v>0</v>
      </c>
      <c r="M308" s="545">
        <v>0</v>
      </c>
      <c r="N308" s="545">
        <v>0</v>
      </c>
      <c r="O308" s="178" t="s">
        <v>792</v>
      </c>
      <c r="P308" s="19" t="s">
        <v>792</v>
      </c>
      <c r="Q308" s="19" t="s">
        <v>792</v>
      </c>
      <c r="R308" s="19" t="s">
        <v>792</v>
      </c>
      <c r="S308" s="19" t="s">
        <v>792</v>
      </c>
      <c r="T308" s="19" t="s">
        <v>792</v>
      </c>
    </row>
    <row r="309" spans="1:20" s="539" customFormat="1" ht="13.5" customHeight="1">
      <c r="A309" s="545">
        <v>2020</v>
      </c>
      <c r="B309" s="582">
        <v>2</v>
      </c>
      <c r="C309" s="545">
        <v>0</v>
      </c>
      <c r="D309" s="545">
        <v>0</v>
      </c>
      <c r="E309" s="545">
        <v>0</v>
      </c>
      <c r="F309" s="545">
        <v>0</v>
      </c>
      <c r="G309" s="545">
        <v>0</v>
      </c>
      <c r="H309" s="545">
        <v>0</v>
      </c>
      <c r="I309" s="545">
        <v>0</v>
      </c>
      <c r="J309" s="545">
        <v>0</v>
      </c>
      <c r="K309" s="545">
        <v>0</v>
      </c>
      <c r="L309" s="545">
        <v>0</v>
      </c>
      <c r="M309" s="545">
        <v>0</v>
      </c>
      <c r="N309" s="545">
        <v>0</v>
      </c>
      <c r="O309" s="590" t="e">
        <f>+F309/D309</f>
        <v>#DIV/0!</v>
      </c>
      <c r="P309" s="585" t="e">
        <f>+C309/$P$1</f>
        <v>#DIV/0!</v>
      </c>
      <c r="Q309" s="585" t="e">
        <f>+(G309+H309+I309)/F309</f>
        <v>#DIV/0!</v>
      </c>
      <c r="R309" s="750" t="e">
        <f>+(G309+H309+I309)/D309</f>
        <v>#DIV/0!</v>
      </c>
      <c r="S309" s="585" t="e">
        <f>+N309/D309</f>
        <v>#DIV/0!</v>
      </c>
      <c r="T309" s="585" t="e">
        <f>+M309/(D309+M309)</f>
        <v>#DIV/0!</v>
      </c>
    </row>
    <row r="310" spans="1:20" s="539" customFormat="1" ht="13.5" customHeight="1">
      <c r="A310" s="545">
        <v>2021</v>
      </c>
      <c r="B310" s="582">
        <v>3</v>
      </c>
      <c r="C310" s="545">
        <v>0</v>
      </c>
      <c r="D310" s="545">
        <v>0</v>
      </c>
      <c r="E310" s="545">
        <v>0</v>
      </c>
      <c r="F310" s="545">
        <v>0</v>
      </c>
      <c r="G310" s="545">
        <v>0</v>
      </c>
      <c r="H310" s="545">
        <v>0</v>
      </c>
      <c r="I310" s="545">
        <v>0</v>
      </c>
      <c r="J310" s="545">
        <v>0</v>
      </c>
      <c r="K310" s="545">
        <v>0</v>
      </c>
      <c r="L310" s="545">
        <v>0</v>
      </c>
      <c r="M310" s="545">
        <v>0</v>
      </c>
      <c r="N310" s="545">
        <v>0</v>
      </c>
      <c r="O310" s="590" t="e">
        <f>+F310/D310</f>
        <v>#DIV/0!</v>
      </c>
      <c r="P310" s="585" t="e">
        <f>+C310/$P$1</f>
        <v>#DIV/0!</v>
      </c>
      <c r="Q310" s="585" t="e">
        <f>+(G310+H310+I310)/F310</f>
        <v>#DIV/0!</v>
      </c>
      <c r="R310" s="750" t="e">
        <f>+(G310+H310+I310)/D310</f>
        <v>#DIV/0!</v>
      </c>
      <c r="S310" s="585" t="e">
        <f>+N310/D310</f>
        <v>#DIV/0!</v>
      </c>
      <c r="T310" s="585" t="e">
        <f>+M310/(D310+M310)</f>
        <v>#DIV/0!</v>
      </c>
    </row>
    <row r="311" spans="1:20" s="1" customFormat="1" ht="13.5" customHeight="1">
      <c r="A311" s="351">
        <v>2022</v>
      </c>
      <c r="B311" s="440">
        <v>4</v>
      </c>
      <c r="C311" s="351">
        <f>+打者通算!C25</f>
        <v>0</v>
      </c>
      <c r="D311" s="351">
        <f>+打者通算!E25</f>
        <v>0</v>
      </c>
      <c r="E311" s="351">
        <f>+打者通算!F25</f>
        <v>0</v>
      </c>
      <c r="F311" s="351">
        <f>+打者通算!G25</f>
        <v>0</v>
      </c>
      <c r="G311" s="351">
        <f>+打者通算!P25</f>
        <v>0</v>
      </c>
      <c r="H311" s="351">
        <f>+打者通算!Q25</f>
        <v>0</v>
      </c>
      <c r="I311" s="351">
        <f>+打者通算!O25</f>
        <v>0</v>
      </c>
      <c r="J311" s="351">
        <f>+打者通算!S25</f>
        <v>0</v>
      </c>
      <c r="K311" s="351">
        <f>+打者通算!H25</f>
        <v>0</v>
      </c>
      <c r="L311" s="351">
        <f>+打者通算!M25</f>
        <v>0</v>
      </c>
      <c r="M311" s="351">
        <f>+打者通算!J25</f>
        <v>0</v>
      </c>
      <c r="N311" s="351">
        <f>+打者通算!I25</f>
        <v>0</v>
      </c>
      <c r="O311" s="1170" t="e">
        <f>+F311/D311</f>
        <v>#DIV/0!</v>
      </c>
      <c r="P311" s="237" t="e">
        <f>+C311/$P$1</f>
        <v>#DIV/0!</v>
      </c>
      <c r="Q311" s="237" t="e">
        <f>+(G311+H311+I311)/F311</f>
        <v>#DIV/0!</v>
      </c>
      <c r="R311" s="358" t="e">
        <f>+(G311+H311+I311)/D311</f>
        <v>#DIV/0!</v>
      </c>
      <c r="S311" s="237" t="e">
        <f>+N311/D311</f>
        <v>#DIV/0!</v>
      </c>
      <c r="T311" s="237" t="e">
        <f>+M311/(D311+M311)</f>
        <v>#DIV/0!</v>
      </c>
    </row>
    <row r="312" spans="1:20" s="1" customFormat="1" ht="13.5" customHeight="1">
      <c r="A312" s="70" t="s">
        <v>1294</v>
      </c>
      <c r="B312" s="70"/>
      <c r="C312" s="69">
        <f>SUM(C308:C311)</f>
        <v>0</v>
      </c>
      <c r="D312" s="69">
        <f t="shared" ref="D312:M312" si="84">SUM(D308:D311)</f>
        <v>0</v>
      </c>
      <c r="E312" s="69">
        <f t="shared" si="84"/>
        <v>0</v>
      </c>
      <c r="F312" s="69">
        <f t="shared" si="84"/>
        <v>0</v>
      </c>
      <c r="G312" s="69">
        <f t="shared" si="84"/>
        <v>0</v>
      </c>
      <c r="H312" s="69">
        <f t="shared" si="84"/>
        <v>0</v>
      </c>
      <c r="I312" s="69">
        <f t="shared" si="84"/>
        <v>0</v>
      </c>
      <c r="J312" s="69">
        <f t="shared" si="84"/>
        <v>0</v>
      </c>
      <c r="K312" s="69">
        <f t="shared" si="84"/>
        <v>0</v>
      </c>
      <c r="L312" s="69">
        <f t="shared" si="84"/>
        <v>0</v>
      </c>
      <c r="M312" s="69">
        <f t="shared" si="84"/>
        <v>0</v>
      </c>
      <c r="N312" s="69">
        <f>SUM(N308:N311)</f>
        <v>0</v>
      </c>
      <c r="O312" s="572" t="e">
        <f>+F312/D312</f>
        <v>#DIV/0!</v>
      </c>
      <c r="P312" s="237">
        <f>+C312/(143*B308+$P$1)</f>
        <v>0</v>
      </c>
      <c r="Q312" s="25" t="e">
        <f>+(G312+H312+I312)/F312</f>
        <v>#DIV/0!</v>
      </c>
      <c r="R312" s="44" t="e">
        <f>+(G312+H312+I312)/D312</f>
        <v>#DIV/0!</v>
      </c>
      <c r="S312" s="25" t="e">
        <f>+N312/D312</f>
        <v>#DIV/0!</v>
      </c>
      <c r="T312" s="25" t="e">
        <f>+M312/(D312+M312)</f>
        <v>#DIV/0!</v>
      </c>
    </row>
    <row r="313" spans="1:20" ht="13.5" customHeight="1">
      <c r="A313" s="6"/>
      <c r="B313" s="19"/>
      <c r="C313" s="6"/>
      <c r="D313" s="6"/>
      <c r="E313" s="6"/>
      <c r="F313" s="6"/>
      <c r="G313" s="6"/>
      <c r="H313" s="6"/>
      <c r="I313" s="6"/>
      <c r="J313" s="6"/>
      <c r="K313" s="6"/>
      <c r="L313" s="6"/>
      <c r="M313" s="6"/>
      <c r="N313" s="6"/>
      <c r="O313" s="449"/>
    </row>
    <row r="314" spans="1:20" ht="13.5" customHeight="1">
      <c r="A314" s="6"/>
      <c r="B314" s="19"/>
      <c r="C314" s="6"/>
      <c r="D314" s="6"/>
      <c r="E314" s="6"/>
      <c r="F314" s="6"/>
      <c r="G314" s="6"/>
      <c r="H314" s="6"/>
      <c r="I314" s="6"/>
      <c r="J314" s="6"/>
      <c r="K314" s="6"/>
      <c r="L314" s="6"/>
      <c r="M314" s="6"/>
      <c r="N314" s="6"/>
      <c r="O314" s="449"/>
    </row>
    <row r="315" spans="1:20" ht="13.5" customHeight="1">
      <c r="A315" s="356">
        <v>59</v>
      </c>
      <c r="B315" s="1321">
        <v>35308</v>
      </c>
      <c r="C315" s="1319">
        <f ca="1">DATEDIF(B315,$A$1,"Ｙ")</f>
        <v>25</v>
      </c>
      <c r="D315" s="14">
        <v>180</v>
      </c>
      <c r="E315" s="14">
        <v>77</v>
      </c>
      <c r="F315" s="14" t="s">
        <v>655</v>
      </c>
      <c r="G315" s="14" t="s">
        <v>620</v>
      </c>
      <c r="H315" s="16" t="s">
        <v>2277</v>
      </c>
      <c r="I315" s="17"/>
      <c r="J315" s="17"/>
      <c r="K315" s="17"/>
      <c r="L315" s="17"/>
      <c r="M315" s="17"/>
      <c r="N315" s="14" t="s">
        <v>1281</v>
      </c>
      <c r="O315" s="1257" t="s">
        <v>2313</v>
      </c>
      <c r="P315"/>
    </row>
    <row r="316" spans="1:20" ht="13.5" customHeight="1">
      <c r="A316" s="180" t="s">
        <v>1623</v>
      </c>
      <c r="B316" s="788" t="s">
        <v>678</v>
      </c>
      <c r="C316" s="19" t="s">
        <v>73</v>
      </c>
      <c r="D316" s="19" t="s">
        <v>33</v>
      </c>
      <c r="E316" s="19" t="s">
        <v>34</v>
      </c>
      <c r="F316" s="19" t="s">
        <v>35</v>
      </c>
      <c r="G316" s="19" t="s">
        <v>111</v>
      </c>
      <c r="H316" s="19" t="s">
        <v>112</v>
      </c>
      <c r="I316" s="19" t="s">
        <v>104</v>
      </c>
      <c r="J316" s="19" t="s">
        <v>113</v>
      </c>
      <c r="K316" s="19" t="s">
        <v>36</v>
      </c>
      <c r="L316" s="19" t="s">
        <v>39</v>
      </c>
      <c r="M316" s="19" t="s">
        <v>131</v>
      </c>
      <c r="N316" s="19" t="s">
        <v>37</v>
      </c>
      <c r="O316" s="178" t="s">
        <v>32</v>
      </c>
      <c r="P316" s="359" t="s">
        <v>1295</v>
      </c>
      <c r="Q316" s="360" t="s">
        <v>1296</v>
      </c>
      <c r="R316" s="360" t="s">
        <v>1297</v>
      </c>
      <c r="S316" s="359" t="s">
        <v>1298</v>
      </c>
      <c r="T316" s="359" t="s">
        <v>1299</v>
      </c>
    </row>
    <row r="317" spans="1:20" ht="13.5" customHeight="1">
      <c r="A317" s="545">
        <v>2019</v>
      </c>
      <c r="B317" s="582">
        <v>1</v>
      </c>
      <c r="C317" s="545">
        <v>0</v>
      </c>
      <c r="D317" s="545">
        <v>0</v>
      </c>
      <c r="E317" s="545">
        <v>0</v>
      </c>
      <c r="F317" s="545">
        <v>0</v>
      </c>
      <c r="G317" s="545">
        <v>0</v>
      </c>
      <c r="H317" s="545">
        <v>0</v>
      </c>
      <c r="I317" s="545">
        <v>0</v>
      </c>
      <c r="J317" s="545">
        <v>0</v>
      </c>
      <c r="K317" s="545">
        <v>0</v>
      </c>
      <c r="L317" s="545">
        <v>0</v>
      </c>
      <c r="M317" s="545">
        <v>0</v>
      </c>
      <c r="N317" s="545">
        <v>0</v>
      </c>
      <c r="O317" s="571" t="e">
        <f>+F317/D317</f>
        <v>#DIV/0!</v>
      </c>
      <c r="P317" s="25">
        <f>+C317/143</f>
        <v>0</v>
      </c>
      <c r="Q317" s="25" t="e">
        <f>+(G317+H317+I317)/F317</f>
        <v>#DIV/0!</v>
      </c>
      <c r="R317" s="44" t="e">
        <f>+(G317+H317+I317)/D317</f>
        <v>#DIV/0!</v>
      </c>
      <c r="S317" s="25" t="e">
        <f>+N317/D317</f>
        <v>#DIV/0!</v>
      </c>
      <c r="T317" s="25" t="e">
        <f>+M317/(D317+M317)</f>
        <v>#DIV/0!</v>
      </c>
    </row>
    <row r="318" spans="1:20" s="539" customFormat="1" ht="13.5" customHeight="1">
      <c r="A318" s="545">
        <v>2020</v>
      </c>
      <c r="B318" s="582">
        <v>2</v>
      </c>
      <c r="C318" s="545">
        <v>73</v>
      </c>
      <c r="D318" s="545">
        <v>135</v>
      </c>
      <c r="E318" s="545">
        <v>12</v>
      </c>
      <c r="F318" s="545">
        <v>35</v>
      </c>
      <c r="G318" s="545">
        <v>5</v>
      </c>
      <c r="H318" s="545">
        <v>3</v>
      </c>
      <c r="I318" s="545">
        <v>2</v>
      </c>
      <c r="J318" s="545">
        <v>52</v>
      </c>
      <c r="K318" s="545">
        <v>16</v>
      </c>
      <c r="L318" s="545">
        <v>5</v>
      </c>
      <c r="M318" s="545">
        <v>11</v>
      </c>
      <c r="N318" s="545">
        <v>50</v>
      </c>
      <c r="O318" s="590">
        <f>+F318/D318</f>
        <v>0.25925925925925924</v>
      </c>
      <c r="P318" s="585" t="e">
        <f>+C318/$P$1</f>
        <v>#DIV/0!</v>
      </c>
      <c r="Q318" s="585">
        <f>+(G318+H318+I318)/F318</f>
        <v>0.2857142857142857</v>
      </c>
      <c r="R318" s="750">
        <f>+(G318+H318+I318)/D318</f>
        <v>7.407407407407407E-2</v>
      </c>
      <c r="S318" s="585">
        <f>+N318/D318</f>
        <v>0.37037037037037035</v>
      </c>
      <c r="T318" s="585">
        <f>+M318/(D318+M318)</f>
        <v>7.5342465753424653E-2</v>
      </c>
    </row>
    <row r="319" spans="1:20" s="539" customFormat="1" ht="13.5" customHeight="1">
      <c r="A319" s="545">
        <v>2021</v>
      </c>
      <c r="B319" s="582">
        <v>3</v>
      </c>
      <c r="C319" s="545">
        <v>0</v>
      </c>
      <c r="D319" s="545">
        <v>0</v>
      </c>
      <c r="E319" s="545">
        <v>0</v>
      </c>
      <c r="F319" s="545">
        <v>0</v>
      </c>
      <c r="G319" s="545">
        <v>0</v>
      </c>
      <c r="H319" s="545">
        <v>0</v>
      </c>
      <c r="I319" s="545">
        <v>0</v>
      </c>
      <c r="J319" s="545">
        <v>0</v>
      </c>
      <c r="K319" s="545">
        <v>0</v>
      </c>
      <c r="L319" s="545">
        <v>0</v>
      </c>
      <c r="M319" s="545">
        <v>0</v>
      </c>
      <c r="N319" s="545">
        <v>0</v>
      </c>
      <c r="O319" s="590" t="e">
        <f>+F319/D319</f>
        <v>#DIV/0!</v>
      </c>
      <c r="P319" s="585" t="e">
        <f>+C319/$P$1</f>
        <v>#DIV/0!</v>
      </c>
      <c r="Q319" s="585" t="e">
        <f>+(G319+H319+I319)/F319</f>
        <v>#DIV/0!</v>
      </c>
      <c r="R319" s="750" t="e">
        <f>+(G319+H319+I319)/D319</f>
        <v>#DIV/0!</v>
      </c>
      <c r="S319" s="585" t="e">
        <f>+N319/D319</f>
        <v>#DIV/0!</v>
      </c>
      <c r="T319" s="585" t="e">
        <f>+M319/(D319+M319)</f>
        <v>#DIV/0!</v>
      </c>
    </row>
    <row r="320" spans="1:20" ht="13.5" customHeight="1">
      <c r="A320" s="351">
        <v>2022</v>
      </c>
      <c r="B320" s="352">
        <v>4</v>
      </c>
      <c r="C320" s="353">
        <f>+打者通算!C26</f>
        <v>0</v>
      </c>
      <c r="D320" s="353">
        <f>+打者通算!E26</f>
        <v>0</v>
      </c>
      <c r="E320" s="353">
        <f>+打者通算!F26</f>
        <v>0</v>
      </c>
      <c r="F320" s="353">
        <f>+打者通算!G26</f>
        <v>0</v>
      </c>
      <c r="G320" s="353">
        <f>+打者通算!P26</f>
        <v>0</v>
      </c>
      <c r="H320" s="353">
        <f>+打者通算!Q26</f>
        <v>0</v>
      </c>
      <c r="I320" s="353">
        <f>+打者通算!O26</f>
        <v>0</v>
      </c>
      <c r="J320" s="353">
        <f>+打者通算!S26</f>
        <v>0</v>
      </c>
      <c r="K320" s="353">
        <f>+打者通算!H26</f>
        <v>0</v>
      </c>
      <c r="L320" s="353">
        <f>+打者通算!M26</f>
        <v>0</v>
      </c>
      <c r="M320" s="353">
        <f>+打者通算!J26</f>
        <v>0</v>
      </c>
      <c r="N320" s="353">
        <f>+打者通算!I26</f>
        <v>0</v>
      </c>
      <c r="O320" s="571" t="e">
        <f>+F320/D320</f>
        <v>#DIV/0!</v>
      </c>
      <c r="P320" s="25" t="e">
        <f>+C320/$P$1</f>
        <v>#DIV/0!</v>
      </c>
      <c r="Q320" s="25" t="e">
        <f>+(G320+H320+I320)/F320</f>
        <v>#DIV/0!</v>
      </c>
      <c r="R320" s="44" t="e">
        <f>+(G320+H320+I320)/D320</f>
        <v>#DIV/0!</v>
      </c>
      <c r="S320" s="25" t="e">
        <f>+N320/D320</f>
        <v>#DIV/0!</v>
      </c>
      <c r="T320" s="25" t="e">
        <f>+M320/(D320+M320)</f>
        <v>#DIV/0!</v>
      </c>
    </row>
    <row r="321" spans="1:20" s="1" customFormat="1" ht="13.5" customHeight="1">
      <c r="A321" s="70" t="s">
        <v>1294</v>
      </c>
      <c r="B321" s="70"/>
      <c r="C321" s="69">
        <f t="shared" ref="C321:N321" si="85">SUM(C317:C319)</f>
        <v>73</v>
      </c>
      <c r="D321" s="69">
        <f t="shared" si="85"/>
        <v>135</v>
      </c>
      <c r="E321" s="69">
        <f t="shared" si="85"/>
        <v>12</v>
      </c>
      <c r="F321" s="69">
        <f t="shared" si="85"/>
        <v>35</v>
      </c>
      <c r="G321" s="69">
        <f t="shared" si="85"/>
        <v>5</v>
      </c>
      <c r="H321" s="69">
        <f t="shared" si="85"/>
        <v>3</v>
      </c>
      <c r="I321" s="69">
        <f t="shared" si="85"/>
        <v>2</v>
      </c>
      <c r="J321" s="69">
        <f t="shared" si="85"/>
        <v>52</v>
      </c>
      <c r="K321" s="69">
        <f t="shared" si="85"/>
        <v>16</v>
      </c>
      <c r="L321" s="69">
        <f t="shared" si="85"/>
        <v>5</v>
      </c>
      <c r="M321" s="69">
        <f t="shared" si="85"/>
        <v>11</v>
      </c>
      <c r="N321" s="69">
        <f t="shared" si="85"/>
        <v>50</v>
      </c>
      <c r="O321" s="572">
        <f>+F321/D321</f>
        <v>0.25925925925925924</v>
      </c>
      <c r="P321" s="237">
        <f>+C321/(143*B317+$P$1)</f>
        <v>0.51048951048951052</v>
      </c>
      <c r="Q321" s="25">
        <f>+(G321+H321+I321)/F321</f>
        <v>0.2857142857142857</v>
      </c>
      <c r="R321" s="44">
        <f>+(G321+H321+I321)/D321</f>
        <v>7.407407407407407E-2</v>
      </c>
      <c r="S321" s="25">
        <f>+N321/D321</f>
        <v>0.37037037037037035</v>
      </c>
      <c r="T321" s="25">
        <f>+M321/(D321+M321)</f>
        <v>7.5342465753424653E-2</v>
      </c>
    </row>
    <row r="322" spans="1:20" ht="13.5" customHeight="1">
      <c r="A322" s="6"/>
      <c r="B322" s="19"/>
      <c r="C322" s="6"/>
      <c r="D322" s="6"/>
      <c r="E322" s="6"/>
      <c r="F322" s="6"/>
      <c r="G322" s="6"/>
      <c r="H322" s="6"/>
      <c r="I322" s="6"/>
      <c r="J322" s="6"/>
      <c r="K322" s="6"/>
      <c r="L322" s="6"/>
      <c r="M322" s="6"/>
      <c r="N322" s="6"/>
      <c r="O322" s="449"/>
    </row>
    <row r="323" spans="1:20" ht="13.5" customHeight="1">
      <c r="B323" s="593"/>
    </row>
    <row r="324" spans="1:20" ht="13.5" customHeight="1">
      <c r="A324" s="356">
        <v>60</v>
      </c>
      <c r="B324" s="1321">
        <v>37859</v>
      </c>
      <c r="C324" s="1319">
        <f ca="1">DATEDIF(B324,$A$1,"Ｙ")</f>
        <v>18</v>
      </c>
      <c r="D324" s="14">
        <v>178</v>
      </c>
      <c r="E324" s="14">
        <v>90</v>
      </c>
      <c r="F324" s="14" t="s">
        <v>1461</v>
      </c>
      <c r="G324" s="14" t="s">
        <v>2271</v>
      </c>
      <c r="H324" s="16" t="s">
        <v>2279</v>
      </c>
      <c r="I324" s="17"/>
      <c r="J324" s="17"/>
      <c r="K324" s="17"/>
      <c r="L324" s="17"/>
      <c r="M324" s="17"/>
      <c r="N324" s="14" t="s">
        <v>1476</v>
      </c>
      <c r="O324" s="576">
        <v>500</v>
      </c>
    </row>
    <row r="325" spans="1:20" ht="13.5" customHeight="1">
      <c r="A325" s="180" t="s">
        <v>2083</v>
      </c>
      <c r="B325" s="788" t="s">
        <v>678</v>
      </c>
      <c r="C325" s="19" t="s">
        <v>73</v>
      </c>
      <c r="D325" s="19" t="s">
        <v>33</v>
      </c>
      <c r="E325" s="19" t="s">
        <v>34</v>
      </c>
      <c r="F325" s="19" t="s">
        <v>35</v>
      </c>
      <c r="G325" s="19" t="s">
        <v>111</v>
      </c>
      <c r="H325" s="19" t="s">
        <v>112</v>
      </c>
      <c r="I325" s="19" t="s">
        <v>104</v>
      </c>
      <c r="J325" s="19" t="s">
        <v>113</v>
      </c>
      <c r="K325" s="19" t="s">
        <v>36</v>
      </c>
      <c r="L325" s="19" t="s">
        <v>39</v>
      </c>
      <c r="M325" s="19" t="s">
        <v>131</v>
      </c>
      <c r="N325" s="19" t="s">
        <v>37</v>
      </c>
      <c r="O325" s="178" t="s">
        <v>32</v>
      </c>
      <c r="P325" s="359" t="s">
        <v>1295</v>
      </c>
      <c r="Q325" s="360" t="s">
        <v>1296</v>
      </c>
      <c r="R325" s="360" t="s">
        <v>1297</v>
      </c>
      <c r="S325" s="359" t="s">
        <v>1298</v>
      </c>
      <c r="T325" s="359" t="s">
        <v>1299</v>
      </c>
    </row>
    <row r="326" spans="1:20" s="1" customFormat="1" ht="13.5" customHeight="1">
      <c r="A326" s="351">
        <v>2022</v>
      </c>
      <c r="B326" s="440">
        <v>1</v>
      </c>
      <c r="C326" s="351">
        <f>+打者通算!C27</f>
        <v>0</v>
      </c>
      <c r="D326" s="351">
        <f>+打者通算!E27</f>
        <v>0</v>
      </c>
      <c r="E326" s="351">
        <f>+打者通算!F27</f>
        <v>0</v>
      </c>
      <c r="F326" s="351">
        <f>+打者通算!G27</f>
        <v>0</v>
      </c>
      <c r="G326" s="351">
        <f>+打者通算!P27</f>
        <v>0</v>
      </c>
      <c r="H326" s="351">
        <f>+打者通算!Q27</f>
        <v>0</v>
      </c>
      <c r="I326" s="351">
        <f>+打者通算!O27</f>
        <v>0</v>
      </c>
      <c r="J326" s="351">
        <f>+打者通算!S27</f>
        <v>0</v>
      </c>
      <c r="K326" s="351">
        <f>+打者通算!H27</f>
        <v>0</v>
      </c>
      <c r="L326" s="351">
        <f>+打者通算!M27</f>
        <v>0</v>
      </c>
      <c r="M326" s="351">
        <f>+打者通算!J27</f>
        <v>0</v>
      </c>
      <c r="N326" s="351">
        <f>+打者通算!I27</f>
        <v>0</v>
      </c>
      <c r="O326" s="1170" t="e">
        <f>+F326/D326</f>
        <v>#DIV/0!</v>
      </c>
      <c r="P326" s="237" t="e">
        <f>+C326/$P$1</f>
        <v>#DIV/0!</v>
      </c>
      <c r="Q326" s="237" t="e">
        <f>+(G326+H326+I326)/F326</f>
        <v>#DIV/0!</v>
      </c>
      <c r="R326" s="358" t="e">
        <f>+(G326+H326+I326)/D326</f>
        <v>#DIV/0!</v>
      </c>
      <c r="S326" s="237" t="e">
        <f>+N326/D326</f>
        <v>#DIV/0!</v>
      </c>
      <c r="T326" s="237" t="e">
        <f>+M326/(D326+M326)</f>
        <v>#DIV/0!</v>
      </c>
    </row>
    <row r="327" spans="1:20" s="1" customFormat="1" ht="13.5" customHeight="1">
      <c r="A327" s="70" t="s">
        <v>1294</v>
      </c>
      <c r="B327" s="560"/>
      <c r="C327" s="69">
        <f t="shared" ref="C327:N327" si="86">SUM(C326:C326)</f>
        <v>0</v>
      </c>
      <c r="D327" s="69">
        <f t="shared" si="86"/>
        <v>0</v>
      </c>
      <c r="E327" s="69">
        <f t="shared" si="86"/>
        <v>0</v>
      </c>
      <c r="F327" s="69">
        <f t="shared" si="86"/>
        <v>0</v>
      </c>
      <c r="G327" s="69">
        <f t="shared" si="86"/>
        <v>0</v>
      </c>
      <c r="H327" s="69">
        <f t="shared" si="86"/>
        <v>0</v>
      </c>
      <c r="I327" s="69">
        <f t="shared" si="86"/>
        <v>0</v>
      </c>
      <c r="J327" s="69">
        <f t="shared" si="86"/>
        <v>0</v>
      </c>
      <c r="K327" s="69">
        <f t="shared" si="86"/>
        <v>0</v>
      </c>
      <c r="L327" s="69">
        <f t="shared" si="86"/>
        <v>0</v>
      </c>
      <c r="M327" s="69">
        <f t="shared" si="86"/>
        <v>0</v>
      </c>
      <c r="N327" s="69">
        <f t="shared" si="86"/>
        <v>0</v>
      </c>
      <c r="O327" s="572" t="e">
        <f>+F327/D327</f>
        <v>#DIV/0!</v>
      </c>
      <c r="P327" s="237" t="e">
        <f>+C327/(143*#REF!+$P$1)</f>
        <v>#REF!</v>
      </c>
      <c r="Q327" s="25" t="e">
        <f>+(G327+H327+I327)/F327</f>
        <v>#DIV/0!</v>
      </c>
      <c r="R327" s="44" t="e">
        <f>+(G327+H327+I327)/D327</f>
        <v>#DIV/0!</v>
      </c>
      <c r="S327" s="25" t="e">
        <f>+N327/D327</f>
        <v>#DIV/0!</v>
      </c>
      <c r="T327" s="25" t="e">
        <f>+M327/(D327+M327)</f>
        <v>#DIV/0!</v>
      </c>
    </row>
    <row r="328" spans="1:20" ht="13.5" customHeight="1">
      <c r="A328" s="6"/>
      <c r="B328" s="19"/>
      <c r="C328" s="6"/>
      <c r="D328" s="6"/>
      <c r="E328" s="6"/>
      <c r="F328" s="6"/>
      <c r="G328" s="6"/>
      <c r="H328" s="6"/>
      <c r="I328" s="6"/>
      <c r="J328" s="6"/>
      <c r="K328" s="6"/>
      <c r="L328" s="6"/>
      <c r="M328" s="6"/>
      <c r="N328" s="6"/>
      <c r="O328" s="449"/>
    </row>
    <row r="329" spans="1:20" ht="13.5" customHeight="1">
      <c r="A329" s="6"/>
      <c r="B329" s="19"/>
      <c r="C329" s="6"/>
      <c r="D329" s="6"/>
      <c r="E329" s="6"/>
      <c r="F329" s="6"/>
      <c r="G329" s="6"/>
      <c r="H329" s="6"/>
      <c r="I329" s="6"/>
      <c r="J329" s="6"/>
      <c r="K329" s="6"/>
      <c r="L329" s="6"/>
      <c r="M329" s="6"/>
      <c r="N329" s="6"/>
      <c r="O329" s="449"/>
    </row>
    <row r="330" spans="1:20" ht="13.5" customHeight="1">
      <c r="A330" s="356">
        <v>61</v>
      </c>
      <c r="B330" s="1321">
        <v>36145</v>
      </c>
      <c r="C330" s="1319">
        <f ca="1">DATEDIF(B330,$A$1,"Ｙ")</f>
        <v>23</v>
      </c>
      <c r="D330" s="14">
        <v>171</v>
      </c>
      <c r="E330" s="14">
        <v>70</v>
      </c>
      <c r="F330" s="14" t="s">
        <v>1271</v>
      </c>
      <c r="G330" s="14" t="s">
        <v>2273</v>
      </c>
      <c r="H330" s="16" t="s">
        <v>1980</v>
      </c>
      <c r="I330" s="17"/>
      <c r="J330" s="17"/>
      <c r="K330" s="17"/>
      <c r="L330" s="17"/>
      <c r="M330" s="17"/>
      <c r="N330" s="14" t="s">
        <v>1641</v>
      </c>
      <c r="O330" s="579">
        <v>600</v>
      </c>
    </row>
    <row r="331" spans="1:20" ht="13.5" customHeight="1">
      <c r="A331" s="517" t="s">
        <v>1943</v>
      </c>
      <c r="B331" s="788" t="s">
        <v>678</v>
      </c>
      <c r="C331" s="19" t="s">
        <v>73</v>
      </c>
      <c r="D331" s="19" t="s">
        <v>33</v>
      </c>
      <c r="E331" s="19" t="s">
        <v>34</v>
      </c>
      <c r="F331" s="19" t="s">
        <v>35</v>
      </c>
      <c r="G331" s="19" t="s">
        <v>111</v>
      </c>
      <c r="H331" s="19" t="s">
        <v>112</v>
      </c>
      <c r="I331" s="19" t="s">
        <v>104</v>
      </c>
      <c r="J331" s="19" t="s">
        <v>113</v>
      </c>
      <c r="K331" s="19" t="s">
        <v>36</v>
      </c>
      <c r="L331" s="19" t="s">
        <v>39</v>
      </c>
      <c r="M331" s="19" t="s">
        <v>131</v>
      </c>
      <c r="N331" s="19" t="s">
        <v>37</v>
      </c>
      <c r="O331" s="178" t="s">
        <v>32</v>
      </c>
      <c r="P331" s="359" t="s">
        <v>1295</v>
      </c>
      <c r="Q331" s="360" t="s">
        <v>1296</v>
      </c>
      <c r="R331" s="360" t="s">
        <v>1297</v>
      </c>
      <c r="S331" s="359" t="s">
        <v>1298</v>
      </c>
      <c r="T331" s="359" t="s">
        <v>1299</v>
      </c>
    </row>
    <row r="332" spans="1:20" s="539" customFormat="1" ht="13.5" customHeight="1">
      <c r="A332" s="545">
        <v>2021</v>
      </c>
      <c r="B332" s="582">
        <v>1</v>
      </c>
      <c r="C332" s="545">
        <v>13</v>
      </c>
      <c r="D332" s="545">
        <v>6</v>
      </c>
      <c r="E332" s="545">
        <v>2</v>
      </c>
      <c r="F332" s="545">
        <v>0</v>
      </c>
      <c r="G332" s="545">
        <v>0</v>
      </c>
      <c r="H332" s="545">
        <v>0</v>
      </c>
      <c r="I332" s="545">
        <v>0</v>
      </c>
      <c r="J332" s="545">
        <v>0</v>
      </c>
      <c r="K332" s="545">
        <v>0</v>
      </c>
      <c r="L332" s="545">
        <v>0</v>
      </c>
      <c r="M332" s="545">
        <v>0</v>
      </c>
      <c r="N332" s="545">
        <v>3</v>
      </c>
      <c r="O332" s="590">
        <f>+F332/D332</f>
        <v>0</v>
      </c>
      <c r="P332" s="585" t="e">
        <f>+C332/$P$1</f>
        <v>#DIV/0!</v>
      </c>
      <c r="Q332" s="585" t="e">
        <f>+(G332+H332+I332)/F332</f>
        <v>#DIV/0!</v>
      </c>
      <c r="R332" s="750">
        <f>+(G332+H332+I332)/D332</f>
        <v>0</v>
      </c>
      <c r="S332" s="585">
        <f>+N332/D332</f>
        <v>0.5</v>
      </c>
      <c r="T332" s="585">
        <f>+M332/(D332+M332)</f>
        <v>0</v>
      </c>
    </row>
    <row r="333" spans="1:20" s="1" customFormat="1" ht="13.5" customHeight="1">
      <c r="A333" s="351">
        <v>2022</v>
      </c>
      <c r="B333" s="440">
        <v>2</v>
      </c>
      <c r="C333" s="351">
        <f>+打者通算!C28</f>
        <v>0</v>
      </c>
      <c r="D333" s="351">
        <f>+打者通算!E28</f>
        <v>0</v>
      </c>
      <c r="E333" s="351">
        <f>+打者通算!F28</f>
        <v>0</v>
      </c>
      <c r="F333" s="351">
        <f>+打者通算!G28</f>
        <v>0</v>
      </c>
      <c r="G333" s="351">
        <f>+打者通算!P28</f>
        <v>0</v>
      </c>
      <c r="H333" s="351">
        <f>+打者通算!Q28</f>
        <v>0</v>
      </c>
      <c r="I333" s="351">
        <f>+打者通算!O28</f>
        <v>0</v>
      </c>
      <c r="J333" s="351">
        <f>+打者通算!S28</f>
        <v>0</v>
      </c>
      <c r="K333" s="351">
        <f>+打者通算!H28</f>
        <v>0</v>
      </c>
      <c r="L333" s="351">
        <f>+打者通算!M28</f>
        <v>0</v>
      </c>
      <c r="M333" s="351">
        <f>+打者通算!J28</f>
        <v>0</v>
      </c>
      <c r="N333" s="351">
        <f>+打者通算!I28</f>
        <v>0</v>
      </c>
      <c r="O333" s="1170" t="e">
        <f>+F333/D333</f>
        <v>#DIV/0!</v>
      </c>
      <c r="P333" s="237" t="e">
        <f>+C333/$P$1</f>
        <v>#DIV/0!</v>
      </c>
      <c r="Q333" s="237" t="e">
        <f>+(G333+H333+I333)/F333</f>
        <v>#DIV/0!</v>
      </c>
      <c r="R333" s="358" t="e">
        <f>+(G333+H333+I333)/D333</f>
        <v>#DIV/0!</v>
      </c>
      <c r="S333" s="237" t="e">
        <f>+N333/D333</f>
        <v>#DIV/0!</v>
      </c>
      <c r="T333" s="237" t="e">
        <f>+M333/(D333+M333)</f>
        <v>#DIV/0!</v>
      </c>
    </row>
    <row r="334" spans="1:20" s="1" customFormat="1" ht="13.5" customHeight="1">
      <c r="A334" s="70" t="s">
        <v>1294</v>
      </c>
      <c r="B334" s="70"/>
      <c r="C334" s="69">
        <f>SUM(C332:C333)</f>
        <v>13</v>
      </c>
      <c r="D334" s="69">
        <f t="shared" ref="D334:N334" si="87">SUM(D332:D333)</f>
        <v>6</v>
      </c>
      <c r="E334" s="69">
        <f t="shared" si="87"/>
        <v>2</v>
      </c>
      <c r="F334" s="69">
        <f t="shared" si="87"/>
        <v>0</v>
      </c>
      <c r="G334" s="69">
        <f t="shared" si="87"/>
        <v>0</v>
      </c>
      <c r="H334" s="69">
        <f t="shared" si="87"/>
        <v>0</v>
      </c>
      <c r="I334" s="69">
        <f t="shared" si="87"/>
        <v>0</v>
      </c>
      <c r="J334" s="69">
        <f t="shared" si="87"/>
        <v>0</v>
      </c>
      <c r="K334" s="69">
        <f t="shared" si="87"/>
        <v>0</v>
      </c>
      <c r="L334" s="69">
        <f t="shared" si="87"/>
        <v>0</v>
      </c>
      <c r="M334" s="69">
        <f t="shared" si="87"/>
        <v>0</v>
      </c>
      <c r="N334" s="69">
        <f t="shared" si="87"/>
        <v>3</v>
      </c>
      <c r="O334" s="575">
        <f>+F334/D334</f>
        <v>0</v>
      </c>
      <c r="P334" s="237" t="e">
        <f>+C334/(143*#REF!+$P$1)</f>
        <v>#REF!</v>
      </c>
      <c r="Q334" s="25" t="e">
        <f>+(G334+H334+I334)/F334</f>
        <v>#DIV/0!</v>
      </c>
      <c r="R334" s="44">
        <f>+(G334+H334+I334)/D334</f>
        <v>0</v>
      </c>
      <c r="S334" s="25">
        <f>+N334/D334</f>
        <v>0.5</v>
      </c>
      <c r="T334" s="25">
        <f>+M334/(D334+M334)</f>
        <v>0</v>
      </c>
    </row>
    <row r="335" spans="1:20" ht="13.5" customHeight="1">
      <c r="A335" s="6"/>
      <c r="B335" s="19"/>
      <c r="C335" s="6"/>
      <c r="D335" s="6"/>
      <c r="E335" s="6"/>
      <c r="F335" s="6"/>
      <c r="G335" s="6"/>
      <c r="H335" s="6"/>
      <c r="I335" s="6"/>
      <c r="J335" s="6"/>
      <c r="K335" s="6"/>
      <c r="L335" s="6"/>
      <c r="M335" s="6"/>
      <c r="N335" s="6"/>
      <c r="O335" s="449"/>
    </row>
    <row r="336" spans="1:20" ht="13.5" customHeight="1">
      <c r="A336" s="6"/>
      <c r="B336" s="19"/>
      <c r="C336" s="6"/>
      <c r="D336" s="6"/>
      <c r="E336" s="6"/>
      <c r="F336" s="6"/>
      <c r="G336" s="6"/>
      <c r="H336" s="6"/>
      <c r="I336" s="6"/>
      <c r="J336" s="6"/>
      <c r="K336" s="6"/>
      <c r="L336" s="6"/>
      <c r="M336" s="6"/>
      <c r="N336" s="6"/>
      <c r="O336" s="449"/>
    </row>
    <row r="337" spans="1:20" ht="13.5" customHeight="1">
      <c r="A337" s="1336">
        <v>62</v>
      </c>
      <c r="B337" s="1321">
        <v>35829</v>
      </c>
      <c r="C337" s="1319">
        <f ca="1">DATEDIF(B337,$A$1,"Ｙ")</f>
        <v>24</v>
      </c>
      <c r="D337" s="14">
        <v>173</v>
      </c>
      <c r="E337" s="14">
        <v>85</v>
      </c>
      <c r="F337" s="14" t="s">
        <v>1799</v>
      </c>
      <c r="G337" s="14" t="s">
        <v>1800</v>
      </c>
      <c r="H337" s="16" t="s">
        <v>1797</v>
      </c>
      <c r="I337" s="17"/>
      <c r="J337" s="17"/>
      <c r="K337" s="17"/>
      <c r="L337" s="17"/>
      <c r="M337" s="17"/>
      <c r="N337" s="14" t="s">
        <v>2494</v>
      </c>
      <c r="O337" s="1257" t="s">
        <v>2314</v>
      </c>
    </row>
    <row r="338" spans="1:20" ht="13.5" customHeight="1">
      <c r="A338" s="1338" t="s">
        <v>1791</v>
      </c>
      <c r="B338" s="788" t="s">
        <v>678</v>
      </c>
      <c r="C338" s="19" t="s">
        <v>73</v>
      </c>
      <c r="D338" s="19" t="s">
        <v>33</v>
      </c>
      <c r="E338" s="19" t="s">
        <v>34</v>
      </c>
      <c r="F338" s="19" t="s">
        <v>35</v>
      </c>
      <c r="G338" s="19" t="s">
        <v>111</v>
      </c>
      <c r="H338" s="19" t="s">
        <v>112</v>
      </c>
      <c r="I338" s="19" t="s">
        <v>104</v>
      </c>
      <c r="J338" s="19" t="s">
        <v>113</v>
      </c>
      <c r="K338" s="19" t="s">
        <v>36</v>
      </c>
      <c r="L338" s="19" t="s">
        <v>39</v>
      </c>
      <c r="M338" s="19" t="s">
        <v>131</v>
      </c>
      <c r="N338" s="19" t="s">
        <v>37</v>
      </c>
      <c r="O338" s="178" t="s">
        <v>32</v>
      </c>
      <c r="P338" s="359" t="s">
        <v>1295</v>
      </c>
      <c r="Q338" s="360" t="s">
        <v>1296</v>
      </c>
      <c r="R338" s="360" t="s">
        <v>1297</v>
      </c>
      <c r="S338" s="359" t="s">
        <v>1298</v>
      </c>
      <c r="T338" s="359" t="s">
        <v>1299</v>
      </c>
    </row>
    <row r="339" spans="1:20" s="539" customFormat="1" ht="13.5" customHeight="1">
      <c r="A339" s="545">
        <v>2020</v>
      </c>
      <c r="B339" s="582">
        <v>1</v>
      </c>
      <c r="C339" s="545">
        <v>0</v>
      </c>
      <c r="D339" s="545">
        <v>0</v>
      </c>
      <c r="E339" s="545">
        <v>0</v>
      </c>
      <c r="F339" s="545">
        <v>0</v>
      </c>
      <c r="G339" s="545">
        <v>0</v>
      </c>
      <c r="H339" s="545">
        <v>0</v>
      </c>
      <c r="I339" s="545">
        <v>0</v>
      </c>
      <c r="J339" s="545">
        <v>0</v>
      </c>
      <c r="K339" s="545">
        <v>0</v>
      </c>
      <c r="L339" s="545">
        <v>0</v>
      </c>
      <c r="M339" s="545">
        <v>0</v>
      </c>
      <c r="N339" s="545">
        <v>0</v>
      </c>
      <c r="O339" s="590" t="e">
        <f>+F339/D339</f>
        <v>#DIV/0!</v>
      </c>
      <c r="P339" s="585" t="e">
        <f>+C339/$P$1</f>
        <v>#DIV/0!</v>
      </c>
      <c r="Q339" s="585" t="e">
        <f>+(G339+H339+I339)/F339</f>
        <v>#DIV/0!</v>
      </c>
      <c r="R339" s="750" t="e">
        <f>+(G339+H339+I339)/D339</f>
        <v>#DIV/0!</v>
      </c>
      <c r="S339" s="585" t="e">
        <f>+N339/D339</f>
        <v>#DIV/0!</v>
      </c>
      <c r="T339" s="585" t="e">
        <f>+M339/(D339+M339)</f>
        <v>#DIV/0!</v>
      </c>
    </row>
    <row r="340" spans="1:20" s="539" customFormat="1" ht="13.5" customHeight="1">
      <c r="A340" s="545">
        <v>2021</v>
      </c>
      <c r="B340" s="582">
        <v>2</v>
      </c>
      <c r="C340" s="545">
        <v>60</v>
      </c>
      <c r="D340" s="545">
        <v>113</v>
      </c>
      <c r="E340" s="545">
        <v>8</v>
      </c>
      <c r="F340" s="545">
        <v>27</v>
      </c>
      <c r="G340" s="545">
        <v>1</v>
      </c>
      <c r="H340" s="545">
        <v>0</v>
      </c>
      <c r="I340" s="545">
        <v>4</v>
      </c>
      <c r="J340" s="545">
        <v>40</v>
      </c>
      <c r="K340" s="545">
        <v>12</v>
      </c>
      <c r="L340" s="545">
        <v>1</v>
      </c>
      <c r="M340" s="545">
        <v>9</v>
      </c>
      <c r="N340" s="545">
        <v>24</v>
      </c>
      <c r="O340" s="590">
        <f>+F340/D340</f>
        <v>0.23893805309734514</v>
      </c>
      <c r="P340" s="585" t="e">
        <f>+C340/$P$1</f>
        <v>#DIV/0!</v>
      </c>
      <c r="Q340" s="585">
        <f>+(G340+H340+I340)/F340</f>
        <v>0.18518518518518517</v>
      </c>
      <c r="R340" s="750">
        <f>+(G340+H340+I340)/D340</f>
        <v>4.4247787610619468E-2</v>
      </c>
      <c r="S340" s="585">
        <f>+N340/D340</f>
        <v>0.21238938053097345</v>
      </c>
      <c r="T340" s="585">
        <f>+M340/(D340+M340)</f>
        <v>7.3770491803278687E-2</v>
      </c>
    </row>
    <row r="341" spans="1:20" s="1" customFormat="1" ht="13.5" customHeight="1">
      <c r="A341" s="351">
        <v>2022</v>
      </c>
      <c r="B341" s="440">
        <v>3</v>
      </c>
      <c r="C341" s="351">
        <f>+打者通算!C29</f>
        <v>0</v>
      </c>
      <c r="D341" s="351">
        <f>+打者通算!E29</f>
        <v>0</v>
      </c>
      <c r="E341" s="351">
        <f>+打者通算!F29</f>
        <v>0</v>
      </c>
      <c r="F341" s="351">
        <f>+打者通算!G29</f>
        <v>0</v>
      </c>
      <c r="G341" s="351">
        <f>+打者通算!P29</f>
        <v>0</v>
      </c>
      <c r="H341" s="351">
        <f>+打者通算!Q29</f>
        <v>0</v>
      </c>
      <c r="I341" s="351">
        <f>+打者通算!O29</f>
        <v>0</v>
      </c>
      <c r="J341" s="351">
        <f>+打者通算!S29</f>
        <v>0</v>
      </c>
      <c r="K341" s="351">
        <f>+打者通算!H29</f>
        <v>0</v>
      </c>
      <c r="L341" s="351">
        <f>+打者通算!M29</f>
        <v>0</v>
      </c>
      <c r="M341" s="351">
        <f>+打者通算!J29</f>
        <v>0</v>
      </c>
      <c r="N341" s="351">
        <f>+打者通算!I29</f>
        <v>0</v>
      </c>
      <c r="O341" s="1170" t="e">
        <f>+F341/D341</f>
        <v>#DIV/0!</v>
      </c>
      <c r="P341" s="237" t="e">
        <f>+C341/$P$1</f>
        <v>#DIV/0!</v>
      </c>
      <c r="Q341" s="237" t="e">
        <f>+(G341+H341+I341)/F341</f>
        <v>#DIV/0!</v>
      </c>
      <c r="R341" s="358" t="e">
        <f>+(G341+H341+I341)/D341</f>
        <v>#DIV/0!</v>
      </c>
      <c r="S341" s="237" t="e">
        <f>+N341/D341</f>
        <v>#DIV/0!</v>
      </c>
      <c r="T341" s="237" t="e">
        <f>+M341/(D341+M341)</f>
        <v>#DIV/0!</v>
      </c>
    </row>
    <row r="342" spans="1:20" s="1" customFormat="1" ht="13.5" customHeight="1">
      <c r="A342" s="70" t="s">
        <v>1294</v>
      </c>
      <c r="B342" s="70"/>
      <c r="C342" s="69">
        <f>SUM(C339:C341)</f>
        <v>60</v>
      </c>
      <c r="D342" s="69">
        <f t="shared" ref="D342:N342" si="88">SUM(D339:D341)</f>
        <v>113</v>
      </c>
      <c r="E342" s="69">
        <f t="shared" si="88"/>
        <v>8</v>
      </c>
      <c r="F342" s="69">
        <f t="shared" si="88"/>
        <v>27</v>
      </c>
      <c r="G342" s="69">
        <f t="shared" si="88"/>
        <v>1</v>
      </c>
      <c r="H342" s="69">
        <f t="shared" si="88"/>
        <v>0</v>
      </c>
      <c r="I342" s="69">
        <f t="shared" si="88"/>
        <v>4</v>
      </c>
      <c r="J342" s="69">
        <f t="shared" si="88"/>
        <v>40</v>
      </c>
      <c r="K342" s="69">
        <f t="shared" si="88"/>
        <v>12</v>
      </c>
      <c r="L342" s="69">
        <f t="shared" si="88"/>
        <v>1</v>
      </c>
      <c r="M342" s="69">
        <f t="shared" si="88"/>
        <v>9</v>
      </c>
      <c r="N342" s="69">
        <f t="shared" si="88"/>
        <v>24</v>
      </c>
      <c r="O342" s="572">
        <f>+F342/D342</f>
        <v>0.23893805309734514</v>
      </c>
      <c r="P342" s="237" t="e">
        <f>+C342/(143*B338+$P$1)</f>
        <v>#VALUE!</v>
      </c>
      <c r="Q342" s="25">
        <f>+(G342+H342+I342)/F342</f>
        <v>0.18518518518518517</v>
      </c>
      <c r="R342" s="44">
        <f>+(G342+H342+I342)/D342</f>
        <v>4.4247787610619468E-2</v>
      </c>
      <c r="S342" s="25">
        <f>+N342/D342</f>
        <v>0.21238938053097345</v>
      </c>
      <c r="T342" s="25">
        <f>+M342/(D342+M342)</f>
        <v>7.3770491803278687E-2</v>
      </c>
    </row>
    <row r="343" spans="1:20" ht="13.5" customHeight="1">
      <c r="A343" s="6"/>
      <c r="B343" s="19"/>
      <c r="C343" s="6"/>
      <c r="D343" s="6"/>
      <c r="E343" s="6"/>
      <c r="F343" s="6"/>
      <c r="G343" s="6"/>
      <c r="H343" s="6"/>
      <c r="I343" s="6"/>
      <c r="J343" s="6"/>
      <c r="K343" s="6"/>
      <c r="L343" s="6"/>
      <c r="M343" s="6"/>
      <c r="N343" s="6"/>
      <c r="O343" s="449"/>
    </row>
    <row r="344" spans="1:20" ht="13.5" customHeight="1">
      <c r="A344" s="6"/>
      <c r="B344" s="19"/>
      <c r="C344" s="6"/>
      <c r="D344" s="6"/>
      <c r="E344" s="6"/>
      <c r="F344" s="6"/>
      <c r="G344" s="6"/>
      <c r="H344" s="6"/>
      <c r="I344" s="6"/>
      <c r="J344" s="6"/>
      <c r="K344" s="6"/>
      <c r="L344" s="6"/>
      <c r="M344" s="6"/>
      <c r="N344" s="6"/>
      <c r="O344" s="449"/>
    </row>
    <row r="345" spans="1:20" ht="13.5" customHeight="1">
      <c r="A345" s="356">
        <v>63</v>
      </c>
      <c r="B345" s="1321">
        <v>34678</v>
      </c>
      <c r="C345" s="1319">
        <f ca="1">DATEDIF(B345,$A$1,"Ｙ")</f>
        <v>27</v>
      </c>
      <c r="D345" s="14">
        <v>176</v>
      </c>
      <c r="E345" s="14">
        <v>80</v>
      </c>
      <c r="F345" s="14" t="s">
        <v>628</v>
      </c>
      <c r="G345" s="14" t="s">
        <v>620</v>
      </c>
      <c r="H345" s="17" t="s">
        <v>629</v>
      </c>
      <c r="I345" s="17"/>
      <c r="J345" s="17" t="s">
        <v>1280</v>
      </c>
      <c r="K345" s="17"/>
      <c r="L345" s="17"/>
      <c r="M345" s="17"/>
      <c r="N345" s="14" t="s">
        <v>1478</v>
      </c>
      <c r="O345" s="1257" t="s">
        <v>2315</v>
      </c>
    </row>
    <row r="346" spans="1:20" ht="13.5" customHeight="1">
      <c r="A346" s="180" t="s">
        <v>1089</v>
      </c>
      <c r="B346" s="788" t="s">
        <v>678</v>
      </c>
      <c r="C346" s="19" t="s">
        <v>73</v>
      </c>
      <c r="D346" s="19" t="s">
        <v>33</v>
      </c>
      <c r="E346" s="19" t="s">
        <v>34</v>
      </c>
      <c r="F346" s="19" t="s">
        <v>35</v>
      </c>
      <c r="G346" s="19" t="s">
        <v>111</v>
      </c>
      <c r="H346" s="19" t="s">
        <v>112</v>
      </c>
      <c r="I346" s="19" t="s">
        <v>104</v>
      </c>
      <c r="J346" s="19" t="s">
        <v>113</v>
      </c>
      <c r="K346" s="19" t="s">
        <v>36</v>
      </c>
      <c r="L346" s="19" t="s">
        <v>39</v>
      </c>
      <c r="M346" s="19" t="s">
        <v>131</v>
      </c>
      <c r="N346" s="19" t="s">
        <v>37</v>
      </c>
      <c r="O346" s="178" t="s">
        <v>32</v>
      </c>
      <c r="P346" s="359" t="s">
        <v>1295</v>
      </c>
      <c r="Q346" s="360" t="s">
        <v>1296</v>
      </c>
      <c r="R346" s="360" t="s">
        <v>1297</v>
      </c>
      <c r="S346" s="359" t="s">
        <v>1298</v>
      </c>
      <c r="T346" s="359" t="s">
        <v>1299</v>
      </c>
    </row>
    <row r="347" spans="1:20" ht="13.5" customHeight="1">
      <c r="A347" s="6">
        <v>2016</v>
      </c>
      <c r="B347" s="19">
        <v>1</v>
      </c>
      <c r="C347" s="6">
        <v>62</v>
      </c>
      <c r="D347" s="6">
        <v>51</v>
      </c>
      <c r="E347" s="6">
        <v>8</v>
      </c>
      <c r="F347" s="6">
        <v>15</v>
      </c>
      <c r="G347" s="6">
        <v>3</v>
      </c>
      <c r="H347" s="6">
        <v>1</v>
      </c>
      <c r="I347" s="6">
        <v>0</v>
      </c>
      <c r="J347" s="6">
        <v>20</v>
      </c>
      <c r="K347" s="6">
        <v>3</v>
      </c>
      <c r="L347" s="6">
        <v>0</v>
      </c>
      <c r="M347" s="6">
        <v>4</v>
      </c>
      <c r="N347" s="6">
        <v>9</v>
      </c>
      <c r="O347" s="570">
        <v>0.29411764705882354</v>
      </c>
      <c r="P347" s="25">
        <f>+C347/143</f>
        <v>0.43356643356643354</v>
      </c>
      <c r="Q347" s="25">
        <f t="shared" ref="Q347:Q354" si="89">+(G347+H347+I347)/F347</f>
        <v>0.26666666666666666</v>
      </c>
      <c r="R347" s="44">
        <f t="shared" ref="R347:R354" si="90">+(G347+H347+I347)/D347</f>
        <v>7.8431372549019607E-2</v>
      </c>
      <c r="S347" s="25">
        <f t="shared" ref="S347:S354" si="91">+N347/D347</f>
        <v>0.17647058823529413</v>
      </c>
      <c r="T347" s="25">
        <f t="shared" ref="T347:T352" si="92">+M347/(D347+M347)</f>
        <v>7.2727272727272724E-2</v>
      </c>
    </row>
    <row r="348" spans="1:20" ht="13.5" customHeight="1">
      <c r="A348" s="6">
        <v>2017</v>
      </c>
      <c r="B348" s="19">
        <v>2</v>
      </c>
      <c r="C348" s="6">
        <v>95</v>
      </c>
      <c r="D348" s="6">
        <v>204</v>
      </c>
      <c r="E348" s="6">
        <v>23</v>
      </c>
      <c r="F348" s="6">
        <v>56</v>
      </c>
      <c r="G348" s="6">
        <v>10</v>
      </c>
      <c r="H348" s="6">
        <v>2</v>
      </c>
      <c r="I348" s="6">
        <v>5</v>
      </c>
      <c r="J348" s="6">
        <v>85</v>
      </c>
      <c r="K348" s="6">
        <v>27</v>
      </c>
      <c r="L348" s="6">
        <v>4</v>
      </c>
      <c r="M348" s="6">
        <v>11</v>
      </c>
      <c r="N348" s="6">
        <v>35</v>
      </c>
      <c r="O348" s="570">
        <f t="shared" ref="O348:O354" si="93">+F348/D348</f>
        <v>0.27450980392156865</v>
      </c>
      <c r="P348" s="25">
        <f>+C348/143</f>
        <v>0.66433566433566438</v>
      </c>
      <c r="Q348" s="25">
        <f t="shared" si="89"/>
        <v>0.30357142857142855</v>
      </c>
      <c r="R348" s="44">
        <f t="shared" si="90"/>
        <v>8.3333333333333329E-2</v>
      </c>
      <c r="S348" s="25">
        <f t="shared" si="91"/>
        <v>0.17156862745098039</v>
      </c>
      <c r="T348" s="25">
        <f t="shared" si="92"/>
        <v>5.1162790697674418E-2</v>
      </c>
    </row>
    <row r="349" spans="1:20" ht="13.5" customHeight="1">
      <c r="A349" s="6">
        <v>2018</v>
      </c>
      <c r="B349" s="19">
        <v>3</v>
      </c>
      <c r="C349" s="6">
        <v>107</v>
      </c>
      <c r="D349" s="6">
        <v>327</v>
      </c>
      <c r="E349" s="6">
        <v>44</v>
      </c>
      <c r="F349" s="6">
        <v>101</v>
      </c>
      <c r="G349" s="6">
        <v>21</v>
      </c>
      <c r="H349" s="6">
        <v>0</v>
      </c>
      <c r="I349" s="6">
        <v>6</v>
      </c>
      <c r="J349" s="6">
        <v>140</v>
      </c>
      <c r="K349" s="6">
        <v>46</v>
      </c>
      <c r="L349" s="6">
        <v>5</v>
      </c>
      <c r="M349" s="6">
        <v>29</v>
      </c>
      <c r="N349" s="6">
        <v>51</v>
      </c>
      <c r="O349" s="570">
        <f t="shared" si="93"/>
        <v>0.30886850152905199</v>
      </c>
      <c r="P349" s="25">
        <f>+C349/143</f>
        <v>0.74825174825174823</v>
      </c>
      <c r="Q349" s="25">
        <f t="shared" si="89"/>
        <v>0.26732673267326734</v>
      </c>
      <c r="R349" s="44">
        <f t="shared" si="90"/>
        <v>8.2568807339449546E-2</v>
      </c>
      <c r="S349" s="25">
        <f t="shared" si="91"/>
        <v>0.15596330275229359</v>
      </c>
      <c r="T349" s="25">
        <f t="shared" si="92"/>
        <v>8.1460674157303375E-2</v>
      </c>
    </row>
    <row r="350" spans="1:20" ht="13.5" customHeight="1">
      <c r="A350" s="545">
        <v>2019</v>
      </c>
      <c r="B350" s="582">
        <v>4</v>
      </c>
      <c r="C350" s="545">
        <v>138</v>
      </c>
      <c r="D350" s="545">
        <v>535</v>
      </c>
      <c r="E350" s="545">
        <v>70</v>
      </c>
      <c r="F350" s="545">
        <v>159</v>
      </c>
      <c r="G350" s="545">
        <v>24</v>
      </c>
      <c r="H350" s="545">
        <v>3</v>
      </c>
      <c r="I350" s="545">
        <v>16</v>
      </c>
      <c r="J350" s="545">
        <v>237</v>
      </c>
      <c r="K350" s="545">
        <v>64</v>
      </c>
      <c r="L350" s="545">
        <v>6</v>
      </c>
      <c r="M350" s="545">
        <v>34</v>
      </c>
      <c r="N350" s="545">
        <v>81</v>
      </c>
      <c r="O350" s="590">
        <f t="shared" si="93"/>
        <v>0.297196261682243</v>
      </c>
      <c r="P350" s="25">
        <f>+C350/143</f>
        <v>0.965034965034965</v>
      </c>
      <c r="Q350" s="25">
        <f t="shared" si="89"/>
        <v>0.27044025157232704</v>
      </c>
      <c r="R350" s="44">
        <f t="shared" si="90"/>
        <v>8.0373831775700941E-2</v>
      </c>
      <c r="S350" s="25">
        <f t="shared" si="91"/>
        <v>0.15140186915887852</v>
      </c>
      <c r="T350" s="25">
        <f t="shared" si="92"/>
        <v>5.9753954305799648E-2</v>
      </c>
    </row>
    <row r="351" spans="1:20" s="539" customFormat="1" ht="13.5" customHeight="1">
      <c r="A351" s="545">
        <v>2020</v>
      </c>
      <c r="B351" s="582">
        <v>5</v>
      </c>
      <c r="C351" s="545">
        <v>76</v>
      </c>
      <c r="D351" s="545">
        <v>296</v>
      </c>
      <c r="E351" s="545">
        <v>36</v>
      </c>
      <c r="F351" s="545">
        <v>90</v>
      </c>
      <c r="G351" s="545">
        <v>19</v>
      </c>
      <c r="H351" s="545">
        <v>0</v>
      </c>
      <c r="I351" s="545">
        <v>6</v>
      </c>
      <c r="J351" s="545">
        <v>127</v>
      </c>
      <c r="K351" s="545">
        <v>32</v>
      </c>
      <c r="L351" s="545">
        <v>6</v>
      </c>
      <c r="M351" s="545">
        <v>28</v>
      </c>
      <c r="N351" s="545">
        <v>52</v>
      </c>
      <c r="O351" s="590">
        <f t="shared" si="93"/>
        <v>0.30405405405405406</v>
      </c>
      <c r="P351" s="585" t="e">
        <f>+C351/$P$1</f>
        <v>#DIV/0!</v>
      </c>
      <c r="Q351" s="585">
        <f>+(G351+H351+I351)/F351</f>
        <v>0.27777777777777779</v>
      </c>
      <c r="R351" s="750">
        <f>+(G351+H351+I351)/D351</f>
        <v>8.4459459459459457E-2</v>
      </c>
      <c r="S351" s="585">
        <f>+N351/D351</f>
        <v>0.17567567567567569</v>
      </c>
      <c r="T351" s="585">
        <f t="shared" si="92"/>
        <v>8.6419753086419748E-2</v>
      </c>
    </row>
    <row r="352" spans="1:20" s="539" customFormat="1" ht="13.5" customHeight="1">
      <c r="A352" s="545">
        <v>2021</v>
      </c>
      <c r="B352" s="582">
        <v>6</v>
      </c>
      <c r="C352" s="545">
        <v>137</v>
      </c>
      <c r="D352" s="545">
        <v>504</v>
      </c>
      <c r="E352" s="545">
        <v>57</v>
      </c>
      <c r="F352" s="545">
        <v>144</v>
      </c>
      <c r="G352" s="545">
        <v>20</v>
      </c>
      <c r="H352" s="545">
        <v>1</v>
      </c>
      <c r="I352" s="545">
        <v>12</v>
      </c>
      <c r="J352" s="545">
        <v>202</v>
      </c>
      <c r="K352" s="545">
        <v>60</v>
      </c>
      <c r="L352" s="545">
        <v>3</v>
      </c>
      <c r="M352" s="545">
        <v>37</v>
      </c>
      <c r="N352" s="545">
        <v>70</v>
      </c>
      <c r="O352" s="590">
        <f t="shared" si="93"/>
        <v>0.2857142857142857</v>
      </c>
      <c r="P352" s="585" t="e">
        <f>+C352/$P$1</f>
        <v>#DIV/0!</v>
      </c>
      <c r="Q352" s="585">
        <f>+(G352+H352+I352)/F352</f>
        <v>0.22916666666666666</v>
      </c>
      <c r="R352" s="750">
        <f>+(G352+H352+I352)/D352</f>
        <v>6.5476190476190479E-2</v>
      </c>
      <c r="S352" s="585">
        <f>+N352/D352</f>
        <v>0.1388888888888889</v>
      </c>
      <c r="T352" s="585">
        <f t="shared" si="92"/>
        <v>6.839186691312385E-2</v>
      </c>
    </row>
    <row r="353" spans="1:20" s="1" customFormat="1" ht="13.5" customHeight="1">
      <c r="A353" s="351">
        <v>2022</v>
      </c>
      <c r="B353" s="440">
        <v>7</v>
      </c>
      <c r="C353" s="351">
        <f>+打者通算!C30</f>
        <v>0</v>
      </c>
      <c r="D353" s="351">
        <f>+打者通算!E30</f>
        <v>0</v>
      </c>
      <c r="E353" s="351">
        <f>+打者通算!F30</f>
        <v>0</v>
      </c>
      <c r="F353" s="351">
        <f>+打者通算!G30</f>
        <v>0</v>
      </c>
      <c r="G353" s="351">
        <f>+打者通算!P30</f>
        <v>0</v>
      </c>
      <c r="H353" s="351">
        <f>+打者通算!Q30</f>
        <v>0</v>
      </c>
      <c r="I353" s="351">
        <f>+打者通算!O30</f>
        <v>0</v>
      </c>
      <c r="J353" s="351">
        <f>+打者通算!S30</f>
        <v>0</v>
      </c>
      <c r="K353" s="351">
        <f>+打者通算!H30</f>
        <v>0</v>
      </c>
      <c r="L353" s="351">
        <f>+打者通算!M30</f>
        <v>0</v>
      </c>
      <c r="M353" s="351">
        <f>+打者通算!J30</f>
        <v>0</v>
      </c>
      <c r="N353" s="351">
        <f>+打者通算!I30</f>
        <v>0</v>
      </c>
      <c r="O353" s="1170" t="e">
        <f>+F353/D353</f>
        <v>#DIV/0!</v>
      </c>
      <c r="P353" s="237" t="e">
        <f>+C353/$P$1</f>
        <v>#DIV/0!</v>
      </c>
      <c r="Q353" s="237" t="e">
        <f>+(G353+H353+I353)/F353</f>
        <v>#DIV/0!</v>
      </c>
      <c r="R353" s="358" t="e">
        <f>+(G353+H353+I353)/D353</f>
        <v>#DIV/0!</v>
      </c>
      <c r="S353" s="237" t="e">
        <f>+N353/D353</f>
        <v>#DIV/0!</v>
      </c>
      <c r="T353" s="237" t="e">
        <f>+M353/(D353+M353)</f>
        <v>#DIV/0!</v>
      </c>
    </row>
    <row r="354" spans="1:20" ht="13.5" customHeight="1">
      <c r="A354" s="70" t="s">
        <v>1294</v>
      </c>
      <c r="B354" s="70"/>
      <c r="C354" s="69">
        <f>SUM(C347:C353)</f>
        <v>615</v>
      </c>
      <c r="D354" s="69">
        <f t="shared" ref="D354:N354" si="94">SUM(D347:D353)</f>
        <v>1917</v>
      </c>
      <c r="E354" s="69">
        <f t="shared" si="94"/>
        <v>238</v>
      </c>
      <c r="F354" s="69">
        <f t="shared" si="94"/>
        <v>565</v>
      </c>
      <c r="G354" s="69">
        <f t="shared" si="94"/>
        <v>97</v>
      </c>
      <c r="H354" s="69">
        <f t="shared" si="94"/>
        <v>7</v>
      </c>
      <c r="I354" s="69">
        <f t="shared" si="94"/>
        <v>45</v>
      </c>
      <c r="J354" s="69">
        <f t="shared" si="94"/>
        <v>811</v>
      </c>
      <c r="K354" s="69">
        <f t="shared" si="94"/>
        <v>232</v>
      </c>
      <c r="L354" s="69">
        <f t="shared" si="94"/>
        <v>24</v>
      </c>
      <c r="M354" s="69">
        <f t="shared" si="94"/>
        <v>143</v>
      </c>
      <c r="N354" s="69">
        <f t="shared" si="94"/>
        <v>298</v>
      </c>
      <c r="O354" s="572">
        <f t="shared" si="93"/>
        <v>0.29473135106937925</v>
      </c>
      <c r="P354" s="237">
        <f>+C354/(143*B350+$P$1)</f>
        <v>1.0751748251748252</v>
      </c>
      <c r="Q354" s="237">
        <f t="shared" si="89"/>
        <v>0.26371681415929205</v>
      </c>
      <c r="R354" s="358">
        <f t="shared" si="90"/>
        <v>7.7725612936880545E-2</v>
      </c>
      <c r="S354" s="237">
        <f t="shared" si="91"/>
        <v>0.15545122587376109</v>
      </c>
      <c r="T354" s="237">
        <f>+M354/D354</f>
        <v>7.4595722483046425E-2</v>
      </c>
    </row>
    <row r="355" spans="1:20" ht="13.5" customHeight="1">
      <c r="A355" s="6"/>
      <c r="B355" s="19"/>
      <c r="C355" s="6"/>
      <c r="D355" s="6"/>
      <c r="E355" s="6"/>
      <c r="F355" s="6"/>
      <c r="G355" s="6"/>
      <c r="H355" s="6"/>
      <c r="I355" s="6"/>
      <c r="J355" s="6"/>
      <c r="K355" s="6"/>
      <c r="L355" s="6"/>
      <c r="M355" s="6"/>
      <c r="N355" s="6"/>
      <c r="O355" s="449"/>
    </row>
    <row r="356" spans="1:20" ht="13.5" customHeight="1">
      <c r="A356" s="12"/>
      <c r="B356" s="38"/>
      <c r="C356" s="12"/>
      <c r="D356" s="12"/>
      <c r="E356" s="12"/>
      <c r="F356" s="12"/>
      <c r="G356" s="12"/>
      <c r="H356" s="12"/>
      <c r="I356" s="12"/>
      <c r="J356" s="12"/>
      <c r="K356" s="12"/>
      <c r="L356" s="12"/>
      <c r="M356" s="12"/>
      <c r="N356" s="12"/>
      <c r="O356" s="577"/>
    </row>
    <row r="357" spans="1:20" s="1" customFormat="1" ht="13.5" customHeight="1">
      <c r="A357" s="1336">
        <v>64</v>
      </c>
      <c r="B357" s="1321">
        <v>37845</v>
      </c>
      <c r="C357" s="1319">
        <f ca="1">DATEDIF(B357,$A$1,"Ｙ")</f>
        <v>18</v>
      </c>
      <c r="D357" s="14">
        <v>188</v>
      </c>
      <c r="E357" s="14">
        <v>92</v>
      </c>
      <c r="F357" s="14" t="s">
        <v>617</v>
      </c>
      <c r="G357" s="14" t="s">
        <v>624</v>
      </c>
      <c r="H357" s="17" t="s">
        <v>2280</v>
      </c>
      <c r="I357" s="17"/>
      <c r="J357" s="17"/>
      <c r="K357" s="430"/>
      <c r="L357" s="430"/>
      <c r="M357" s="17"/>
      <c r="N357" s="14" t="s">
        <v>1647</v>
      </c>
      <c r="O357" s="579">
        <v>450</v>
      </c>
      <c r="P357" s="25"/>
      <c r="Q357"/>
      <c r="R357" s="44"/>
      <c r="S357" s="25"/>
      <c r="T357" s="25"/>
    </row>
    <row r="358" spans="1:20" s="1" customFormat="1" ht="13.5" customHeight="1">
      <c r="A358" s="180" t="s">
        <v>2086</v>
      </c>
      <c r="B358" s="788" t="s">
        <v>678</v>
      </c>
      <c r="C358" s="19" t="s">
        <v>73</v>
      </c>
      <c r="D358" s="19" t="s">
        <v>33</v>
      </c>
      <c r="E358" s="19" t="s">
        <v>34</v>
      </c>
      <c r="F358" s="19" t="s">
        <v>35</v>
      </c>
      <c r="G358" s="19" t="s">
        <v>111</v>
      </c>
      <c r="H358" s="19" t="s">
        <v>112</v>
      </c>
      <c r="I358" s="19" t="s">
        <v>104</v>
      </c>
      <c r="J358" s="19" t="s">
        <v>113</v>
      </c>
      <c r="K358" s="19" t="s">
        <v>36</v>
      </c>
      <c r="L358" s="19" t="s">
        <v>39</v>
      </c>
      <c r="M358" s="19" t="s">
        <v>131</v>
      </c>
      <c r="N358" s="19" t="s">
        <v>37</v>
      </c>
      <c r="O358" s="178" t="s">
        <v>32</v>
      </c>
      <c r="P358" s="359" t="s">
        <v>1295</v>
      </c>
      <c r="Q358" s="360" t="s">
        <v>1296</v>
      </c>
      <c r="R358" s="360" t="s">
        <v>1297</v>
      </c>
      <c r="S358" s="359" t="s">
        <v>1298</v>
      </c>
      <c r="T358" s="359" t="s">
        <v>1299</v>
      </c>
    </row>
    <row r="359" spans="1:20" s="1" customFormat="1" ht="13.5" customHeight="1">
      <c r="A359" s="351">
        <v>2022</v>
      </c>
      <c r="B359" s="440">
        <v>1</v>
      </c>
      <c r="C359" s="351">
        <f>+打者通算!C31</f>
        <v>0</v>
      </c>
      <c r="D359" s="351">
        <f>+打者通算!E31</f>
        <v>0</v>
      </c>
      <c r="E359" s="351">
        <f>+打者通算!F31</f>
        <v>0</v>
      </c>
      <c r="F359" s="351">
        <f>+打者通算!G31</f>
        <v>0</v>
      </c>
      <c r="G359" s="351">
        <f>+打者通算!P31</f>
        <v>0</v>
      </c>
      <c r="H359" s="351">
        <f>+打者通算!Q31</f>
        <v>0</v>
      </c>
      <c r="I359" s="351">
        <f>+打者通算!O31</f>
        <v>0</v>
      </c>
      <c r="J359" s="351">
        <f>+打者通算!S31</f>
        <v>0</v>
      </c>
      <c r="K359" s="351">
        <f>+打者通算!H31</f>
        <v>0</v>
      </c>
      <c r="L359" s="351">
        <f>+打者通算!M31</f>
        <v>0</v>
      </c>
      <c r="M359" s="351">
        <f>+打者通算!J31</f>
        <v>0</v>
      </c>
      <c r="N359" s="351">
        <f>+打者通算!I31</f>
        <v>0</v>
      </c>
      <c r="O359" s="1170" t="e">
        <f>+F359/D359</f>
        <v>#DIV/0!</v>
      </c>
      <c r="P359" s="237" t="e">
        <f>+C359/$P$1</f>
        <v>#DIV/0!</v>
      </c>
      <c r="Q359" s="237" t="e">
        <f>+(G359+H359+I359)/F359</f>
        <v>#DIV/0!</v>
      </c>
      <c r="R359" s="358" t="e">
        <f>+(G359+H359+I359)/D359</f>
        <v>#DIV/0!</v>
      </c>
      <c r="S359" s="237" t="e">
        <f>+N359/D359</f>
        <v>#DIV/0!</v>
      </c>
      <c r="T359" s="237" t="e">
        <f>+M359/(D359+M359)</f>
        <v>#DIV/0!</v>
      </c>
    </row>
    <row r="360" spans="1:20" ht="13.5" customHeight="1">
      <c r="A360" s="70" t="s">
        <v>1294</v>
      </c>
      <c r="B360" s="70"/>
      <c r="C360" s="69">
        <f t="shared" ref="C360:N360" si="95">SUM(C359:C359)</f>
        <v>0</v>
      </c>
      <c r="D360" s="69">
        <f t="shared" si="95"/>
        <v>0</v>
      </c>
      <c r="E360" s="69">
        <f t="shared" si="95"/>
        <v>0</v>
      </c>
      <c r="F360" s="69">
        <f t="shared" si="95"/>
        <v>0</v>
      </c>
      <c r="G360" s="69">
        <f t="shared" si="95"/>
        <v>0</v>
      </c>
      <c r="H360" s="69">
        <f t="shared" si="95"/>
        <v>0</v>
      </c>
      <c r="I360" s="69">
        <f t="shared" si="95"/>
        <v>0</v>
      </c>
      <c r="J360" s="69">
        <f t="shared" si="95"/>
        <v>0</v>
      </c>
      <c r="K360" s="69">
        <f t="shared" si="95"/>
        <v>0</v>
      </c>
      <c r="L360" s="69">
        <f t="shared" si="95"/>
        <v>0</v>
      </c>
      <c r="M360" s="69">
        <f t="shared" si="95"/>
        <v>0</v>
      </c>
      <c r="N360" s="69">
        <f t="shared" si="95"/>
        <v>0</v>
      </c>
      <c r="O360" s="572" t="e">
        <f>+F360/D360</f>
        <v>#DIV/0!</v>
      </c>
      <c r="P360" s="237" t="e">
        <f>+C360/(143*#REF!+$P$1)</f>
        <v>#REF!</v>
      </c>
      <c r="Q360" s="25" t="e">
        <f>+(G360+H360+I360)/F360</f>
        <v>#DIV/0!</v>
      </c>
      <c r="R360" s="44" t="e">
        <f>+(G360+H360+I360)/D360</f>
        <v>#DIV/0!</v>
      </c>
      <c r="S360" s="25" t="e">
        <f>+N360/D360</f>
        <v>#DIV/0!</v>
      </c>
      <c r="T360" s="25" t="e">
        <f>+M360/(D360+M360)</f>
        <v>#DIV/0!</v>
      </c>
    </row>
    <row r="361" spans="1:20" ht="13.5" customHeight="1">
      <c r="A361" s="12"/>
      <c r="B361" s="38"/>
      <c r="C361" s="12"/>
      <c r="D361" s="12"/>
      <c r="E361" s="12"/>
      <c r="F361" s="12"/>
      <c r="G361" s="12"/>
      <c r="H361" s="12"/>
      <c r="I361" s="12"/>
      <c r="J361" s="12"/>
      <c r="K361" s="12"/>
      <c r="L361" s="12"/>
      <c r="M361" s="12"/>
      <c r="N361" s="12"/>
      <c r="O361" s="577"/>
      <c r="Q361" s="237"/>
      <c r="R361" s="358"/>
      <c r="S361" s="237"/>
      <c r="T361" s="237"/>
    </row>
    <row r="362" spans="1:20" ht="13.5" customHeight="1">
      <c r="A362" s="12"/>
      <c r="B362" s="38"/>
      <c r="C362" s="12"/>
      <c r="D362" s="12"/>
      <c r="E362" s="12"/>
      <c r="F362" s="12"/>
      <c r="G362" s="12"/>
      <c r="H362" s="12"/>
      <c r="I362" s="12"/>
      <c r="J362" s="12"/>
      <c r="K362" s="12"/>
      <c r="L362" s="12"/>
      <c r="M362" s="12"/>
      <c r="N362" s="12"/>
      <c r="O362" s="577"/>
      <c r="Q362" s="237"/>
      <c r="R362" s="358"/>
      <c r="S362" s="237"/>
      <c r="T362" s="237"/>
    </row>
    <row r="363" spans="1:20" ht="13.5" customHeight="1">
      <c r="A363" s="356">
        <v>69</v>
      </c>
      <c r="B363" s="1321">
        <v>36635</v>
      </c>
      <c r="C363" s="1319">
        <f ca="1">DATEDIF(B363,$A$1,"Ｙ")</f>
        <v>21</v>
      </c>
      <c r="D363" s="14">
        <v>167</v>
      </c>
      <c r="E363" s="14">
        <v>69</v>
      </c>
      <c r="F363" s="14" t="s">
        <v>655</v>
      </c>
      <c r="G363" s="14" t="s">
        <v>1082</v>
      </c>
      <c r="H363" s="16" t="s">
        <v>1646</v>
      </c>
      <c r="I363" s="17"/>
      <c r="J363" s="17"/>
      <c r="K363" s="17"/>
      <c r="L363" s="17"/>
      <c r="M363" s="17"/>
      <c r="N363" s="14" t="s">
        <v>1647</v>
      </c>
      <c r="O363" s="1257" t="s">
        <v>2316</v>
      </c>
    </row>
    <row r="364" spans="1:20" ht="13.5" customHeight="1">
      <c r="A364" s="27" t="s">
        <v>1645</v>
      </c>
      <c r="B364" s="788" t="s">
        <v>678</v>
      </c>
      <c r="C364" s="19" t="s">
        <v>73</v>
      </c>
      <c r="D364" s="19" t="s">
        <v>33</v>
      </c>
      <c r="E364" s="19" t="s">
        <v>34</v>
      </c>
      <c r="F364" s="19" t="s">
        <v>35</v>
      </c>
      <c r="G364" s="19" t="s">
        <v>111</v>
      </c>
      <c r="H364" s="19" t="s">
        <v>112</v>
      </c>
      <c r="I364" s="19" t="s">
        <v>104</v>
      </c>
      <c r="J364" s="19" t="s">
        <v>113</v>
      </c>
      <c r="K364" s="19" t="s">
        <v>36</v>
      </c>
      <c r="L364" s="19" t="s">
        <v>39</v>
      </c>
      <c r="M364" s="19" t="s">
        <v>131</v>
      </c>
      <c r="N364" s="19" t="s">
        <v>37</v>
      </c>
      <c r="O364" s="178" t="s">
        <v>32</v>
      </c>
      <c r="P364" s="359" t="s">
        <v>1295</v>
      </c>
      <c r="Q364" s="360" t="s">
        <v>1296</v>
      </c>
      <c r="R364" s="360" t="s">
        <v>1297</v>
      </c>
      <c r="S364" s="359" t="s">
        <v>1298</v>
      </c>
      <c r="T364" s="359" t="s">
        <v>1299</v>
      </c>
    </row>
    <row r="365" spans="1:20" ht="13.5" customHeight="1">
      <c r="A365" s="545">
        <v>2019</v>
      </c>
      <c r="B365" s="582">
        <v>1</v>
      </c>
      <c r="C365" s="545">
        <v>0</v>
      </c>
      <c r="D365" s="545">
        <v>0</v>
      </c>
      <c r="E365" s="545">
        <v>0</v>
      </c>
      <c r="F365" s="545">
        <v>0</v>
      </c>
      <c r="G365" s="545">
        <v>0</v>
      </c>
      <c r="H365" s="545">
        <v>0</v>
      </c>
      <c r="I365" s="545">
        <v>0</v>
      </c>
      <c r="J365" s="545">
        <v>0</v>
      </c>
      <c r="K365" s="545">
        <v>0</v>
      </c>
      <c r="L365" s="545">
        <v>0</v>
      </c>
      <c r="M365" s="545">
        <v>0</v>
      </c>
      <c r="N365" s="545">
        <v>0</v>
      </c>
      <c r="O365" s="590" t="e">
        <f>+F365/D365</f>
        <v>#DIV/0!</v>
      </c>
      <c r="P365" s="25">
        <f>+C365/143</f>
        <v>0</v>
      </c>
      <c r="Q365" s="25" t="e">
        <f>+(G365+H365+I365)/F365</f>
        <v>#DIV/0!</v>
      </c>
      <c r="R365" s="44" t="e">
        <f>+(G365+H365+I365)/D365</f>
        <v>#DIV/0!</v>
      </c>
      <c r="S365" s="25" t="e">
        <f>+N365/D365</f>
        <v>#DIV/0!</v>
      </c>
      <c r="T365" s="25" t="e">
        <f>+M365/(D365+M365)</f>
        <v>#DIV/0!</v>
      </c>
    </row>
    <row r="366" spans="1:20" s="539" customFormat="1" ht="13.5" customHeight="1">
      <c r="A366" s="545">
        <v>2020</v>
      </c>
      <c r="B366" s="582">
        <v>2</v>
      </c>
      <c r="C366" s="545">
        <v>17</v>
      </c>
      <c r="D366" s="545">
        <v>33</v>
      </c>
      <c r="E366" s="545">
        <v>3</v>
      </c>
      <c r="F366" s="545">
        <v>6</v>
      </c>
      <c r="G366" s="545">
        <v>1</v>
      </c>
      <c r="H366" s="545">
        <v>1</v>
      </c>
      <c r="I366" s="545">
        <v>0</v>
      </c>
      <c r="J366" s="545">
        <v>9</v>
      </c>
      <c r="K366" s="545">
        <v>4</v>
      </c>
      <c r="L366" s="545">
        <v>0</v>
      </c>
      <c r="M366" s="545">
        <v>2</v>
      </c>
      <c r="N366" s="545">
        <v>7</v>
      </c>
      <c r="O366" s="590">
        <f>+F366/D366</f>
        <v>0.18181818181818182</v>
      </c>
      <c r="P366" s="585" t="e">
        <f>+C366/$P$1</f>
        <v>#DIV/0!</v>
      </c>
      <c r="Q366" s="585">
        <f>+(G366+H366+I366)/F366</f>
        <v>0.33333333333333331</v>
      </c>
      <c r="R366" s="750">
        <f>+(G366+H366+I366)/D366</f>
        <v>6.0606060606060608E-2</v>
      </c>
      <c r="S366" s="585">
        <f>+N366/D366</f>
        <v>0.21212121212121213</v>
      </c>
      <c r="T366" s="585">
        <f>+M366/(D366+M366)</f>
        <v>5.7142857142857141E-2</v>
      </c>
    </row>
    <row r="367" spans="1:20" s="539" customFormat="1" ht="13.5" customHeight="1">
      <c r="A367" s="545">
        <v>2021</v>
      </c>
      <c r="B367" s="582">
        <v>3</v>
      </c>
      <c r="C367" s="545">
        <v>39</v>
      </c>
      <c r="D367" s="545">
        <v>102</v>
      </c>
      <c r="E367" s="545">
        <v>16</v>
      </c>
      <c r="F367" s="545">
        <v>26</v>
      </c>
      <c r="G367" s="545">
        <v>3</v>
      </c>
      <c r="H367" s="545">
        <v>2</v>
      </c>
      <c r="I367" s="545">
        <v>1</v>
      </c>
      <c r="J367" s="545">
        <v>36</v>
      </c>
      <c r="K367" s="545">
        <v>11</v>
      </c>
      <c r="L367" s="545">
        <v>6</v>
      </c>
      <c r="M367" s="545">
        <v>8</v>
      </c>
      <c r="N367" s="545">
        <v>26</v>
      </c>
      <c r="O367" s="590">
        <f>+F367/D367</f>
        <v>0.25490196078431371</v>
      </c>
      <c r="P367" s="585" t="e">
        <f>+C367/$P$1</f>
        <v>#DIV/0!</v>
      </c>
      <c r="Q367" s="585">
        <f>+(G367+H367+I367)/F367</f>
        <v>0.23076923076923078</v>
      </c>
      <c r="R367" s="750">
        <f>+(G367+H367+I367)/D367</f>
        <v>5.8823529411764705E-2</v>
      </c>
      <c r="S367" s="585">
        <f>+N367/D367</f>
        <v>0.25490196078431371</v>
      </c>
      <c r="T367" s="585">
        <f>+M367/(D367+M367)</f>
        <v>7.2727272727272724E-2</v>
      </c>
    </row>
    <row r="368" spans="1:20" s="1" customFormat="1" ht="13.5" customHeight="1">
      <c r="A368" s="351">
        <v>2022</v>
      </c>
      <c r="B368" s="440">
        <v>4</v>
      </c>
      <c r="C368" s="351">
        <f>+打者通算!C32</f>
        <v>0</v>
      </c>
      <c r="D368" s="351">
        <f>+打者通算!E32</f>
        <v>0</v>
      </c>
      <c r="E368" s="351">
        <f>+打者通算!F32</f>
        <v>0</v>
      </c>
      <c r="F368" s="351">
        <f>+打者通算!G32</f>
        <v>0</v>
      </c>
      <c r="G368" s="351">
        <f>+打者通算!P32</f>
        <v>0</v>
      </c>
      <c r="H368" s="351">
        <f>+打者通算!Q32</f>
        <v>0</v>
      </c>
      <c r="I368" s="351">
        <f>+打者通算!O32</f>
        <v>0</v>
      </c>
      <c r="J368" s="351">
        <f>+打者通算!S32</f>
        <v>0</v>
      </c>
      <c r="K368" s="351">
        <f>+打者通算!H32</f>
        <v>0</v>
      </c>
      <c r="L368" s="351">
        <f>+打者通算!M32</f>
        <v>0</v>
      </c>
      <c r="M368" s="351">
        <f>+打者通算!J32</f>
        <v>0</v>
      </c>
      <c r="N368" s="351">
        <f>+打者通算!I32</f>
        <v>0</v>
      </c>
      <c r="O368" s="1170" t="e">
        <f>+F368/D368</f>
        <v>#DIV/0!</v>
      </c>
      <c r="P368" s="237" t="e">
        <f>+C368/$P$1</f>
        <v>#DIV/0!</v>
      </c>
      <c r="Q368" s="237" t="e">
        <f>+(G368+H368+I368)/F368</f>
        <v>#DIV/0!</v>
      </c>
      <c r="R368" s="358" t="e">
        <f>+(G368+H368+I368)/D368</f>
        <v>#DIV/0!</v>
      </c>
      <c r="S368" s="237" t="e">
        <f>+N368/D368</f>
        <v>#DIV/0!</v>
      </c>
      <c r="T368" s="237" t="e">
        <f>+M368/(D368+M368)</f>
        <v>#DIV/0!</v>
      </c>
    </row>
    <row r="369" spans="1:20" s="1" customFormat="1" ht="13.5" customHeight="1">
      <c r="A369" s="70" t="s">
        <v>1294</v>
      </c>
      <c r="B369" s="70"/>
      <c r="C369" s="69">
        <f>SUM(C365:C368)</f>
        <v>56</v>
      </c>
      <c r="D369" s="69">
        <f t="shared" ref="D369:N369" si="96">SUM(D365:D368)</f>
        <v>135</v>
      </c>
      <c r="E369" s="69">
        <f t="shared" si="96"/>
        <v>19</v>
      </c>
      <c r="F369" s="69">
        <f t="shared" si="96"/>
        <v>32</v>
      </c>
      <c r="G369" s="69">
        <f t="shared" si="96"/>
        <v>4</v>
      </c>
      <c r="H369" s="69">
        <f t="shared" si="96"/>
        <v>3</v>
      </c>
      <c r="I369" s="69">
        <f t="shared" si="96"/>
        <v>1</v>
      </c>
      <c r="J369" s="69">
        <f t="shared" si="96"/>
        <v>45</v>
      </c>
      <c r="K369" s="69">
        <f t="shared" si="96"/>
        <v>15</v>
      </c>
      <c r="L369" s="69">
        <f t="shared" si="96"/>
        <v>6</v>
      </c>
      <c r="M369" s="69">
        <f t="shared" si="96"/>
        <v>10</v>
      </c>
      <c r="N369" s="69">
        <f t="shared" si="96"/>
        <v>33</v>
      </c>
      <c r="O369" s="572">
        <f>+F369/D369</f>
        <v>0.23703703703703705</v>
      </c>
      <c r="P369" s="237">
        <f>+C369/(143*B365+$P$1)</f>
        <v>0.39160839160839161</v>
      </c>
      <c r="Q369" s="25">
        <f>+(G369+H369+I369)/F369</f>
        <v>0.25</v>
      </c>
      <c r="R369" s="44">
        <f>+(G369+H369+I369)/D369</f>
        <v>5.9259259259259262E-2</v>
      </c>
      <c r="S369" s="25">
        <f>+N369/D369</f>
        <v>0.24444444444444444</v>
      </c>
      <c r="T369" s="25">
        <f>+M369/(D369+M369)</f>
        <v>6.8965517241379309E-2</v>
      </c>
    </row>
    <row r="370" spans="1:20" ht="13.5" customHeight="1">
      <c r="A370" s="6"/>
      <c r="B370" s="19"/>
      <c r="C370" s="6"/>
      <c r="D370" s="6"/>
      <c r="E370" s="6"/>
      <c r="F370" s="6"/>
      <c r="G370" s="6"/>
      <c r="H370" s="6"/>
      <c r="I370" s="6"/>
      <c r="J370" s="6"/>
      <c r="K370" s="6"/>
      <c r="L370" s="6"/>
      <c r="M370" s="6"/>
      <c r="N370" s="6"/>
      <c r="O370" s="449"/>
    </row>
    <row r="371" spans="1:20" ht="13.5" customHeight="1">
      <c r="A371" s="6"/>
      <c r="B371" s="19"/>
      <c r="C371" s="6"/>
      <c r="D371" s="6"/>
      <c r="E371" s="6"/>
      <c r="F371" s="6"/>
      <c r="G371" s="6"/>
      <c r="H371" s="6"/>
      <c r="I371" s="6"/>
      <c r="J371" s="6"/>
      <c r="K371" s="6"/>
      <c r="L371" s="6"/>
      <c r="M371" s="6"/>
      <c r="N371" s="6"/>
      <c r="O371" s="449"/>
    </row>
    <row r="372" spans="1:20" ht="13.5" customHeight="1">
      <c r="A372" s="1336">
        <v>121</v>
      </c>
      <c r="B372" s="1321">
        <v>37550</v>
      </c>
      <c r="C372" s="1319">
        <f ca="1">DATEDIF(B372,$A$1,"Ｙ")</f>
        <v>19</v>
      </c>
      <c r="D372" s="14">
        <v>180</v>
      </c>
      <c r="E372" s="14">
        <v>75</v>
      </c>
      <c r="F372" s="14" t="s">
        <v>617</v>
      </c>
      <c r="G372" s="14" t="s">
        <v>2272</v>
      </c>
      <c r="H372" s="16" t="s">
        <v>1981</v>
      </c>
      <c r="I372" s="17"/>
      <c r="J372" s="17"/>
      <c r="K372" s="17"/>
      <c r="L372" s="17"/>
      <c r="M372" s="17"/>
      <c r="N372" s="14" t="s">
        <v>1281</v>
      </c>
      <c r="O372" s="1257" t="s">
        <v>2317</v>
      </c>
    </row>
    <row r="373" spans="1:20" ht="13.5" customHeight="1">
      <c r="A373" s="517" t="s">
        <v>1944</v>
      </c>
      <c r="B373" s="788" t="s">
        <v>678</v>
      </c>
      <c r="C373" s="19" t="s">
        <v>73</v>
      </c>
      <c r="D373" s="19" t="s">
        <v>33</v>
      </c>
      <c r="E373" s="19" t="s">
        <v>34</v>
      </c>
      <c r="F373" s="19" t="s">
        <v>696</v>
      </c>
      <c r="G373" s="19" t="s">
        <v>111</v>
      </c>
      <c r="H373" s="19" t="s">
        <v>112</v>
      </c>
      <c r="I373" s="19" t="s">
        <v>104</v>
      </c>
      <c r="J373" s="19" t="s">
        <v>113</v>
      </c>
      <c r="K373" s="19" t="s">
        <v>36</v>
      </c>
      <c r="L373" s="19" t="s">
        <v>39</v>
      </c>
      <c r="M373" s="19" t="s">
        <v>131</v>
      </c>
      <c r="N373" s="19" t="s">
        <v>37</v>
      </c>
      <c r="O373" s="178" t="s">
        <v>32</v>
      </c>
      <c r="P373" s="359" t="s">
        <v>1295</v>
      </c>
      <c r="Q373" s="360" t="s">
        <v>1296</v>
      </c>
      <c r="R373" s="360" t="s">
        <v>1297</v>
      </c>
      <c r="S373" s="359" t="s">
        <v>1298</v>
      </c>
      <c r="T373" s="359" t="s">
        <v>1299</v>
      </c>
    </row>
    <row r="374" spans="1:20" s="539" customFormat="1" ht="13.5" customHeight="1">
      <c r="A374" s="545">
        <v>2021</v>
      </c>
      <c r="B374" s="582" t="s">
        <v>1281</v>
      </c>
      <c r="C374" s="545">
        <v>0</v>
      </c>
      <c r="D374" s="545">
        <v>0</v>
      </c>
      <c r="E374" s="545">
        <v>0</v>
      </c>
      <c r="F374" s="545">
        <v>0</v>
      </c>
      <c r="G374" s="545">
        <v>0</v>
      </c>
      <c r="H374" s="545">
        <v>0</v>
      </c>
      <c r="I374" s="545">
        <v>0</v>
      </c>
      <c r="J374" s="545">
        <v>0</v>
      </c>
      <c r="K374" s="545">
        <v>0</v>
      </c>
      <c r="L374" s="545">
        <v>0</v>
      </c>
      <c r="M374" s="545">
        <v>0</v>
      </c>
      <c r="N374" s="545">
        <v>0</v>
      </c>
      <c r="O374" s="590" t="e">
        <f>+F374/D374</f>
        <v>#DIV/0!</v>
      </c>
      <c r="P374" s="585" t="e">
        <f>+C374/$P$1</f>
        <v>#DIV/0!</v>
      </c>
      <c r="Q374" s="585" t="e">
        <f>+(G374+H374+I374)/F374</f>
        <v>#DIV/0!</v>
      </c>
      <c r="R374" s="750" t="e">
        <f>+(G374+H374+I374)/D374</f>
        <v>#DIV/0!</v>
      </c>
      <c r="S374" s="585" t="e">
        <f>+N374/D374</f>
        <v>#DIV/0!</v>
      </c>
      <c r="T374" s="585" t="e">
        <f>+M374/(D374+M374)</f>
        <v>#DIV/0!</v>
      </c>
    </row>
    <row r="375" spans="1:20" s="1" customFormat="1" ht="13.5" customHeight="1">
      <c r="A375" s="351">
        <v>2022</v>
      </c>
      <c r="B375" s="440" t="s">
        <v>1973</v>
      </c>
      <c r="C375" s="351">
        <f>+打者通算!C33</f>
        <v>0</v>
      </c>
      <c r="D375" s="351">
        <f>+打者通算!E33</f>
        <v>0</v>
      </c>
      <c r="E375" s="351">
        <f>+打者通算!F33</f>
        <v>0</v>
      </c>
      <c r="F375" s="351">
        <f>+打者通算!G33</f>
        <v>0</v>
      </c>
      <c r="G375" s="351">
        <f>+打者通算!P33</f>
        <v>0</v>
      </c>
      <c r="H375" s="351">
        <f>+打者通算!Q33</f>
        <v>0</v>
      </c>
      <c r="I375" s="351">
        <f>+打者通算!O33</f>
        <v>0</v>
      </c>
      <c r="J375" s="351">
        <f>+打者通算!S33</f>
        <v>0</v>
      </c>
      <c r="K375" s="351">
        <f>+打者通算!H33</f>
        <v>0</v>
      </c>
      <c r="L375" s="351">
        <f>+打者通算!M33</f>
        <v>0</v>
      </c>
      <c r="M375" s="351">
        <f>+打者通算!J33</f>
        <v>0</v>
      </c>
      <c r="N375" s="351">
        <f>+打者通算!I33</f>
        <v>0</v>
      </c>
      <c r="O375" s="1170" t="e">
        <f>+F375/D375</f>
        <v>#DIV/0!</v>
      </c>
      <c r="P375" s="237" t="e">
        <f>+C375/$P$1</f>
        <v>#DIV/0!</v>
      </c>
      <c r="Q375" s="237" t="e">
        <f>+(G375+H375+I375)/F375</f>
        <v>#DIV/0!</v>
      </c>
      <c r="R375" s="358" t="e">
        <f>+(G375+H375+I375)/D375</f>
        <v>#DIV/0!</v>
      </c>
      <c r="S375" s="237" t="e">
        <f>+N375/D375</f>
        <v>#DIV/0!</v>
      </c>
      <c r="T375" s="237" t="e">
        <f>+M375/(D375+M375)</f>
        <v>#DIV/0!</v>
      </c>
    </row>
    <row r="376" spans="1:20" ht="13.5" customHeight="1">
      <c r="A376" s="70" t="s">
        <v>1294</v>
      </c>
      <c r="B376" s="556"/>
      <c r="C376" s="69">
        <f>SUM(C374:C375)</f>
        <v>0</v>
      </c>
      <c r="D376" s="69">
        <f t="shared" ref="D376:M376" si="97">SUM(D374:D375)</f>
        <v>0</v>
      </c>
      <c r="E376" s="69">
        <f t="shared" si="97"/>
        <v>0</v>
      </c>
      <c r="F376" s="69">
        <f t="shared" si="97"/>
        <v>0</v>
      </c>
      <c r="G376" s="69">
        <f t="shared" si="97"/>
        <v>0</v>
      </c>
      <c r="H376" s="69">
        <f t="shared" si="97"/>
        <v>0</v>
      </c>
      <c r="I376" s="69">
        <f t="shared" si="97"/>
        <v>0</v>
      </c>
      <c r="J376" s="69">
        <f t="shared" si="97"/>
        <v>0</v>
      </c>
      <c r="K376" s="69">
        <f t="shared" si="97"/>
        <v>0</v>
      </c>
      <c r="L376" s="69">
        <f t="shared" si="97"/>
        <v>0</v>
      </c>
      <c r="M376" s="69">
        <f t="shared" si="97"/>
        <v>0</v>
      </c>
      <c r="N376" s="69">
        <f>SUM(N374:N374)</f>
        <v>0</v>
      </c>
      <c r="O376" s="578" t="e">
        <f>+F376/D376</f>
        <v>#DIV/0!</v>
      </c>
      <c r="P376" s="237" t="e">
        <f>+C376/(143*B373+$P$1)</f>
        <v>#VALUE!</v>
      </c>
      <c r="Q376" s="25" t="e">
        <f>+(G376+H376+I376)/F376</f>
        <v>#DIV/0!</v>
      </c>
      <c r="R376" s="44" t="e">
        <f>+(G376+H376+I376)/D376</f>
        <v>#DIV/0!</v>
      </c>
      <c r="S376" s="25" t="e">
        <f>+N376/D376</f>
        <v>#DIV/0!</v>
      </c>
      <c r="T376" s="25" t="e">
        <f>+M376/(D376+M376)</f>
        <v>#DIV/0!</v>
      </c>
    </row>
    <row r="377" spans="1:20" ht="13.5" customHeight="1">
      <c r="A377" s="6"/>
      <c r="B377" s="19"/>
      <c r="C377" s="6"/>
      <c r="D377" s="6"/>
      <c r="E377" s="6"/>
      <c r="F377" s="6"/>
      <c r="G377" s="6"/>
      <c r="H377" s="6"/>
      <c r="I377" s="6"/>
      <c r="J377" s="6"/>
      <c r="K377" s="6"/>
      <c r="L377" s="6"/>
      <c r="M377" s="6"/>
      <c r="N377" s="6"/>
      <c r="O377" s="449"/>
    </row>
    <row r="378" spans="1:20" ht="13.5" customHeight="1">
      <c r="B378" s="618"/>
    </row>
    <row r="379" spans="1:20" ht="13.5" customHeight="1">
      <c r="A379" s="356">
        <v>123</v>
      </c>
      <c r="B379" s="1321">
        <v>37190</v>
      </c>
      <c r="C379" s="1319">
        <f ca="1">DATEDIF(B379,$A$1,"Ｙ")</f>
        <v>20</v>
      </c>
      <c r="D379" s="14">
        <v>177</v>
      </c>
      <c r="E379" s="14">
        <v>82</v>
      </c>
      <c r="F379" s="14" t="s">
        <v>1795</v>
      </c>
      <c r="G379" s="15" t="s">
        <v>1801</v>
      </c>
      <c r="H379" s="16" t="s">
        <v>1798</v>
      </c>
      <c r="I379" s="17"/>
      <c r="J379" s="17"/>
      <c r="K379" s="17"/>
      <c r="L379" s="17"/>
      <c r="M379" s="17"/>
      <c r="N379" s="14" t="s">
        <v>1281</v>
      </c>
      <c r="O379" s="1257" t="s">
        <v>2318</v>
      </c>
    </row>
    <row r="380" spans="1:20" ht="13.5" customHeight="1">
      <c r="A380" s="1338" t="s">
        <v>1792</v>
      </c>
      <c r="B380" s="788" t="s">
        <v>678</v>
      </c>
      <c r="C380" s="19" t="s">
        <v>73</v>
      </c>
      <c r="D380" s="19" t="s">
        <v>33</v>
      </c>
      <c r="E380" s="19" t="s">
        <v>34</v>
      </c>
      <c r="F380" s="19" t="s">
        <v>35</v>
      </c>
      <c r="G380" s="19" t="s">
        <v>111</v>
      </c>
      <c r="H380" s="19" t="s">
        <v>112</v>
      </c>
      <c r="I380" s="19" t="s">
        <v>104</v>
      </c>
      <c r="J380" s="19" t="s">
        <v>113</v>
      </c>
      <c r="K380" s="19" t="s">
        <v>36</v>
      </c>
      <c r="L380" s="19" t="s">
        <v>39</v>
      </c>
      <c r="M380" s="19" t="s">
        <v>131</v>
      </c>
      <c r="N380" s="19" t="s">
        <v>37</v>
      </c>
      <c r="O380" s="178" t="s">
        <v>32</v>
      </c>
      <c r="P380" s="359" t="s">
        <v>1295</v>
      </c>
      <c r="Q380" s="360" t="s">
        <v>1296</v>
      </c>
      <c r="R380" s="360" t="s">
        <v>1297</v>
      </c>
      <c r="S380" s="359" t="s">
        <v>1298</v>
      </c>
      <c r="T380" s="359" t="s">
        <v>1299</v>
      </c>
    </row>
    <row r="381" spans="1:20" s="539" customFormat="1" ht="13.5" customHeight="1">
      <c r="A381" s="545">
        <v>2020</v>
      </c>
      <c r="B381" s="582" t="s">
        <v>1281</v>
      </c>
      <c r="C381" s="545">
        <v>0</v>
      </c>
      <c r="D381" s="545">
        <v>0</v>
      </c>
      <c r="E381" s="545">
        <v>0</v>
      </c>
      <c r="F381" s="545">
        <v>0</v>
      </c>
      <c r="G381" s="545">
        <v>0</v>
      </c>
      <c r="H381" s="545">
        <v>0</v>
      </c>
      <c r="I381" s="545">
        <v>0</v>
      </c>
      <c r="J381" s="545">
        <v>0</v>
      </c>
      <c r="K381" s="545">
        <v>0</v>
      </c>
      <c r="L381" s="545">
        <v>0</v>
      </c>
      <c r="M381" s="545">
        <v>0</v>
      </c>
      <c r="N381" s="545">
        <v>0</v>
      </c>
      <c r="O381" s="590" t="e">
        <f>+F381/D381</f>
        <v>#DIV/0!</v>
      </c>
      <c r="P381" s="585" t="e">
        <f>+C381/$P$1</f>
        <v>#DIV/0!</v>
      </c>
      <c r="Q381" s="585" t="e">
        <f>+(G381+H381+I381)/F381</f>
        <v>#DIV/0!</v>
      </c>
      <c r="R381" s="750" t="e">
        <f>+(G381+H381+I381)/D381</f>
        <v>#DIV/0!</v>
      </c>
      <c r="S381" s="585" t="e">
        <f>+N381/D381</f>
        <v>#DIV/0!</v>
      </c>
      <c r="T381" s="585" t="e">
        <f>+M381/(D381+M381)</f>
        <v>#DIV/0!</v>
      </c>
    </row>
    <row r="382" spans="1:20" s="539" customFormat="1" ht="13.5" customHeight="1">
      <c r="A382" s="545">
        <v>2021</v>
      </c>
      <c r="B382" s="582" t="s">
        <v>1973</v>
      </c>
      <c r="C382" s="545">
        <v>0</v>
      </c>
      <c r="D382" s="545">
        <v>0</v>
      </c>
      <c r="E382" s="545">
        <v>0</v>
      </c>
      <c r="F382" s="545">
        <v>0</v>
      </c>
      <c r="G382" s="545">
        <v>0</v>
      </c>
      <c r="H382" s="545">
        <v>0</v>
      </c>
      <c r="I382" s="545">
        <v>0</v>
      </c>
      <c r="J382" s="545">
        <v>0</v>
      </c>
      <c r="K382" s="545">
        <v>0</v>
      </c>
      <c r="L382" s="545">
        <v>0</v>
      </c>
      <c r="M382" s="545">
        <v>0</v>
      </c>
      <c r="N382" s="545">
        <v>0</v>
      </c>
      <c r="O382" s="590" t="e">
        <f>+F382/D382</f>
        <v>#DIV/0!</v>
      </c>
      <c r="P382" s="585" t="e">
        <f>+C382/$P$1</f>
        <v>#DIV/0!</v>
      </c>
      <c r="Q382" s="585" t="e">
        <f>+(G382+H382+I382)/F382</f>
        <v>#DIV/0!</v>
      </c>
      <c r="R382" s="750" t="e">
        <f>+(G382+H382+I382)/D382</f>
        <v>#DIV/0!</v>
      </c>
      <c r="S382" s="585" t="e">
        <f>+N382/D382</f>
        <v>#DIV/0!</v>
      </c>
      <c r="T382" s="585" t="e">
        <f>+M382/(D382+M382)</f>
        <v>#DIV/0!</v>
      </c>
    </row>
    <row r="383" spans="1:20" s="1" customFormat="1" ht="13.5" customHeight="1">
      <c r="A383" s="351">
        <v>2022</v>
      </c>
      <c r="B383" s="440" t="s">
        <v>1282</v>
      </c>
      <c r="C383" s="351">
        <f>+打者通算!C34</f>
        <v>0</v>
      </c>
      <c r="D383" s="351">
        <f>+打者通算!E34</f>
        <v>0</v>
      </c>
      <c r="E383" s="351">
        <f>+打者通算!F34</f>
        <v>0</v>
      </c>
      <c r="F383" s="351">
        <f>+打者通算!G34</f>
        <v>0</v>
      </c>
      <c r="G383" s="351">
        <f>+打者通算!P34</f>
        <v>0</v>
      </c>
      <c r="H383" s="351">
        <f>+打者通算!Q34</f>
        <v>0</v>
      </c>
      <c r="I383" s="351">
        <f>+打者通算!O34</f>
        <v>0</v>
      </c>
      <c r="J383" s="351">
        <f>+打者通算!S34</f>
        <v>0</v>
      </c>
      <c r="K383" s="351">
        <f>+打者通算!H34</f>
        <v>0</v>
      </c>
      <c r="L383" s="351">
        <f>+打者通算!M34</f>
        <v>0</v>
      </c>
      <c r="M383" s="351">
        <f>+打者通算!J34</f>
        <v>0</v>
      </c>
      <c r="N383" s="351">
        <f>+打者通算!I34</f>
        <v>0</v>
      </c>
      <c r="O383" s="1170" t="e">
        <f>+F383/D383</f>
        <v>#DIV/0!</v>
      </c>
      <c r="P383" s="237" t="e">
        <f>+C383/$P$1</f>
        <v>#DIV/0!</v>
      </c>
      <c r="Q383" s="237" t="e">
        <f>+(G383+H383+I383)/F383</f>
        <v>#DIV/0!</v>
      </c>
      <c r="R383" s="358" t="e">
        <f>+(G383+H383+I383)/D383</f>
        <v>#DIV/0!</v>
      </c>
      <c r="S383" s="237" t="e">
        <f>+N383/D383</f>
        <v>#DIV/0!</v>
      </c>
      <c r="T383" s="237" t="e">
        <f>+M383/(D383+M383)</f>
        <v>#DIV/0!</v>
      </c>
    </row>
    <row r="384" spans="1:20" s="1" customFormat="1" ht="13.5" customHeight="1">
      <c r="A384" s="70" t="s">
        <v>1294</v>
      </c>
      <c r="B384" s="556"/>
      <c r="C384" s="69">
        <f t="shared" ref="C384:N384" si="98">SUM(C381:C382)</f>
        <v>0</v>
      </c>
      <c r="D384" s="69">
        <f t="shared" si="98"/>
        <v>0</v>
      </c>
      <c r="E384" s="69">
        <f t="shared" si="98"/>
        <v>0</v>
      </c>
      <c r="F384" s="69">
        <f t="shared" si="98"/>
        <v>0</v>
      </c>
      <c r="G384" s="69">
        <f t="shared" si="98"/>
        <v>0</v>
      </c>
      <c r="H384" s="69">
        <f t="shared" si="98"/>
        <v>0</v>
      </c>
      <c r="I384" s="69">
        <f t="shared" si="98"/>
        <v>0</v>
      </c>
      <c r="J384" s="69">
        <f t="shared" si="98"/>
        <v>0</v>
      </c>
      <c r="K384" s="69">
        <f t="shared" si="98"/>
        <v>0</v>
      </c>
      <c r="L384" s="69">
        <f t="shared" si="98"/>
        <v>0</v>
      </c>
      <c r="M384" s="69">
        <f t="shared" si="98"/>
        <v>0</v>
      </c>
      <c r="N384" s="69">
        <f t="shared" si="98"/>
        <v>0</v>
      </c>
      <c r="O384" s="578" t="e">
        <f>+F384/D384</f>
        <v>#DIV/0!</v>
      </c>
      <c r="P384" s="237" t="e">
        <f>+C384/(143*B380+$P$1)</f>
        <v>#VALUE!</v>
      </c>
      <c r="Q384" s="25" t="e">
        <f>+(G384+H384+I384)/F384</f>
        <v>#DIV/0!</v>
      </c>
      <c r="R384" s="44" t="e">
        <f>+(G384+H384+I384)/D384</f>
        <v>#DIV/0!</v>
      </c>
      <c r="S384" s="25" t="e">
        <f>+N384/D384</f>
        <v>#DIV/0!</v>
      </c>
      <c r="T384" s="25" t="e">
        <f>+M384/(D384+M384)</f>
        <v>#DIV/0!</v>
      </c>
    </row>
    <row r="385" spans="1:20" ht="13.5" customHeight="1">
      <c r="B385" s="5"/>
    </row>
    <row r="386" spans="1:20" ht="13.5" customHeight="1">
      <c r="B386" s="5"/>
    </row>
    <row r="387" spans="1:20" ht="13.5" customHeight="1">
      <c r="A387" s="356">
        <v>124</v>
      </c>
      <c r="B387" s="1321">
        <v>37097</v>
      </c>
      <c r="C387" s="1319">
        <f ca="1">DATEDIF(B387,$A$1,"Ｙ")</f>
        <v>20</v>
      </c>
      <c r="D387" s="14">
        <v>183</v>
      </c>
      <c r="E387" s="14">
        <v>96</v>
      </c>
      <c r="F387" s="14" t="s">
        <v>1802</v>
      </c>
      <c r="G387" s="14" t="s">
        <v>620</v>
      </c>
      <c r="H387" s="16" t="s">
        <v>1803</v>
      </c>
      <c r="I387" s="17"/>
      <c r="J387" s="17"/>
      <c r="K387" s="17"/>
      <c r="L387" s="17"/>
      <c r="M387" s="17"/>
      <c r="N387" s="14" t="s">
        <v>1973</v>
      </c>
      <c r="O387" s="1257" t="s">
        <v>2318</v>
      </c>
    </row>
    <row r="388" spans="1:20" ht="13.5" customHeight="1">
      <c r="A388" s="180" t="s">
        <v>1793</v>
      </c>
      <c r="B388" s="788" t="s">
        <v>678</v>
      </c>
      <c r="C388" s="19" t="s">
        <v>73</v>
      </c>
      <c r="D388" s="19" t="s">
        <v>33</v>
      </c>
      <c r="E388" s="19" t="s">
        <v>34</v>
      </c>
      <c r="F388" s="19" t="s">
        <v>696</v>
      </c>
      <c r="G388" s="19" t="s">
        <v>111</v>
      </c>
      <c r="H388" s="19" t="s">
        <v>112</v>
      </c>
      <c r="I388" s="19" t="s">
        <v>104</v>
      </c>
      <c r="J388" s="19" t="s">
        <v>113</v>
      </c>
      <c r="K388" s="19" t="s">
        <v>36</v>
      </c>
      <c r="L388" s="19" t="s">
        <v>39</v>
      </c>
      <c r="M388" s="19" t="s">
        <v>131</v>
      </c>
      <c r="N388" s="19" t="s">
        <v>37</v>
      </c>
      <c r="O388" s="178" t="s">
        <v>32</v>
      </c>
      <c r="P388" s="359" t="s">
        <v>1295</v>
      </c>
      <c r="Q388" s="360" t="s">
        <v>1296</v>
      </c>
      <c r="R388" s="360" t="s">
        <v>1297</v>
      </c>
      <c r="S388" s="359" t="s">
        <v>1298</v>
      </c>
      <c r="T388" s="359" t="s">
        <v>1299</v>
      </c>
    </row>
    <row r="389" spans="1:20" s="539" customFormat="1" ht="13.5" customHeight="1">
      <c r="A389" s="545">
        <v>2020</v>
      </c>
      <c r="B389" s="582" t="s">
        <v>1281</v>
      </c>
      <c r="C389" s="545">
        <v>0</v>
      </c>
      <c r="D389" s="545">
        <v>0</v>
      </c>
      <c r="E389" s="545">
        <v>0</v>
      </c>
      <c r="F389" s="545">
        <v>0</v>
      </c>
      <c r="G389" s="545">
        <v>0</v>
      </c>
      <c r="H389" s="545">
        <v>0</v>
      </c>
      <c r="I389" s="545">
        <v>0</v>
      </c>
      <c r="J389" s="545">
        <v>0</v>
      </c>
      <c r="K389" s="545">
        <v>0</v>
      </c>
      <c r="L389" s="545">
        <v>0</v>
      </c>
      <c r="M389" s="545">
        <v>0</v>
      </c>
      <c r="N389" s="545">
        <v>0</v>
      </c>
      <c r="O389" s="590" t="e">
        <f>+F389/D389</f>
        <v>#DIV/0!</v>
      </c>
      <c r="P389" s="585" t="e">
        <f>+C389/$P$1</f>
        <v>#DIV/0!</v>
      </c>
      <c r="Q389" s="585" t="e">
        <f>+(G389+H389+I389)/F389</f>
        <v>#DIV/0!</v>
      </c>
      <c r="R389" s="750" t="e">
        <f>+(G389+H389+I389)/D389</f>
        <v>#DIV/0!</v>
      </c>
      <c r="S389" s="585" t="e">
        <f>+N389/D389</f>
        <v>#DIV/0!</v>
      </c>
      <c r="T389" s="585" t="e">
        <f>+M389/(D389+M389)</f>
        <v>#DIV/0!</v>
      </c>
    </row>
    <row r="390" spans="1:20" s="539" customFormat="1" ht="13.5" customHeight="1">
      <c r="A390" s="545">
        <v>2021</v>
      </c>
      <c r="B390" s="582" t="s">
        <v>1973</v>
      </c>
      <c r="C390" s="545">
        <v>0</v>
      </c>
      <c r="D390" s="545">
        <v>0</v>
      </c>
      <c r="E390" s="545">
        <v>0</v>
      </c>
      <c r="F390" s="545">
        <v>0</v>
      </c>
      <c r="G390" s="545">
        <v>0</v>
      </c>
      <c r="H390" s="545">
        <v>0</v>
      </c>
      <c r="I390" s="545">
        <v>0</v>
      </c>
      <c r="J390" s="545">
        <v>0</v>
      </c>
      <c r="K390" s="545">
        <v>0</v>
      </c>
      <c r="L390" s="545">
        <v>0</v>
      </c>
      <c r="M390" s="545">
        <v>0</v>
      </c>
      <c r="N390" s="545">
        <v>0</v>
      </c>
      <c r="O390" s="590" t="e">
        <f>+F390/D390</f>
        <v>#DIV/0!</v>
      </c>
      <c r="P390" s="585" t="e">
        <f>+C390/$P$1</f>
        <v>#DIV/0!</v>
      </c>
      <c r="Q390" s="585" t="e">
        <f>+(G390+H390+I390)/F390</f>
        <v>#DIV/0!</v>
      </c>
      <c r="R390" s="750" t="e">
        <f>+(G390+H390+I390)/D390</f>
        <v>#DIV/0!</v>
      </c>
      <c r="S390" s="585" t="e">
        <f>+N390/D390</f>
        <v>#DIV/0!</v>
      </c>
      <c r="T390" s="585" t="e">
        <f>+M390/(D390+M390)</f>
        <v>#DIV/0!</v>
      </c>
    </row>
    <row r="391" spans="1:20" s="1" customFormat="1" ht="13.5" customHeight="1">
      <c r="A391" s="351">
        <v>2022</v>
      </c>
      <c r="B391" s="440" t="s">
        <v>1282</v>
      </c>
      <c r="C391" s="351">
        <f>+打者通算!C35</f>
        <v>0</v>
      </c>
      <c r="D391" s="351">
        <f>+打者通算!E35</f>
        <v>0</v>
      </c>
      <c r="E391" s="351">
        <f>+打者通算!F35</f>
        <v>0</v>
      </c>
      <c r="F391" s="351">
        <f>+打者通算!G35</f>
        <v>0</v>
      </c>
      <c r="G391" s="351">
        <f>+打者通算!P35</f>
        <v>0</v>
      </c>
      <c r="H391" s="351">
        <f>+打者通算!Q35</f>
        <v>0</v>
      </c>
      <c r="I391" s="351">
        <f>+打者通算!O35</f>
        <v>0</v>
      </c>
      <c r="J391" s="351">
        <f>+打者通算!S35</f>
        <v>0</v>
      </c>
      <c r="K391" s="351">
        <f>+打者通算!H35</f>
        <v>0</v>
      </c>
      <c r="L391" s="351">
        <f>+打者通算!M35</f>
        <v>0</v>
      </c>
      <c r="M391" s="351">
        <f>+打者通算!J35</f>
        <v>0</v>
      </c>
      <c r="N391" s="351">
        <f>+打者通算!I37</f>
        <v>0</v>
      </c>
      <c r="O391" s="1170" t="e">
        <f>+F391/D391</f>
        <v>#DIV/0!</v>
      </c>
      <c r="P391" s="237" t="e">
        <f>+C391/$P$1</f>
        <v>#DIV/0!</v>
      </c>
      <c r="Q391" s="237" t="e">
        <f>+(G391+H391+I391)/F391</f>
        <v>#DIV/0!</v>
      </c>
      <c r="R391" s="358" t="e">
        <f>+(G391+H391+I391)/D391</f>
        <v>#DIV/0!</v>
      </c>
      <c r="S391" s="237" t="e">
        <f>+N391/D391</f>
        <v>#DIV/0!</v>
      </c>
      <c r="T391" s="237" t="e">
        <f>+M391/(D391+M391)</f>
        <v>#DIV/0!</v>
      </c>
    </row>
    <row r="392" spans="1:20" ht="13.5" customHeight="1">
      <c r="A392" s="70" t="s">
        <v>1294</v>
      </c>
      <c r="B392" s="556"/>
      <c r="C392" s="69">
        <f>SUM(C389:C391)</f>
        <v>0</v>
      </c>
      <c r="D392" s="69">
        <f t="shared" ref="D392:N392" si="99">SUM(D389:D391)</f>
        <v>0</v>
      </c>
      <c r="E392" s="69">
        <f t="shared" si="99"/>
        <v>0</v>
      </c>
      <c r="F392" s="69">
        <f t="shared" si="99"/>
        <v>0</v>
      </c>
      <c r="G392" s="69">
        <f t="shared" si="99"/>
        <v>0</v>
      </c>
      <c r="H392" s="69">
        <f t="shared" si="99"/>
        <v>0</v>
      </c>
      <c r="I392" s="69">
        <f t="shared" si="99"/>
        <v>0</v>
      </c>
      <c r="J392" s="69">
        <f t="shared" si="99"/>
        <v>0</v>
      </c>
      <c r="K392" s="69">
        <f t="shared" si="99"/>
        <v>0</v>
      </c>
      <c r="L392" s="69">
        <f t="shared" si="99"/>
        <v>0</v>
      </c>
      <c r="M392" s="69">
        <f t="shared" si="99"/>
        <v>0</v>
      </c>
      <c r="N392" s="69">
        <f t="shared" si="99"/>
        <v>0</v>
      </c>
      <c r="O392" s="578" t="e">
        <f>+F392/D392</f>
        <v>#DIV/0!</v>
      </c>
      <c r="P392" s="237" t="e">
        <f>+C392/(143*B388+$P$1)</f>
        <v>#VALUE!</v>
      </c>
      <c r="Q392" s="25" t="e">
        <f>+(G392+H392+I392)/F392</f>
        <v>#DIV/0!</v>
      </c>
      <c r="R392" s="44" t="e">
        <f>+(G392+H392+I392)/D392</f>
        <v>#DIV/0!</v>
      </c>
      <c r="S392" s="25" t="e">
        <f>+N392/D392</f>
        <v>#DIV/0!</v>
      </c>
      <c r="T392" s="25" t="e">
        <f>+M392/(D392+M392)</f>
        <v>#DIV/0!</v>
      </c>
    </row>
    <row r="393" spans="1:20" ht="13.5" customHeight="1">
      <c r="A393" s="6"/>
      <c r="B393" s="19"/>
      <c r="C393" s="6"/>
      <c r="D393" s="6"/>
      <c r="E393" s="6"/>
      <c r="F393" s="6"/>
      <c r="G393" s="6"/>
      <c r="H393" s="6"/>
      <c r="I393" s="6"/>
      <c r="J393" s="6"/>
      <c r="K393" s="6"/>
      <c r="L393" s="6"/>
      <c r="M393" s="6"/>
      <c r="N393" s="6"/>
      <c r="O393" s="449"/>
    </row>
    <row r="395" spans="1:20" ht="13.5" customHeight="1">
      <c r="A395" s="43">
        <v>127</v>
      </c>
      <c r="B395" s="1334">
        <v>37715</v>
      </c>
      <c r="C395" s="1319">
        <f ca="1">DATEDIF(B395,$A$1,"Ｙ")</f>
        <v>18</v>
      </c>
      <c r="D395" s="14">
        <v>176</v>
      </c>
      <c r="E395" s="14">
        <v>74</v>
      </c>
      <c r="F395" s="14" t="s">
        <v>688</v>
      </c>
      <c r="G395" s="14" t="s">
        <v>2271</v>
      </c>
      <c r="H395" s="16" t="s">
        <v>1803</v>
      </c>
      <c r="I395" s="17"/>
      <c r="J395" s="17"/>
      <c r="K395" s="17"/>
      <c r="L395" s="17"/>
      <c r="M395" s="17"/>
      <c r="N395" s="14" t="s">
        <v>1973</v>
      </c>
      <c r="O395" s="576">
        <v>250</v>
      </c>
    </row>
    <row r="396" spans="1:20" ht="13.5" customHeight="1">
      <c r="A396" s="517" t="s">
        <v>2088</v>
      </c>
      <c r="B396" s="788" t="s">
        <v>678</v>
      </c>
      <c r="C396" s="19" t="s">
        <v>73</v>
      </c>
      <c r="D396" s="19" t="s">
        <v>33</v>
      </c>
      <c r="E396" s="19" t="s">
        <v>34</v>
      </c>
      <c r="F396" s="19" t="s">
        <v>696</v>
      </c>
      <c r="G396" s="19" t="s">
        <v>111</v>
      </c>
      <c r="H396" s="19" t="s">
        <v>112</v>
      </c>
      <c r="I396" s="19" t="s">
        <v>104</v>
      </c>
      <c r="J396" s="19" t="s">
        <v>113</v>
      </c>
      <c r="K396" s="19" t="s">
        <v>36</v>
      </c>
      <c r="L396" s="19" t="s">
        <v>39</v>
      </c>
      <c r="M396" s="19" t="s">
        <v>131</v>
      </c>
      <c r="N396" s="19" t="s">
        <v>37</v>
      </c>
      <c r="O396" s="178" t="s">
        <v>32</v>
      </c>
      <c r="P396" s="359" t="s">
        <v>1295</v>
      </c>
      <c r="Q396" s="360" t="s">
        <v>1296</v>
      </c>
      <c r="R396" s="360" t="s">
        <v>1297</v>
      </c>
      <c r="S396" s="359" t="s">
        <v>1298</v>
      </c>
      <c r="T396" s="359" t="s">
        <v>1299</v>
      </c>
    </row>
    <row r="397" spans="1:20" s="1" customFormat="1" ht="13.5" customHeight="1">
      <c r="A397" s="351">
        <v>2022</v>
      </c>
      <c r="B397" s="440" t="s">
        <v>1281</v>
      </c>
      <c r="C397" s="351">
        <f>+打者通算!C36</f>
        <v>0</v>
      </c>
      <c r="D397" s="351">
        <f>+打者通算!E36</f>
        <v>0</v>
      </c>
      <c r="E397" s="351">
        <f>+打者通算!F36</f>
        <v>0</v>
      </c>
      <c r="F397" s="351">
        <f>+打者通算!G36</f>
        <v>0</v>
      </c>
      <c r="G397" s="351">
        <f>+打者通算!P36</f>
        <v>0</v>
      </c>
      <c r="H397" s="351">
        <f>+打者通算!Q36</f>
        <v>0</v>
      </c>
      <c r="I397" s="351">
        <f>+打者通算!O36</f>
        <v>0</v>
      </c>
      <c r="J397" s="351">
        <f>+打者通算!S36</f>
        <v>0</v>
      </c>
      <c r="K397" s="351">
        <f>+打者通算!H36</f>
        <v>0</v>
      </c>
      <c r="L397" s="351">
        <f>+打者通算!M36</f>
        <v>0</v>
      </c>
      <c r="M397" s="351">
        <f>+打者通算!J36</f>
        <v>0</v>
      </c>
      <c r="N397" s="351">
        <f>+打者通算!I36</f>
        <v>0</v>
      </c>
      <c r="O397" s="1170" t="e">
        <f>+F397/D397</f>
        <v>#DIV/0!</v>
      </c>
      <c r="P397" s="237" t="e">
        <f>+C397/$P$1</f>
        <v>#DIV/0!</v>
      </c>
      <c r="Q397" s="237" t="e">
        <f>+(G397+H397+I397)/F397</f>
        <v>#DIV/0!</v>
      </c>
      <c r="R397" s="358" t="e">
        <f>+(G397+H397+I397)/D397</f>
        <v>#DIV/0!</v>
      </c>
      <c r="S397" s="237" t="e">
        <f>+N397/D397</f>
        <v>#DIV/0!</v>
      </c>
      <c r="T397" s="237" t="e">
        <f>+M397/(D397+M397)</f>
        <v>#DIV/0!</v>
      </c>
    </row>
    <row r="398" spans="1:20" ht="13.5" customHeight="1">
      <c r="A398" s="70" t="s">
        <v>1294</v>
      </c>
      <c r="B398" s="557"/>
      <c r="C398" s="69">
        <f t="shared" ref="C398:N398" si="100">SUM(C397:C397)</f>
        <v>0</v>
      </c>
      <c r="D398" s="69">
        <f t="shared" si="100"/>
        <v>0</v>
      </c>
      <c r="E398" s="69">
        <f t="shared" si="100"/>
        <v>0</v>
      </c>
      <c r="F398" s="69">
        <f t="shared" si="100"/>
        <v>0</v>
      </c>
      <c r="G398" s="69">
        <f t="shared" si="100"/>
        <v>0</v>
      </c>
      <c r="H398" s="69">
        <f t="shared" si="100"/>
        <v>0</v>
      </c>
      <c r="I398" s="69">
        <f t="shared" si="100"/>
        <v>0</v>
      </c>
      <c r="J398" s="69">
        <f t="shared" si="100"/>
        <v>0</v>
      </c>
      <c r="K398" s="69">
        <f t="shared" si="100"/>
        <v>0</v>
      </c>
      <c r="L398" s="69">
        <f t="shared" si="100"/>
        <v>0</v>
      </c>
      <c r="M398" s="69">
        <f t="shared" si="100"/>
        <v>0</v>
      </c>
      <c r="N398" s="69">
        <f t="shared" si="100"/>
        <v>0</v>
      </c>
      <c r="O398" s="578" t="e">
        <f>+F398/D398</f>
        <v>#DIV/0!</v>
      </c>
      <c r="P398" s="237" t="e">
        <f>+C398/(143*B396+$P$1)</f>
        <v>#VALUE!</v>
      </c>
      <c r="Q398" s="25" t="e">
        <f>+(G398+H398+I398)/F398</f>
        <v>#DIV/0!</v>
      </c>
      <c r="R398" s="44" t="e">
        <f>+(G398+H398+I398)/D398</f>
        <v>#DIV/0!</v>
      </c>
      <c r="S398" s="25" t="e">
        <f>+N398/D398</f>
        <v>#DIV/0!</v>
      </c>
      <c r="T398" s="25" t="e">
        <f>+M398/(D398+M398)</f>
        <v>#DIV/0!</v>
      </c>
    </row>
  </sheetData>
  <autoFilter ref="A1:T393" xr:uid="{64A9B2FD-BB9A-4239-8EC6-15491DEE8D3E}"/>
  <phoneticPr fontId="2"/>
  <pageMargins left="0.55118110236220474" right="0.39370078740157483" top="0.70866141732283472" bottom="0.51181102362204722" header="0.43307086614173229" footer="0.31496062992125984"/>
  <pageSetup paperSize="9" orientation="portrait" horizontalDpi="4294967293" verticalDpi="0" r:id="rId1"/>
  <headerFooter alignWithMargins="0">
    <oddHeader>&amp;L2012（24）年&amp;C&amp;12打者リスト&amp;R&amp;D</oddHeader>
    <oddFooter>&amp;L&amp;P/&amp;N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3"/>
  <sheetViews>
    <sheetView workbookViewId="0">
      <selection sqref="A1:C1"/>
    </sheetView>
    <sheetView workbookViewId="1">
      <selection sqref="A1:C1"/>
    </sheetView>
  </sheetViews>
  <sheetFormatPr defaultRowHeight="13.5"/>
  <cols>
    <col min="1" max="1" width="6.75" style="5" customWidth="1"/>
    <col min="2" max="2" width="20.5" style="18" customWidth="1"/>
    <col min="3" max="3" width="14" customWidth="1"/>
    <col min="4" max="4" width="4.875" style="5" customWidth="1"/>
    <col min="5" max="5" width="5.5" style="5" customWidth="1"/>
    <col min="6" max="6" width="4.125" customWidth="1"/>
    <col min="7" max="7" width="5.875" customWidth="1"/>
    <col min="8" max="8" width="4.5" style="5" customWidth="1"/>
    <col min="9" max="9" width="12.625" style="5" customWidth="1"/>
    <col min="10" max="10" width="9.375" customWidth="1"/>
    <col min="11" max="11" width="19" customWidth="1"/>
  </cols>
  <sheetData>
    <row r="1" spans="1:11" s="5" customFormat="1" ht="23.25" customHeight="1">
      <c r="A1" s="1834" t="s">
        <v>2299</v>
      </c>
      <c r="B1" s="1835"/>
      <c r="C1" s="1835"/>
      <c r="D1" s="246" t="s">
        <v>649</v>
      </c>
      <c r="E1" s="246" t="s">
        <v>647</v>
      </c>
      <c r="F1" s="246" t="s">
        <v>648</v>
      </c>
      <c r="G1" s="246" t="s">
        <v>645</v>
      </c>
      <c r="H1" s="246" t="s">
        <v>678</v>
      </c>
      <c r="I1" s="246" t="s">
        <v>1482</v>
      </c>
      <c r="J1" s="246" t="s">
        <v>699</v>
      </c>
      <c r="K1" s="247" t="s">
        <v>650</v>
      </c>
    </row>
    <row r="2" spans="1:11" ht="20.25" customHeight="1">
      <c r="A2" s="175" t="s">
        <v>640</v>
      </c>
      <c r="B2" s="245" t="s">
        <v>637</v>
      </c>
      <c r="C2" s="153" t="s">
        <v>1765</v>
      </c>
      <c r="D2" s="154">
        <v>88</v>
      </c>
      <c r="E2" s="155">
        <v>1967</v>
      </c>
      <c r="F2" s="59">
        <f t="shared" ref="F2:F10" si="0">2021-E2</f>
        <v>54</v>
      </c>
      <c r="G2" s="155">
        <v>2020</v>
      </c>
      <c r="H2" s="59">
        <f t="shared" ref="H2:H10" si="1">2022-G2</f>
        <v>2</v>
      </c>
      <c r="I2" s="155" t="s">
        <v>1766</v>
      </c>
      <c r="J2" s="155">
        <v>3.58</v>
      </c>
      <c r="K2" s="242" t="s">
        <v>1029</v>
      </c>
    </row>
    <row r="3" spans="1:11" ht="20.25" customHeight="1">
      <c r="A3" s="75"/>
      <c r="B3" s="76" t="s">
        <v>1066</v>
      </c>
      <c r="C3" s="11" t="s">
        <v>1949</v>
      </c>
      <c r="D3" s="77">
        <v>79</v>
      </c>
      <c r="E3" s="59">
        <v>1967</v>
      </c>
      <c r="F3" s="59">
        <f t="shared" si="0"/>
        <v>54</v>
      </c>
      <c r="G3" s="59">
        <v>2021</v>
      </c>
      <c r="H3" s="59">
        <f t="shared" si="1"/>
        <v>1</v>
      </c>
      <c r="I3" s="748" t="s">
        <v>1951</v>
      </c>
      <c r="J3" s="59">
        <v>0.223</v>
      </c>
      <c r="K3" s="78" t="s">
        <v>1952</v>
      </c>
    </row>
    <row r="4" spans="1:11" ht="20.25" customHeight="1">
      <c r="A4" s="58"/>
      <c r="B4" s="79" t="s">
        <v>2290</v>
      </c>
      <c r="C4" s="11" t="s">
        <v>1030</v>
      </c>
      <c r="D4" s="77">
        <v>72</v>
      </c>
      <c r="E4" s="59">
        <v>1980</v>
      </c>
      <c r="F4" s="59">
        <f t="shared" si="0"/>
        <v>41</v>
      </c>
      <c r="G4" s="59">
        <v>2015</v>
      </c>
      <c r="H4" s="59">
        <f t="shared" si="1"/>
        <v>7</v>
      </c>
      <c r="I4" s="59" t="s">
        <v>1031</v>
      </c>
      <c r="J4" s="92">
        <v>0.26800000000000002</v>
      </c>
      <c r="K4" s="78" t="s">
        <v>1073</v>
      </c>
    </row>
    <row r="5" spans="1:11" ht="20.25" customHeight="1">
      <c r="A5" s="91"/>
      <c r="B5" s="79" t="s">
        <v>1068</v>
      </c>
      <c r="C5" s="11" t="s">
        <v>2291</v>
      </c>
      <c r="D5" s="77">
        <v>89</v>
      </c>
      <c r="E5" s="59">
        <v>1985</v>
      </c>
      <c r="F5" s="59">
        <f t="shared" si="0"/>
        <v>36</v>
      </c>
      <c r="G5" s="59">
        <v>2022</v>
      </c>
      <c r="H5" s="59">
        <f t="shared" si="1"/>
        <v>0</v>
      </c>
      <c r="I5" s="59" t="s">
        <v>2292</v>
      </c>
      <c r="J5" s="92">
        <v>0.25700000000000001</v>
      </c>
      <c r="K5" s="78" t="s">
        <v>2293</v>
      </c>
    </row>
    <row r="6" spans="1:11" ht="20.25" customHeight="1">
      <c r="A6" s="91"/>
      <c r="B6" s="76" t="s">
        <v>639</v>
      </c>
      <c r="C6" s="11" t="s">
        <v>662</v>
      </c>
      <c r="D6" s="77">
        <v>83</v>
      </c>
      <c r="E6" s="59">
        <v>1971</v>
      </c>
      <c r="F6" s="59">
        <f t="shared" si="0"/>
        <v>50</v>
      </c>
      <c r="G6" s="59">
        <v>2010</v>
      </c>
      <c r="H6" s="59">
        <f t="shared" si="1"/>
        <v>12</v>
      </c>
      <c r="I6" s="59" t="s">
        <v>663</v>
      </c>
      <c r="J6" s="59">
        <v>0.219</v>
      </c>
      <c r="K6" s="78" t="s">
        <v>1077</v>
      </c>
    </row>
    <row r="7" spans="1:11" ht="20.25" customHeight="1">
      <c r="A7" s="243"/>
      <c r="B7" s="79" t="s">
        <v>639</v>
      </c>
      <c r="C7" s="153" t="s">
        <v>1027</v>
      </c>
      <c r="D7" s="126">
        <v>91</v>
      </c>
      <c r="E7" s="215">
        <v>1981</v>
      </c>
      <c r="F7" s="155">
        <f t="shared" si="0"/>
        <v>40</v>
      </c>
      <c r="G7" s="155">
        <v>2015</v>
      </c>
      <c r="H7" s="59">
        <f t="shared" si="1"/>
        <v>7</v>
      </c>
      <c r="I7" s="59" t="s">
        <v>1028</v>
      </c>
      <c r="J7" s="59">
        <v>0.19600000000000001</v>
      </c>
      <c r="K7" s="127" t="s">
        <v>1074</v>
      </c>
    </row>
    <row r="8" spans="1:11" ht="20.25" customHeight="1">
      <c r="A8" s="58"/>
      <c r="B8" s="90" t="s">
        <v>638</v>
      </c>
      <c r="C8" s="11" t="s">
        <v>2294</v>
      </c>
      <c r="D8" s="77">
        <v>87</v>
      </c>
      <c r="E8" s="59">
        <v>1969</v>
      </c>
      <c r="F8" s="59">
        <f t="shared" si="0"/>
        <v>52</v>
      </c>
      <c r="G8" s="59">
        <v>2022</v>
      </c>
      <c r="H8" s="59">
        <f t="shared" si="1"/>
        <v>0</v>
      </c>
      <c r="I8" s="748" t="s">
        <v>2295</v>
      </c>
      <c r="J8" s="80">
        <v>4.33</v>
      </c>
      <c r="K8" s="78" t="s">
        <v>2296</v>
      </c>
    </row>
    <row r="9" spans="1:11" ht="20.25" customHeight="1">
      <c r="A9" s="58"/>
      <c r="B9" s="90" t="s">
        <v>638</v>
      </c>
      <c r="C9" s="11" t="s">
        <v>1767</v>
      </c>
      <c r="D9" s="77">
        <v>82</v>
      </c>
      <c r="E9" s="59">
        <v>1976</v>
      </c>
      <c r="F9" s="59">
        <f t="shared" si="0"/>
        <v>45</v>
      </c>
      <c r="G9" s="59">
        <v>2019</v>
      </c>
      <c r="H9" s="59">
        <f t="shared" si="1"/>
        <v>3</v>
      </c>
      <c r="I9" s="59" t="s">
        <v>1770</v>
      </c>
      <c r="J9" s="80">
        <v>3.42</v>
      </c>
      <c r="K9" s="78" t="s">
        <v>1769</v>
      </c>
    </row>
    <row r="10" spans="1:11" ht="20.25" customHeight="1">
      <c r="A10" s="81"/>
      <c r="B10" s="82" t="s">
        <v>1284</v>
      </c>
      <c r="C10" s="62" t="s">
        <v>1070</v>
      </c>
      <c r="D10" s="83">
        <v>40</v>
      </c>
      <c r="E10" s="84">
        <v>1975</v>
      </c>
      <c r="F10" s="84">
        <f t="shared" si="0"/>
        <v>46</v>
      </c>
      <c r="G10" s="84">
        <v>2016</v>
      </c>
      <c r="H10" s="84">
        <f t="shared" si="1"/>
        <v>6</v>
      </c>
      <c r="I10" s="84" t="s">
        <v>1283</v>
      </c>
      <c r="J10" s="84">
        <v>0.217</v>
      </c>
      <c r="K10" s="85" t="s">
        <v>1079</v>
      </c>
    </row>
    <row r="11" spans="1:11" ht="17.25" customHeight="1">
      <c r="A11" s="105"/>
      <c r="B11" s="10"/>
      <c r="C11" s="30"/>
      <c r="D11" s="30"/>
      <c r="E11" s="10"/>
      <c r="F11" s="10"/>
      <c r="G11" s="10"/>
      <c r="H11" s="213"/>
      <c r="I11" s="10"/>
      <c r="J11" s="10"/>
      <c r="K11" s="214"/>
    </row>
    <row r="12" spans="1:11" ht="20.25" customHeight="1">
      <c r="A12" s="75" t="s">
        <v>641</v>
      </c>
      <c r="B12" s="244" t="s">
        <v>1069</v>
      </c>
      <c r="C12" s="11" t="s">
        <v>643</v>
      </c>
      <c r="D12" s="77">
        <v>71</v>
      </c>
      <c r="E12" s="59">
        <v>1967</v>
      </c>
      <c r="F12" s="59">
        <f t="shared" ref="F12:F19" si="2">2021-E12</f>
        <v>54</v>
      </c>
      <c r="G12" s="59">
        <v>1999</v>
      </c>
      <c r="H12" s="59">
        <f t="shared" ref="H12:H19" si="3">2022-G12</f>
        <v>23</v>
      </c>
      <c r="I12" s="59" t="s">
        <v>660</v>
      </c>
      <c r="J12" s="59">
        <v>0.23499999999999999</v>
      </c>
      <c r="K12" s="78" t="s">
        <v>1071</v>
      </c>
    </row>
    <row r="13" spans="1:11" ht="20.25" customHeight="1">
      <c r="A13" s="125"/>
      <c r="B13" s="79" t="s">
        <v>1068</v>
      </c>
      <c r="C13" s="121" t="s">
        <v>2297</v>
      </c>
      <c r="D13" s="122">
        <v>90</v>
      </c>
      <c r="E13" s="123">
        <v>1975</v>
      </c>
      <c r="F13" s="59">
        <f t="shared" si="2"/>
        <v>46</v>
      </c>
      <c r="G13" s="123">
        <v>2011</v>
      </c>
      <c r="H13" s="123">
        <f t="shared" si="3"/>
        <v>11</v>
      </c>
      <c r="I13" s="123" t="s">
        <v>2298</v>
      </c>
      <c r="J13" s="123">
        <v>0.224</v>
      </c>
      <c r="K13" s="124" t="s">
        <v>1072</v>
      </c>
    </row>
    <row r="14" spans="1:11" ht="20.25" customHeight="1">
      <c r="A14" s="125"/>
      <c r="B14" s="79" t="s">
        <v>1067</v>
      </c>
      <c r="C14" s="121" t="s">
        <v>1768</v>
      </c>
      <c r="D14" s="122">
        <v>93</v>
      </c>
      <c r="E14" s="123">
        <v>1982</v>
      </c>
      <c r="F14" s="59">
        <f t="shared" si="2"/>
        <v>39</v>
      </c>
      <c r="G14" s="123">
        <v>2019</v>
      </c>
      <c r="H14" s="123">
        <f t="shared" si="3"/>
        <v>3</v>
      </c>
      <c r="I14" s="123" t="s">
        <v>1771</v>
      </c>
      <c r="J14" s="123">
        <v>0.249</v>
      </c>
      <c r="K14" s="124" t="s">
        <v>1772</v>
      </c>
    </row>
    <row r="15" spans="1:11" ht="20.25" customHeight="1">
      <c r="A15" s="58"/>
      <c r="B15" s="76" t="s">
        <v>639</v>
      </c>
      <c r="C15" s="11" t="s">
        <v>671</v>
      </c>
      <c r="D15" s="77">
        <v>92</v>
      </c>
      <c r="E15" s="59">
        <v>1976</v>
      </c>
      <c r="F15" s="59">
        <f t="shared" si="2"/>
        <v>45</v>
      </c>
      <c r="G15" s="59">
        <v>2011</v>
      </c>
      <c r="H15" s="59">
        <f t="shared" si="3"/>
        <v>11</v>
      </c>
      <c r="I15" s="59" t="s">
        <v>672</v>
      </c>
      <c r="J15" s="59">
        <v>0.26400000000000001</v>
      </c>
      <c r="K15" s="78" t="s">
        <v>1078</v>
      </c>
    </row>
    <row r="16" spans="1:11" ht="20.25" customHeight="1">
      <c r="A16" s="75"/>
      <c r="B16" s="79" t="s">
        <v>1067</v>
      </c>
      <c r="C16" s="11" t="s">
        <v>1483</v>
      </c>
      <c r="D16" s="77">
        <v>75</v>
      </c>
      <c r="E16" s="59">
        <v>1979</v>
      </c>
      <c r="F16" s="59">
        <f t="shared" si="2"/>
        <v>42</v>
      </c>
      <c r="G16" s="59">
        <v>2017</v>
      </c>
      <c r="H16" s="59">
        <f t="shared" si="3"/>
        <v>5</v>
      </c>
      <c r="I16" s="59" t="s">
        <v>1484</v>
      </c>
      <c r="J16" s="59">
        <v>0.27300000000000002</v>
      </c>
      <c r="K16" s="78" t="s">
        <v>1485</v>
      </c>
    </row>
    <row r="17" spans="1:11" ht="20.25" customHeight="1">
      <c r="A17" s="75"/>
      <c r="B17" s="746" t="s">
        <v>946</v>
      </c>
      <c r="C17" s="11" t="s">
        <v>664</v>
      </c>
      <c r="D17" s="77">
        <v>73</v>
      </c>
      <c r="E17" s="59">
        <v>1974</v>
      </c>
      <c r="F17" s="59">
        <f t="shared" si="2"/>
        <v>47</v>
      </c>
      <c r="G17" s="59">
        <v>2011</v>
      </c>
      <c r="H17" s="59">
        <f t="shared" si="3"/>
        <v>11</v>
      </c>
      <c r="I17" s="59" t="s">
        <v>665</v>
      </c>
      <c r="J17" s="747">
        <v>3.9</v>
      </c>
      <c r="K17" s="78" t="s">
        <v>701</v>
      </c>
    </row>
    <row r="18" spans="1:11" ht="20.25" customHeight="1">
      <c r="A18" s="58"/>
      <c r="B18" s="90" t="s">
        <v>638</v>
      </c>
      <c r="C18" s="11" t="s">
        <v>1950</v>
      </c>
      <c r="D18" s="77">
        <v>87</v>
      </c>
      <c r="E18" s="59">
        <v>1974</v>
      </c>
      <c r="F18" s="59">
        <f t="shared" si="2"/>
        <v>47</v>
      </c>
      <c r="G18" s="59">
        <v>2006</v>
      </c>
      <c r="H18" s="59">
        <f t="shared" si="3"/>
        <v>16</v>
      </c>
      <c r="I18" s="59" t="s">
        <v>646</v>
      </c>
      <c r="J18" s="80">
        <v>4.7</v>
      </c>
      <c r="K18" s="78" t="s">
        <v>702</v>
      </c>
    </row>
    <row r="19" spans="1:11" ht="20.25" customHeight="1">
      <c r="A19" s="81"/>
      <c r="B19" s="82" t="s">
        <v>700</v>
      </c>
      <c r="C19" s="62" t="s">
        <v>644</v>
      </c>
      <c r="D19" s="83">
        <v>76</v>
      </c>
      <c r="E19" s="84">
        <v>1964</v>
      </c>
      <c r="F19" s="84">
        <f t="shared" si="2"/>
        <v>57</v>
      </c>
      <c r="G19" s="84">
        <v>2008</v>
      </c>
      <c r="H19" s="84">
        <f t="shared" si="3"/>
        <v>14</v>
      </c>
      <c r="I19" s="84" t="s">
        <v>661</v>
      </c>
      <c r="J19" s="84">
        <v>0.17899999999999999</v>
      </c>
      <c r="K19" s="85" t="s">
        <v>1076</v>
      </c>
    </row>
    <row r="21" spans="1:11" ht="20.25" customHeight="1">
      <c r="A21" s="86" t="s">
        <v>642</v>
      </c>
      <c r="B21" s="93" t="s">
        <v>670</v>
      </c>
      <c r="C21" s="87" t="s">
        <v>941</v>
      </c>
      <c r="D21" s="88">
        <v>78</v>
      </c>
      <c r="E21" s="120">
        <v>1964</v>
      </c>
      <c r="F21" s="120">
        <f>2021-E21</f>
        <v>57</v>
      </c>
      <c r="G21" s="120">
        <v>2014</v>
      </c>
      <c r="H21" s="120">
        <f>2022-G21</f>
        <v>8</v>
      </c>
      <c r="I21" s="120" t="s">
        <v>942</v>
      </c>
      <c r="J21" s="580">
        <v>10.57</v>
      </c>
      <c r="K21" s="89" t="s">
        <v>1075</v>
      </c>
    </row>
    <row r="22" spans="1:11" ht="20.25" customHeight="1">
      <c r="A22" s="1248"/>
      <c r="B22" s="1249" t="s">
        <v>946</v>
      </c>
      <c r="C22" s="1250" t="s">
        <v>943</v>
      </c>
      <c r="D22" s="1251">
        <v>86</v>
      </c>
      <c r="E22" s="1252">
        <v>1975</v>
      </c>
      <c r="F22" s="1252">
        <f>2021-E22</f>
        <v>46</v>
      </c>
      <c r="G22" s="1252">
        <v>2014</v>
      </c>
      <c r="H22" s="1252">
        <f>2022-G22</f>
        <v>8</v>
      </c>
      <c r="I22" s="1253" t="s">
        <v>944</v>
      </c>
      <c r="J22" s="1252">
        <v>4.51</v>
      </c>
      <c r="K22" s="1254" t="s">
        <v>945</v>
      </c>
    </row>
    <row r="23" spans="1:11" ht="17.25" customHeight="1">
      <c r="A23"/>
      <c r="B23"/>
      <c r="C23" s="1"/>
      <c r="D23" s="24"/>
      <c r="F23" s="74"/>
      <c r="G23" s="5"/>
      <c r="J23" s="5"/>
    </row>
  </sheetData>
  <mergeCells count="1">
    <mergeCell ref="A1:C1"/>
  </mergeCells>
  <phoneticPr fontId="2"/>
  <pageMargins left="0.43307086614173229" right="0.43307086614173229" top="0.98425196850393704" bottom="0.98425196850393704" header="0.51181102362204722" footer="0.51181102362204722"/>
  <pageSetup paperSize="9" orientation="landscape" horizontalDpi="4294967293" verticalDpi="0" r:id="rId1"/>
  <headerFooter alignWithMargins="0">
    <oddHeader>&amp;L2012（24）年&amp;C&amp;12コーチングスタッフ&amp;R&amp;D</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tabColor rgb="FFCCFF99"/>
  </sheetPr>
  <dimension ref="A1:X75"/>
  <sheetViews>
    <sheetView workbookViewId="0">
      <selection sqref="A1:B1"/>
    </sheetView>
    <sheetView workbookViewId="1">
      <selection sqref="A1:B1"/>
    </sheetView>
  </sheetViews>
  <sheetFormatPr defaultColWidth="5.25" defaultRowHeight="16.5" customHeight="1"/>
  <cols>
    <col min="1" max="1" width="3.75" style="507" customWidth="1"/>
    <col min="2" max="2" width="12.75" style="507" customWidth="1"/>
    <col min="3" max="3" width="6.875" style="507" customWidth="1"/>
    <col min="4" max="4" width="4.375" style="869" customWidth="1"/>
    <col min="5" max="15" width="5.375" style="507" customWidth="1"/>
    <col min="16" max="17" width="6.75" style="507" customWidth="1"/>
    <col min="18" max="20" width="5.375" style="507" customWidth="1"/>
    <col min="21" max="21" width="4.375" style="507" customWidth="1"/>
    <col min="22" max="22" width="6.125" style="507" customWidth="1"/>
    <col min="23" max="23" width="5.875" style="507" bestFit="1" customWidth="1"/>
    <col min="24" max="24" width="6.375" style="507" customWidth="1"/>
    <col min="25" max="16384" width="5.25" style="507"/>
  </cols>
  <sheetData>
    <row r="1" spans="1:24" ht="16.5" customHeight="1">
      <c r="A1" s="1836">
        <f ca="1">TODAY()</f>
        <v>44632</v>
      </c>
      <c r="B1" s="1837"/>
      <c r="C1" s="875" t="s">
        <v>992</v>
      </c>
      <c r="D1" s="876" t="s">
        <v>731</v>
      </c>
      <c r="E1" s="873" t="s">
        <v>991</v>
      </c>
    </row>
    <row r="2" spans="1:24" s="874" customFormat="1" ht="16.5" customHeight="1">
      <c r="A2" s="867" t="s">
        <v>2032</v>
      </c>
      <c r="B2" s="867"/>
      <c r="C2" s="867"/>
      <c r="D2" s="867"/>
      <c r="E2" s="867"/>
      <c r="F2" s="867"/>
      <c r="G2" s="867"/>
      <c r="H2" s="867"/>
      <c r="I2" s="867"/>
      <c r="J2" s="867"/>
      <c r="K2" s="867"/>
      <c r="L2" s="867"/>
      <c r="M2" s="867"/>
      <c r="N2" s="867"/>
      <c r="O2" s="867"/>
      <c r="P2" s="867"/>
      <c r="Q2" s="867"/>
      <c r="R2" s="867"/>
      <c r="S2" s="867"/>
      <c r="T2" s="867"/>
      <c r="U2" s="867"/>
      <c r="V2" s="867"/>
      <c r="W2" s="867"/>
      <c r="X2" s="867"/>
    </row>
    <row r="3" spans="1:24" s="874" customFormat="1" ht="16.5" customHeight="1">
      <c r="A3" s="866"/>
      <c r="B3" s="866" t="s">
        <v>1865</v>
      </c>
      <c r="C3" s="866" t="s">
        <v>1866</v>
      </c>
      <c r="D3" s="866" t="s">
        <v>67</v>
      </c>
      <c r="E3" s="866" t="s">
        <v>67</v>
      </c>
      <c r="F3" s="866" t="s">
        <v>598</v>
      </c>
      <c r="G3" s="866" t="s">
        <v>610</v>
      </c>
      <c r="H3" s="866" t="s">
        <v>1037</v>
      </c>
      <c r="I3" s="866" t="s">
        <v>68</v>
      </c>
      <c r="J3" s="866" t="s">
        <v>601</v>
      </c>
      <c r="K3" s="866" t="s">
        <v>602</v>
      </c>
      <c r="L3" s="866" t="s">
        <v>67</v>
      </c>
      <c r="M3" s="866" t="s">
        <v>1867</v>
      </c>
      <c r="N3" s="866" t="s">
        <v>1867</v>
      </c>
      <c r="O3" s="866" t="s">
        <v>1868</v>
      </c>
      <c r="P3" s="866" t="s">
        <v>1868</v>
      </c>
      <c r="Q3" s="866" t="s">
        <v>612</v>
      </c>
      <c r="R3" s="866" t="s">
        <v>1038</v>
      </c>
      <c r="S3" s="866" t="s">
        <v>613</v>
      </c>
      <c r="T3" s="866" t="s">
        <v>68</v>
      </c>
      <c r="U3" s="866" t="s">
        <v>1869</v>
      </c>
      <c r="V3" s="866" t="s">
        <v>67</v>
      </c>
      <c r="W3" s="866" t="s">
        <v>1870</v>
      </c>
      <c r="X3" s="866" t="s">
        <v>1871</v>
      </c>
    </row>
    <row r="4" spans="1:24" s="874" customFormat="1" ht="16.5" customHeight="1">
      <c r="A4" s="867"/>
      <c r="B4" s="868"/>
      <c r="C4" s="867" t="s">
        <v>1872</v>
      </c>
      <c r="D4" s="867" t="s">
        <v>1873</v>
      </c>
      <c r="E4" s="867" t="s">
        <v>1874</v>
      </c>
      <c r="F4" s="867" t="s">
        <v>599</v>
      </c>
      <c r="G4" s="867" t="s">
        <v>67</v>
      </c>
      <c r="H4" s="867" t="s">
        <v>67</v>
      </c>
      <c r="I4" s="867" t="s">
        <v>67</v>
      </c>
      <c r="J4" s="867" t="s">
        <v>67</v>
      </c>
      <c r="K4" s="867" t="s">
        <v>67</v>
      </c>
      <c r="L4" s="867" t="s">
        <v>599</v>
      </c>
      <c r="M4" s="867" t="s">
        <v>602</v>
      </c>
      <c r="N4" s="867" t="s">
        <v>1875</v>
      </c>
      <c r="O4" s="867" t="s">
        <v>67</v>
      </c>
      <c r="P4" s="867" t="s">
        <v>1876</v>
      </c>
      <c r="Q4" s="867" t="s">
        <v>745</v>
      </c>
      <c r="R4" s="867" t="s">
        <v>612</v>
      </c>
      <c r="S4" s="867" t="s">
        <v>745</v>
      </c>
      <c r="T4" s="867" t="s">
        <v>611</v>
      </c>
      <c r="U4" s="867" t="s">
        <v>67</v>
      </c>
      <c r="V4" s="867" t="s">
        <v>596</v>
      </c>
      <c r="W4" s="867" t="s">
        <v>596</v>
      </c>
      <c r="X4" s="867" t="s">
        <v>596</v>
      </c>
    </row>
    <row r="5" spans="1:24" ht="16.5" customHeight="1">
      <c r="A5" s="867"/>
      <c r="B5" s="868" t="s">
        <v>1877</v>
      </c>
      <c r="C5" s="867">
        <v>17</v>
      </c>
      <c r="D5" s="867">
        <v>59</v>
      </c>
      <c r="E5" s="867">
        <v>55</v>
      </c>
      <c r="F5" s="867">
        <v>4</v>
      </c>
      <c r="G5" s="867">
        <v>21</v>
      </c>
      <c r="H5" s="867">
        <v>8</v>
      </c>
      <c r="I5" s="867">
        <v>0</v>
      </c>
      <c r="J5" s="867">
        <v>2</v>
      </c>
      <c r="K5" s="867">
        <v>35</v>
      </c>
      <c r="L5" s="867">
        <v>11</v>
      </c>
      <c r="M5" s="867">
        <v>0</v>
      </c>
      <c r="N5" s="867">
        <v>0</v>
      </c>
      <c r="O5" s="867">
        <v>0</v>
      </c>
      <c r="P5" s="867">
        <v>0</v>
      </c>
      <c r="Q5" s="867">
        <v>4</v>
      </c>
      <c r="R5" s="867">
        <v>0</v>
      </c>
      <c r="S5" s="867">
        <v>0</v>
      </c>
      <c r="T5" s="867">
        <v>12</v>
      </c>
      <c r="U5" s="867">
        <v>1</v>
      </c>
      <c r="V5" s="867">
        <v>0.38200000000000001</v>
      </c>
      <c r="W5" s="867">
        <v>0.63600000000000001</v>
      </c>
      <c r="X5" s="867">
        <v>0.42399999999999999</v>
      </c>
    </row>
    <row r="6" spans="1:24" ht="16.5" hidden="1" customHeight="1">
      <c r="A6" s="867"/>
      <c r="B6" s="868" t="s">
        <v>69</v>
      </c>
      <c r="C6" s="867">
        <v>4</v>
      </c>
      <c r="D6" s="867">
        <v>10</v>
      </c>
      <c r="E6" s="867">
        <v>8</v>
      </c>
      <c r="F6" s="867">
        <v>1</v>
      </c>
      <c r="G6" s="867">
        <v>4</v>
      </c>
      <c r="H6" s="867">
        <v>1</v>
      </c>
      <c r="I6" s="867">
        <v>0</v>
      </c>
      <c r="J6" s="867">
        <v>0</v>
      </c>
      <c r="K6" s="867">
        <v>5</v>
      </c>
      <c r="L6" s="867">
        <v>1</v>
      </c>
      <c r="M6" s="867">
        <v>0</v>
      </c>
      <c r="N6" s="867">
        <v>0</v>
      </c>
      <c r="O6" s="867">
        <v>0</v>
      </c>
      <c r="P6" s="867">
        <v>0</v>
      </c>
      <c r="Q6" s="867">
        <v>2</v>
      </c>
      <c r="R6" s="867">
        <v>0</v>
      </c>
      <c r="S6" s="867">
        <v>0</v>
      </c>
      <c r="T6" s="867">
        <v>0</v>
      </c>
      <c r="U6" s="867">
        <v>1</v>
      </c>
      <c r="V6" s="867">
        <v>0.5</v>
      </c>
      <c r="W6" s="867">
        <v>0.625</v>
      </c>
      <c r="X6" s="867">
        <v>0.6</v>
      </c>
    </row>
    <row r="7" spans="1:24" ht="16.5" customHeight="1">
      <c r="A7" s="867"/>
      <c r="B7" s="867" t="s">
        <v>1930</v>
      </c>
      <c r="C7" s="867">
        <v>10</v>
      </c>
      <c r="D7" s="867">
        <v>27</v>
      </c>
      <c r="E7" s="867">
        <v>21</v>
      </c>
      <c r="F7" s="867">
        <v>3</v>
      </c>
      <c r="G7" s="867">
        <v>8</v>
      </c>
      <c r="H7" s="867">
        <v>3</v>
      </c>
      <c r="I7" s="867">
        <v>0</v>
      </c>
      <c r="J7" s="867">
        <v>0</v>
      </c>
      <c r="K7" s="867">
        <v>11</v>
      </c>
      <c r="L7" s="867">
        <v>1</v>
      </c>
      <c r="M7" s="867">
        <v>0</v>
      </c>
      <c r="N7" s="867">
        <v>1</v>
      </c>
      <c r="O7" s="867">
        <v>1</v>
      </c>
      <c r="P7" s="867">
        <v>0</v>
      </c>
      <c r="Q7" s="867">
        <v>4</v>
      </c>
      <c r="R7" s="867">
        <v>0</v>
      </c>
      <c r="S7" s="867">
        <v>1</v>
      </c>
      <c r="T7" s="867">
        <v>6</v>
      </c>
      <c r="U7" s="867">
        <v>2</v>
      </c>
      <c r="V7" s="867">
        <v>0.38100000000000001</v>
      </c>
      <c r="W7" s="867">
        <v>0.52400000000000002</v>
      </c>
      <c r="X7" s="867">
        <v>0.5</v>
      </c>
    </row>
    <row r="8" spans="1:24" ht="16.5" customHeight="1">
      <c r="A8" s="507" t="s">
        <v>1036</v>
      </c>
      <c r="B8" s="507" t="s">
        <v>71</v>
      </c>
      <c r="C8" s="507">
        <v>4</v>
      </c>
      <c r="D8" s="869">
        <v>11</v>
      </c>
      <c r="E8" s="507">
        <v>11</v>
      </c>
      <c r="F8" s="507">
        <v>1</v>
      </c>
      <c r="G8" s="507">
        <v>4</v>
      </c>
      <c r="H8" s="507">
        <v>0</v>
      </c>
      <c r="I8" s="507">
        <v>0</v>
      </c>
      <c r="J8" s="507">
        <v>0</v>
      </c>
      <c r="K8" s="507">
        <v>4</v>
      </c>
      <c r="L8" s="507">
        <v>2</v>
      </c>
      <c r="M8" s="507">
        <v>0</v>
      </c>
      <c r="N8" s="507">
        <v>0</v>
      </c>
      <c r="O8" s="507">
        <v>0</v>
      </c>
      <c r="P8" s="507">
        <v>0</v>
      </c>
      <c r="Q8" s="507">
        <v>0</v>
      </c>
      <c r="R8" s="507">
        <v>0</v>
      </c>
      <c r="S8" s="507">
        <v>0</v>
      </c>
      <c r="T8" s="507">
        <v>2</v>
      </c>
      <c r="U8" s="507">
        <v>1</v>
      </c>
      <c r="V8" s="507">
        <v>0.36399999999999999</v>
      </c>
      <c r="W8" s="507">
        <v>0.36399999999999999</v>
      </c>
      <c r="X8" s="507">
        <v>0.36399999999999999</v>
      </c>
    </row>
    <row r="9" spans="1:24" ht="16.5" customHeight="1">
      <c r="A9" s="507" t="s">
        <v>1036</v>
      </c>
      <c r="B9" s="507" t="s">
        <v>1581</v>
      </c>
      <c r="C9" s="507">
        <v>34</v>
      </c>
      <c r="D9" s="869">
        <v>146</v>
      </c>
      <c r="E9" s="507">
        <v>136</v>
      </c>
      <c r="F9" s="507">
        <v>12</v>
      </c>
      <c r="G9" s="507">
        <v>41</v>
      </c>
      <c r="H9" s="507">
        <v>3</v>
      </c>
      <c r="I9" s="507">
        <v>4</v>
      </c>
      <c r="J9" s="507">
        <v>0</v>
      </c>
      <c r="K9" s="507">
        <v>52</v>
      </c>
      <c r="L9" s="507">
        <v>5</v>
      </c>
      <c r="M9" s="507">
        <v>7</v>
      </c>
      <c r="N9" s="507">
        <v>4</v>
      </c>
      <c r="O9" s="507">
        <v>3</v>
      </c>
      <c r="P9" s="507">
        <v>1</v>
      </c>
      <c r="Q9" s="507">
        <v>6</v>
      </c>
      <c r="R9" s="507">
        <v>0</v>
      </c>
      <c r="S9" s="507">
        <v>0</v>
      </c>
      <c r="T9" s="507">
        <v>32</v>
      </c>
      <c r="U9" s="507">
        <v>0</v>
      </c>
      <c r="V9" s="507">
        <v>0.30099999999999999</v>
      </c>
      <c r="W9" s="507">
        <v>0.38200000000000001</v>
      </c>
      <c r="X9" s="507">
        <v>0.32900000000000001</v>
      </c>
    </row>
    <row r="10" spans="1:24" ht="16.5" hidden="1" customHeight="1">
      <c r="A10" s="867"/>
      <c r="B10" s="868" t="s">
        <v>1712</v>
      </c>
      <c r="C10" s="867">
        <v>38</v>
      </c>
      <c r="D10" s="867">
        <v>0</v>
      </c>
      <c r="E10" s="867">
        <v>0</v>
      </c>
      <c r="F10" s="867">
        <v>0</v>
      </c>
      <c r="G10" s="867">
        <v>0</v>
      </c>
      <c r="H10" s="867">
        <v>0</v>
      </c>
      <c r="I10" s="867">
        <v>0</v>
      </c>
      <c r="J10" s="867">
        <v>0</v>
      </c>
      <c r="K10" s="867">
        <v>0</v>
      </c>
      <c r="L10" s="867">
        <v>0</v>
      </c>
      <c r="M10" s="867">
        <v>0</v>
      </c>
      <c r="N10" s="867">
        <v>0</v>
      </c>
      <c r="O10" s="867">
        <v>0</v>
      </c>
      <c r="P10" s="867">
        <v>0</v>
      </c>
      <c r="Q10" s="867">
        <v>0</v>
      </c>
      <c r="R10" s="867">
        <v>0</v>
      </c>
      <c r="S10" s="867">
        <v>0</v>
      </c>
      <c r="T10" s="867">
        <v>0</v>
      </c>
      <c r="U10" s="867">
        <v>0</v>
      </c>
      <c r="V10" s="867">
        <v>0</v>
      </c>
      <c r="W10" s="867">
        <v>0</v>
      </c>
      <c r="X10" s="867">
        <v>0</v>
      </c>
    </row>
    <row r="11" spans="1:24" ht="16.5" hidden="1" customHeight="1">
      <c r="A11" s="867"/>
      <c r="B11" s="868" t="s">
        <v>656</v>
      </c>
      <c r="C11" s="867">
        <v>35</v>
      </c>
      <c r="D11" s="867">
        <v>0</v>
      </c>
      <c r="E11" s="867">
        <v>0</v>
      </c>
      <c r="F11" s="867">
        <v>0</v>
      </c>
      <c r="G11" s="867">
        <v>0</v>
      </c>
      <c r="H11" s="867">
        <v>0</v>
      </c>
      <c r="I11" s="867">
        <v>0</v>
      </c>
      <c r="J11" s="867">
        <v>0</v>
      </c>
      <c r="K11" s="867">
        <v>0</v>
      </c>
      <c r="L11" s="867">
        <v>0</v>
      </c>
      <c r="M11" s="867">
        <v>0</v>
      </c>
      <c r="N11" s="867">
        <v>0</v>
      </c>
      <c r="O11" s="867">
        <v>0</v>
      </c>
      <c r="P11" s="867">
        <v>0</v>
      </c>
      <c r="Q11" s="867">
        <v>0</v>
      </c>
      <c r="R11" s="867">
        <v>0</v>
      </c>
      <c r="S11" s="867">
        <v>0</v>
      </c>
      <c r="T11" s="867">
        <v>0</v>
      </c>
      <c r="U11" s="867">
        <v>0</v>
      </c>
      <c r="V11" s="867">
        <v>0</v>
      </c>
      <c r="W11" s="867">
        <v>0</v>
      </c>
      <c r="X11" s="867">
        <v>0</v>
      </c>
    </row>
    <row r="12" spans="1:24" ht="16.5" customHeight="1">
      <c r="A12" s="867" t="s">
        <v>1036</v>
      </c>
      <c r="B12" s="868" t="s">
        <v>1580</v>
      </c>
      <c r="C12" s="867">
        <v>36</v>
      </c>
      <c r="D12" s="867">
        <v>159</v>
      </c>
      <c r="E12" s="867">
        <v>127</v>
      </c>
      <c r="F12" s="867">
        <v>19</v>
      </c>
      <c r="G12" s="867">
        <v>38</v>
      </c>
      <c r="H12" s="867">
        <v>3</v>
      </c>
      <c r="I12" s="867">
        <v>3</v>
      </c>
      <c r="J12" s="867">
        <v>0</v>
      </c>
      <c r="K12" s="867">
        <v>47</v>
      </c>
      <c r="L12" s="867">
        <v>11</v>
      </c>
      <c r="M12" s="867">
        <v>17</v>
      </c>
      <c r="N12" s="867">
        <v>5</v>
      </c>
      <c r="O12" s="867">
        <v>0</v>
      </c>
      <c r="P12" s="867">
        <v>0</v>
      </c>
      <c r="Q12" s="867">
        <v>31</v>
      </c>
      <c r="R12" s="867">
        <v>0</v>
      </c>
      <c r="S12" s="867">
        <v>1</v>
      </c>
      <c r="T12" s="867">
        <v>23</v>
      </c>
      <c r="U12" s="867">
        <v>1</v>
      </c>
      <c r="V12" s="867">
        <v>0.29899999999999999</v>
      </c>
      <c r="W12" s="867">
        <v>0.37</v>
      </c>
      <c r="X12" s="867">
        <v>0.44</v>
      </c>
    </row>
    <row r="13" spans="1:24" ht="16.5" customHeight="1">
      <c r="A13" s="867"/>
      <c r="B13" s="868" t="s">
        <v>1579</v>
      </c>
      <c r="C13" s="867">
        <v>70</v>
      </c>
      <c r="D13" s="867">
        <v>270</v>
      </c>
      <c r="E13" s="867">
        <v>249</v>
      </c>
      <c r="F13" s="867">
        <v>33</v>
      </c>
      <c r="G13" s="867">
        <v>73</v>
      </c>
      <c r="H13" s="867">
        <v>11</v>
      </c>
      <c r="I13" s="867">
        <v>1</v>
      </c>
      <c r="J13" s="867">
        <v>11</v>
      </c>
      <c r="K13" s="867">
        <v>119</v>
      </c>
      <c r="L13" s="867">
        <v>40</v>
      </c>
      <c r="M13" s="867">
        <v>4</v>
      </c>
      <c r="N13" s="867">
        <v>0</v>
      </c>
      <c r="O13" s="867">
        <v>0</v>
      </c>
      <c r="P13" s="867">
        <v>1</v>
      </c>
      <c r="Q13" s="867">
        <v>19</v>
      </c>
      <c r="R13" s="867">
        <v>0</v>
      </c>
      <c r="S13" s="867">
        <v>1</v>
      </c>
      <c r="T13" s="867">
        <v>51</v>
      </c>
      <c r="U13" s="867">
        <v>7</v>
      </c>
      <c r="V13" s="867">
        <v>0.29299999999999998</v>
      </c>
      <c r="W13" s="867">
        <v>0.47799999999999998</v>
      </c>
      <c r="X13" s="867">
        <v>0.34399999999999997</v>
      </c>
    </row>
    <row r="14" spans="1:24" ht="16.5" hidden="1" customHeight="1">
      <c r="A14" s="867"/>
      <c r="B14" s="868" t="s">
        <v>2033</v>
      </c>
      <c r="C14" s="867">
        <v>13</v>
      </c>
      <c r="D14" s="867">
        <v>0</v>
      </c>
      <c r="E14" s="867">
        <v>0</v>
      </c>
      <c r="F14" s="867">
        <v>0</v>
      </c>
      <c r="G14" s="867">
        <v>0</v>
      </c>
      <c r="H14" s="867">
        <v>0</v>
      </c>
      <c r="I14" s="867">
        <v>0</v>
      </c>
      <c r="J14" s="867">
        <v>0</v>
      </c>
      <c r="K14" s="867">
        <v>0</v>
      </c>
      <c r="L14" s="867">
        <v>0</v>
      </c>
      <c r="M14" s="867">
        <v>0</v>
      </c>
      <c r="N14" s="867">
        <v>0</v>
      </c>
      <c r="O14" s="867">
        <v>0</v>
      </c>
      <c r="P14" s="867">
        <v>0</v>
      </c>
      <c r="Q14" s="867">
        <v>0</v>
      </c>
      <c r="R14" s="867">
        <v>0</v>
      </c>
      <c r="S14" s="867">
        <v>0</v>
      </c>
      <c r="T14" s="867">
        <v>0</v>
      </c>
      <c r="U14" s="867">
        <v>0</v>
      </c>
      <c r="V14" s="867">
        <v>0</v>
      </c>
      <c r="W14" s="867">
        <v>0</v>
      </c>
      <c r="X14" s="867">
        <v>0</v>
      </c>
    </row>
    <row r="15" spans="1:24" ht="16.5" hidden="1" customHeight="1">
      <c r="A15" s="867"/>
      <c r="B15" s="868" t="s">
        <v>1923</v>
      </c>
      <c r="C15" s="867">
        <v>18</v>
      </c>
      <c r="D15" s="867">
        <v>5</v>
      </c>
      <c r="E15" s="867">
        <v>4</v>
      </c>
      <c r="F15" s="867">
        <v>1</v>
      </c>
      <c r="G15" s="867">
        <v>0</v>
      </c>
      <c r="H15" s="867">
        <v>0</v>
      </c>
      <c r="I15" s="867">
        <v>0</v>
      </c>
      <c r="J15" s="867">
        <v>0</v>
      </c>
      <c r="K15" s="867">
        <v>0</v>
      </c>
      <c r="L15" s="867">
        <v>0</v>
      </c>
      <c r="M15" s="867">
        <v>0</v>
      </c>
      <c r="N15" s="867">
        <v>0</v>
      </c>
      <c r="O15" s="867">
        <v>0</v>
      </c>
      <c r="P15" s="867">
        <v>0</v>
      </c>
      <c r="Q15" s="867">
        <v>1</v>
      </c>
      <c r="R15" s="867">
        <v>0</v>
      </c>
      <c r="S15" s="867">
        <v>0</v>
      </c>
      <c r="T15" s="867">
        <v>1</v>
      </c>
      <c r="U15" s="867">
        <v>0</v>
      </c>
      <c r="V15" s="867">
        <v>0</v>
      </c>
      <c r="W15" s="867">
        <v>0</v>
      </c>
      <c r="X15" s="867">
        <v>0.2</v>
      </c>
    </row>
    <row r="16" spans="1:24" ht="16.5" hidden="1" customHeight="1">
      <c r="B16" s="507" t="s">
        <v>2060</v>
      </c>
      <c r="C16" s="507">
        <v>1</v>
      </c>
      <c r="D16" s="869">
        <v>1</v>
      </c>
      <c r="E16" s="507">
        <v>0</v>
      </c>
      <c r="F16" s="507">
        <v>0</v>
      </c>
      <c r="G16" s="507">
        <v>0</v>
      </c>
      <c r="H16" s="507">
        <v>0</v>
      </c>
      <c r="I16" s="507">
        <v>0</v>
      </c>
      <c r="J16" s="507">
        <v>0</v>
      </c>
      <c r="K16" s="507">
        <v>0</v>
      </c>
      <c r="L16" s="507">
        <v>0</v>
      </c>
      <c r="M16" s="507">
        <v>0</v>
      </c>
      <c r="N16" s="507">
        <v>0</v>
      </c>
      <c r="O16" s="507">
        <v>1</v>
      </c>
      <c r="P16" s="507">
        <v>0</v>
      </c>
      <c r="Q16" s="507">
        <v>0</v>
      </c>
      <c r="R16" s="507">
        <v>0</v>
      </c>
      <c r="S16" s="507">
        <v>0</v>
      </c>
      <c r="T16" s="507">
        <v>0</v>
      </c>
      <c r="U16" s="507">
        <v>0</v>
      </c>
      <c r="V16" s="507">
        <v>0</v>
      </c>
      <c r="W16" s="507">
        <v>0</v>
      </c>
      <c r="X16" s="507">
        <v>0</v>
      </c>
    </row>
    <row r="17" spans="1:24" ht="16.5" hidden="1" customHeight="1">
      <c r="B17" s="507" t="s">
        <v>1925</v>
      </c>
      <c r="C17" s="507">
        <v>5</v>
      </c>
      <c r="D17" s="869">
        <v>2</v>
      </c>
      <c r="E17" s="507">
        <v>2</v>
      </c>
      <c r="F17" s="507">
        <v>0</v>
      </c>
      <c r="G17" s="507">
        <v>0</v>
      </c>
      <c r="H17" s="507">
        <v>0</v>
      </c>
      <c r="I17" s="507">
        <v>0</v>
      </c>
      <c r="J17" s="507">
        <v>0</v>
      </c>
      <c r="K17" s="507">
        <v>0</v>
      </c>
      <c r="L17" s="507">
        <v>0</v>
      </c>
      <c r="M17" s="507">
        <v>0</v>
      </c>
      <c r="N17" s="507">
        <v>0</v>
      </c>
      <c r="O17" s="507">
        <v>0</v>
      </c>
      <c r="P17" s="507">
        <v>0</v>
      </c>
      <c r="Q17" s="507">
        <v>0</v>
      </c>
      <c r="R17" s="507">
        <v>0</v>
      </c>
      <c r="S17" s="507">
        <v>0</v>
      </c>
      <c r="T17" s="507">
        <v>2</v>
      </c>
      <c r="U17" s="507">
        <v>0</v>
      </c>
      <c r="V17" s="507">
        <v>0</v>
      </c>
      <c r="W17" s="507">
        <v>0</v>
      </c>
      <c r="X17" s="507">
        <v>0</v>
      </c>
    </row>
    <row r="18" spans="1:24" ht="16.5" customHeight="1">
      <c r="B18" s="507" t="s">
        <v>746</v>
      </c>
      <c r="C18" s="507">
        <v>19</v>
      </c>
      <c r="D18" s="869">
        <v>67</v>
      </c>
      <c r="E18" s="507">
        <v>55</v>
      </c>
      <c r="F18" s="507">
        <v>9</v>
      </c>
      <c r="G18" s="507">
        <v>16</v>
      </c>
      <c r="H18" s="507">
        <v>2</v>
      </c>
      <c r="I18" s="507">
        <v>0</v>
      </c>
      <c r="J18" s="507">
        <v>3</v>
      </c>
      <c r="K18" s="507">
        <v>27</v>
      </c>
      <c r="L18" s="507">
        <v>8</v>
      </c>
      <c r="M18" s="507">
        <v>0</v>
      </c>
      <c r="N18" s="507">
        <v>0</v>
      </c>
      <c r="O18" s="507">
        <v>2</v>
      </c>
      <c r="P18" s="507">
        <v>1</v>
      </c>
      <c r="Q18" s="507">
        <v>8</v>
      </c>
      <c r="R18" s="507">
        <v>0</v>
      </c>
      <c r="S18" s="507">
        <v>1</v>
      </c>
      <c r="T18" s="507">
        <v>10</v>
      </c>
      <c r="U18" s="507">
        <v>1</v>
      </c>
      <c r="V18" s="507">
        <v>0.29099999999999998</v>
      </c>
      <c r="W18" s="507">
        <v>0.49099999999999999</v>
      </c>
      <c r="X18" s="507">
        <v>0.38500000000000001</v>
      </c>
    </row>
    <row r="19" spans="1:24" ht="16.5" hidden="1" customHeight="1">
      <c r="A19" s="867" t="s">
        <v>1036</v>
      </c>
      <c r="B19" s="868" t="s">
        <v>1713</v>
      </c>
      <c r="C19" s="867">
        <v>11</v>
      </c>
      <c r="D19" s="867">
        <v>1</v>
      </c>
      <c r="E19" s="867">
        <v>1</v>
      </c>
      <c r="F19" s="867">
        <v>0</v>
      </c>
      <c r="G19" s="867">
        <v>0</v>
      </c>
      <c r="H19" s="867">
        <v>0</v>
      </c>
      <c r="I19" s="867">
        <v>0</v>
      </c>
      <c r="J19" s="867">
        <v>0</v>
      </c>
      <c r="K19" s="867">
        <v>0</v>
      </c>
      <c r="L19" s="867">
        <v>0</v>
      </c>
      <c r="M19" s="867">
        <v>0</v>
      </c>
      <c r="N19" s="867">
        <v>0</v>
      </c>
      <c r="O19" s="867">
        <v>0</v>
      </c>
      <c r="P19" s="867">
        <v>0</v>
      </c>
      <c r="Q19" s="867">
        <v>0</v>
      </c>
      <c r="R19" s="867">
        <v>0</v>
      </c>
      <c r="S19" s="867">
        <v>0</v>
      </c>
      <c r="T19" s="867">
        <v>1</v>
      </c>
      <c r="U19" s="867">
        <v>0</v>
      </c>
      <c r="V19" s="867">
        <v>0</v>
      </c>
      <c r="W19" s="867">
        <v>0</v>
      </c>
      <c r="X19" s="867">
        <v>0</v>
      </c>
    </row>
    <row r="20" spans="1:24" ht="16.5" hidden="1" customHeight="1">
      <c r="A20" s="867" t="s">
        <v>1036</v>
      </c>
      <c r="B20" s="868" t="s">
        <v>1922</v>
      </c>
      <c r="C20" s="867">
        <v>12</v>
      </c>
      <c r="D20" s="867">
        <v>0</v>
      </c>
      <c r="E20" s="867">
        <v>0</v>
      </c>
      <c r="F20" s="867">
        <v>0</v>
      </c>
      <c r="G20" s="867">
        <v>0</v>
      </c>
      <c r="H20" s="867">
        <v>0</v>
      </c>
      <c r="I20" s="867">
        <v>0</v>
      </c>
      <c r="J20" s="867">
        <v>0</v>
      </c>
      <c r="K20" s="867">
        <v>0</v>
      </c>
      <c r="L20" s="867">
        <v>0</v>
      </c>
      <c r="M20" s="867">
        <v>0</v>
      </c>
      <c r="N20" s="867">
        <v>0</v>
      </c>
      <c r="O20" s="867">
        <v>0</v>
      </c>
      <c r="P20" s="867">
        <v>0</v>
      </c>
      <c r="Q20" s="867">
        <v>0</v>
      </c>
      <c r="R20" s="867">
        <v>0</v>
      </c>
      <c r="S20" s="867">
        <v>0</v>
      </c>
      <c r="T20" s="867">
        <v>0</v>
      </c>
      <c r="U20" s="867">
        <v>0</v>
      </c>
      <c r="V20" s="867">
        <v>0</v>
      </c>
      <c r="W20" s="867">
        <v>0</v>
      </c>
      <c r="X20" s="867">
        <v>0</v>
      </c>
    </row>
    <row r="21" spans="1:24" ht="16.5" hidden="1" customHeight="1">
      <c r="B21" s="507" t="s">
        <v>2071</v>
      </c>
      <c r="C21" s="507">
        <v>1</v>
      </c>
      <c r="D21" s="869">
        <v>3</v>
      </c>
      <c r="E21" s="507">
        <v>3</v>
      </c>
      <c r="F21" s="507">
        <v>1</v>
      </c>
      <c r="G21" s="507">
        <v>1</v>
      </c>
      <c r="H21" s="507">
        <v>1</v>
      </c>
      <c r="I21" s="507">
        <v>0</v>
      </c>
      <c r="J21" s="507">
        <v>0</v>
      </c>
      <c r="K21" s="507">
        <v>2</v>
      </c>
      <c r="L21" s="507">
        <v>0</v>
      </c>
      <c r="M21" s="507">
        <v>0</v>
      </c>
      <c r="N21" s="507">
        <v>0</v>
      </c>
      <c r="O21" s="507">
        <v>0</v>
      </c>
      <c r="P21" s="507">
        <v>0</v>
      </c>
      <c r="Q21" s="507">
        <v>0</v>
      </c>
      <c r="R21" s="507">
        <v>0</v>
      </c>
      <c r="S21" s="507">
        <v>0</v>
      </c>
      <c r="T21" s="507">
        <v>0</v>
      </c>
      <c r="U21" s="507">
        <v>0</v>
      </c>
      <c r="V21" s="507">
        <v>0.33300000000000002</v>
      </c>
      <c r="W21" s="507">
        <v>0.66700000000000004</v>
      </c>
      <c r="X21" s="507">
        <v>0.33300000000000002</v>
      </c>
    </row>
    <row r="22" spans="1:24" ht="16.5" customHeight="1">
      <c r="A22" s="867" t="s">
        <v>1036</v>
      </c>
      <c r="B22" s="868" t="s">
        <v>1574</v>
      </c>
      <c r="C22" s="867">
        <v>20</v>
      </c>
      <c r="D22" s="867">
        <v>84</v>
      </c>
      <c r="E22" s="867">
        <v>79</v>
      </c>
      <c r="F22" s="867">
        <v>10</v>
      </c>
      <c r="G22" s="867">
        <v>23</v>
      </c>
      <c r="H22" s="867">
        <v>1</v>
      </c>
      <c r="I22" s="867">
        <v>2</v>
      </c>
      <c r="J22" s="867">
        <v>1</v>
      </c>
      <c r="K22" s="867">
        <v>31</v>
      </c>
      <c r="L22" s="867">
        <v>4</v>
      </c>
      <c r="M22" s="867">
        <v>4</v>
      </c>
      <c r="N22" s="867">
        <v>2</v>
      </c>
      <c r="O22" s="867">
        <v>2</v>
      </c>
      <c r="P22" s="867">
        <v>0</v>
      </c>
      <c r="Q22" s="867">
        <v>3</v>
      </c>
      <c r="R22" s="867">
        <v>0</v>
      </c>
      <c r="S22" s="867">
        <v>0</v>
      </c>
      <c r="T22" s="867">
        <v>7</v>
      </c>
      <c r="U22" s="867">
        <v>1</v>
      </c>
      <c r="V22" s="867">
        <v>0.29099999999999998</v>
      </c>
      <c r="W22" s="867">
        <v>0.39200000000000002</v>
      </c>
      <c r="X22" s="867">
        <v>0.317</v>
      </c>
    </row>
    <row r="23" spans="1:24" ht="16.5" customHeight="1">
      <c r="B23" s="507" t="s">
        <v>2005</v>
      </c>
      <c r="C23" s="507">
        <v>39</v>
      </c>
      <c r="D23" s="869">
        <v>157</v>
      </c>
      <c r="E23" s="507">
        <v>146</v>
      </c>
      <c r="F23" s="507">
        <v>16</v>
      </c>
      <c r="G23" s="507">
        <v>42</v>
      </c>
      <c r="H23" s="507">
        <v>13</v>
      </c>
      <c r="I23" s="507">
        <v>0</v>
      </c>
      <c r="J23" s="507">
        <v>5</v>
      </c>
      <c r="K23" s="507">
        <v>70</v>
      </c>
      <c r="L23" s="507">
        <v>20</v>
      </c>
      <c r="M23" s="507">
        <v>2</v>
      </c>
      <c r="N23" s="507">
        <v>4</v>
      </c>
      <c r="O23" s="507">
        <v>0</v>
      </c>
      <c r="P23" s="507">
        <v>2</v>
      </c>
      <c r="Q23" s="507">
        <v>7</v>
      </c>
      <c r="R23" s="507">
        <v>0</v>
      </c>
      <c r="S23" s="507">
        <v>2</v>
      </c>
      <c r="T23" s="507">
        <v>35</v>
      </c>
      <c r="U23" s="507">
        <v>4</v>
      </c>
      <c r="V23" s="507">
        <v>0.28799999999999998</v>
      </c>
      <c r="W23" s="507">
        <v>0.47899999999999998</v>
      </c>
      <c r="X23" s="507">
        <v>0.32500000000000001</v>
      </c>
    </row>
    <row r="24" spans="1:24" ht="16.5" hidden="1" customHeight="1">
      <c r="A24" s="867"/>
      <c r="B24" s="868" t="s">
        <v>1918</v>
      </c>
      <c r="C24" s="867">
        <v>1</v>
      </c>
      <c r="D24" s="867">
        <v>2</v>
      </c>
      <c r="E24" s="867">
        <v>2</v>
      </c>
      <c r="F24" s="867">
        <v>0</v>
      </c>
      <c r="G24" s="867">
        <v>0</v>
      </c>
      <c r="H24" s="867">
        <v>0</v>
      </c>
      <c r="I24" s="867">
        <v>0</v>
      </c>
      <c r="J24" s="867">
        <v>0</v>
      </c>
      <c r="K24" s="867">
        <v>0</v>
      </c>
      <c r="L24" s="867">
        <v>0</v>
      </c>
      <c r="M24" s="867">
        <v>0</v>
      </c>
      <c r="N24" s="867">
        <v>0</v>
      </c>
      <c r="O24" s="867">
        <v>0</v>
      </c>
      <c r="P24" s="867">
        <v>0</v>
      </c>
      <c r="Q24" s="867">
        <v>0</v>
      </c>
      <c r="R24" s="867">
        <v>0</v>
      </c>
      <c r="S24" s="867">
        <v>0</v>
      </c>
      <c r="T24" s="867">
        <v>1</v>
      </c>
      <c r="U24" s="867">
        <v>0</v>
      </c>
      <c r="V24" s="867">
        <v>0</v>
      </c>
      <c r="W24" s="867">
        <v>0</v>
      </c>
      <c r="X24" s="867">
        <v>0</v>
      </c>
    </row>
    <row r="25" spans="1:24" ht="16.5" customHeight="1">
      <c r="A25" s="867" t="s">
        <v>1036</v>
      </c>
      <c r="B25" s="868" t="s">
        <v>72</v>
      </c>
      <c r="C25" s="867">
        <v>13</v>
      </c>
      <c r="D25" s="867">
        <v>41</v>
      </c>
      <c r="E25" s="867">
        <v>37</v>
      </c>
      <c r="F25" s="867">
        <v>4</v>
      </c>
      <c r="G25" s="867">
        <v>10</v>
      </c>
      <c r="H25" s="867">
        <v>2</v>
      </c>
      <c r="I25" s="867">
        <v>1</v>
      </c>
      <c r="J25" s="867">
        <v>2</v>
      </c>
      <c r="K25" s="867">
        <v>20</v>
      </c>
      <c r="L25" s="867">
        <v>5</v>
      </c>
      <c r="M25" s="867">
        <v>0</v>
      </c>
      <c r="N25" s="867">
        <v>0</v>
      </c>
      <c r="O25" s="867">
        <v>0</v>
      </c>
      <c r="P25" s="867">
        <v>0</v>
      </c>
      <c r="Q25" s="867">
        <v>4</v>
      </c>
      <c r="R25" s="867">
        <v>0</v>
      </c>
      <c r="S25" s="867">
        <v>0</v>
      </c>
      <c r="T25" s="867">
        <v>9</v>
      </c>
      <c r="U25" s="867">
        <v>2</v>
      </c>
      <c r="V25" s="867">
        <v>0.27</v>
      </c>
      <c r="W25" s="867">
        <v>0.54100000000000004</v>
      </c>
      <c r="X25" s="867">
        <v>0.34100000000000003</v>
      </c>
    </row>
    <row r="26" spans="1:24" ht="16.5" hidden="1" customHeight="1">
      <c r="B26" s="507" t="s">
        <v>1688</v>
      </c>
      <c r="C26" s="507">
        <v>13</v>
      </c>
      <c r="D26" s="869">
        <v>1</v>
      </c>
      <c r="E26" s="507">
        <v>1</v>
      </c>
      <c r="F26" s="507">
        <v>0</v>
      </c>
      <c r="G26" s="507">
        <v>0</v>
      </c>
      <c r="H26" s="507">
        <v>0</v>
      </c>
      <c r="I26" s="507">
        <v>0</v>
      </c>
      <c r="J26" s="507">
        <v>0</v>
      </c>
      <c r="K26" s="507">
        <v>0</v>
      </c>
      <c r="L26" s="507">
        <v>0</v>
      </c>
      <c r="M26" s="507">
        <v>0</v>
      </c>
      <c r="N26" s="507">
        <v>0</v>
      </c>
      <c r="O26" s="507">
        <v>0</v>
      </c>
      <c r="P26" s="507">
        <v>0</v>
      </c>
      <c r="Q26" s="507">
        <v>0</v>
      </c>
      <c r="R26" s="507">
        <v>0</v>
      </c>
      <c r="S26" s="507">
        <v>0</v>
      </c>
      <c r="T26" s="507">
        <v>1</v>
      </c>
      <c r="U26" s="507">
        <v>0</v>
      </c>
      <c r="V26" s="507">
        <v>0</v>
      </c>
      <c r="W26" s="507">
        <v>0</v>
      </c>
      <c r="X26" s="507">
        <v>0</v>
      </c>
    </row>
    <row r="27" spans="1:24" ht="16.5" hidden="1" customHeight="1">
      <c r="A27" s="867"/>
      <c r="B27" s="868" t="s">
        <v>2049</v>
      </c>
      <c r="C27" s="867">
        <v>2</v>
      </c>
      <c r="D27" s="867">
        <v>0</v>
      </c>
      <c r="E27" s="867">
        <v>0</v>
      </c>
      <c r="F27" s="867">
        <v>0</v>
      </c>
      <c r="G27" s="867">
        <v>0</v>
      </c>
      <c r="H27" s="867">
        <v>0</v>
      </c>
      <c r="I27" s="867">
        <v>0</v>
      </c>
      <c r="J27" s="867">
        <v>0</v>
      </c>
      <c r="K27" s="867">
        <v>0</v>
      </c>
      <c r="L27" s="867">
        <v>0</v>
      </c>
      <c r="M27" s="867">
        <v>0</v>
      </c>
      <c r="N27" s="867">
        <v>0</v>
      </c>
      <c r="O27" s="867">
        <v>0</v>
      </c>
      <c r="P27" s="867">
        <v>0</v>
      </c>
      <c r="Q27" s="867">
        <v>0</v>
      </c>
      <c r="R27" s="867">
        <v>0</v>
      </c>
      <c r="S27" s="867">
        <v>0</v>
      </c>
      <c r="T27" s="867">
        <v>0</v>
      </c>
      <c r="U27" s="867">
        <v>0</v>
      </c>
      <c r="V27" s="867">
        <v>0</v>
      </c>
      <c r="W27" s="867">
        <v>0</v>
      </c>
      <c r="X27" s="867">
        <v>0</v>
      </c>
    </row>
    <row r="28" spans="1:24" ht="16.5" customHeight="1">
      <c r="A28" s="867" t="s">
        <v>1036</v>
      </c>
      <c r="B28" s="868" t="s">
        <v>1881</v>
      </c>
      <c r="C28" s="867">
        <v>16</v>
      </c>
      <c r="D28" s="867">
        <v>27</v>
      </c>
      <c r="E28" s="867">
        <v>26</v>
      </c>
      <c r="F28" s="867">
        <v>4</v>
      </c>
      <c r="G28" s="867">
        <v>7</v>
      </c>
      <c r="H28" s="867">
        <v>0</v>
      </c>
      <c r="I28" s="867">
        <v>0</v>
      </c>
      <c r="J28" s="867">
        <v>0</v>
      </c>
      <c r="K28" s="867">
        <v>7</v>
      </c>
      <c r="L28" s="867">
        <v>2</v>
      </c>
      <c r="M28" s="867">
        <v>2</v>
      </c>
      <c r="N28" s="867">
        <v>1</v>
      </c>
      <c r="O28" s="867">
        <v>1</v>
      </c>
      <c r="P28" s="867">
        <v>0</v>
      </c>
      <c r="Q28" s="867">
        <v>0</v>
      </c>
      <c r="R28" s="867">
        <v>0</v>
      </c>
      <c r="S28" s="867">
        <v>0</v>
      </c>
      <c r="T28" s="867">
        <v>6</v>
      </c>
      <c r="U28" s="867">
        <v>0</v>
      </c>
      <c r="V28" s="867">
        <v>0.26900000000000002</v>
      </c>
      <c r="W28" s="867">
        <v>0.26900000000000002</v>
      </c>
      <c r="X28" s="867">
        <v>0.26900000000000002</v>
      </c>
    </row>
    <row r="29" spans="1:24" ht="16.5" hidden="1" customHeight="1">
      <c r="A29" s="867"/>
      <c r="B29" s="868" t="s">
        <v>1926</v>
      </c>
      <c r="C29" s="867">
        <v>7</v>
      </c>
      <c r="D29" s="867">
        <v>5</v>
      </c>
      <c r="E29" s="867">
        <v>4</v>
      </c>
      <c r="F29" s="867">
        <v>0</v>
      </c>
      <c r="G29" s="867">
        <v>1</v>
      </c>
      <c r="H29" s="867">
        <v>0</v>
      </c>
      <c r="I29" s="867">
        <v>0</v>
      </c>
      <c r="J29" s="867">
        <v>0</v>
      </c>
      <c r="K29" s="867">
        <v>1</v>
      </c>
      <c r="L29" s="867">
        <v>1</v>
      </c>
      <c r="M29" s="867">
        <v>0</v>
      </c>
      <c r="N29" s="867">
        <v>0</v>
      </c>
      <c r="O29" s="867">
        <v>1</v>
      </c>
      <c r="P29" s="867">
        <v>0</v>
      </c>
      <c r="Q29" s="867">
        <v>0</v>
      </c>
      <c r="R29" s="867">
        <v>0</v>
      </c>
      <c r="S29" s="867">
        <v>0</v>
      </c>
      <c r="T29" s="867">
        <v>2</v>
      </c>
      <c r="U29" s="867">
        <v>0</v>
      </c>
      <c r="V29" s="867">
        <v>0.25</v>
      </c>
      <c r="W29" s="867">
        <v>0.25</v>
      </c>
      <c r="X29" s="867">
        <v>0.25</v>
      </c>
    </row>
    <row r="30" spans="1:24" ht="16.5" hidden="1" customHeight="1">
      <c r="A30" s="867" t="s">
        <v>1036</v>
      </c>
      <c r="B30" s="868" t="s">
        <v>1275</v>
      </c>
      <c r="C30" s="867">
        <v>1</v>
      </c>
      <c r="D30" s="867">
        <v>4</v>
      </c>
      <c r="E30" s="867">
        <v>4</v>
      </c>
      <c r="F30" s="867">
        <v>0</v>
      </c>
      <c r="G30" s="867">
        <v>1</v>
      </c>
      <c r="H30" s="867">
        <v>0</v>
      </c>
      <c r="I30" s="867">
        <v>0</v>
      </c>
      <c r="J30" s="867">
        <v>0</v>
      </c>
      <c r="K30" s="867">
        <v>1</v>
      </c>
      <c r="L30" s="867">
        <v>0</v>
      </c>
      <c r="M30" s="867">
        <v>0</v>
      </c>
      <c r="N30" s="867">
        <v>0</v>
      </c>
      <c r="O30" s="867">
        <v>0</v>
      </c>
      <c r="P30" s="867">
        <v>0</v>
      </c>
      <c r="Q30" s="867">
        <v>0</v>
      </c>
      <c r="R30" s="867">
        <v>0</v>
      </c>
      <c r="S30" s="867">
        <v>0</v>
      </c>
      <c r="T30" s="867">
        <v>1</v>
      </c>
      <c r="U30" s="867">
        <v>0</v>
      </c>
      <c r="V30" s="867">
        <v>0.25</v>
      </c>
      <c r="W30" s="867">
        <v>0.25</v>
      </c>
      <c r="X30" s="867">
        <v>0.25</v>
      </c>
    </row>
    <row r="31" spans="1:24" ht="16.5" hidden="1" customHeight="1">
      <c r="B31" s="507" t="s">
        <v>2053</v>
      </c>
      <c r="C31" s="507">
        <v>3</v>
      </c>
      <c r="D31" s="869">
        <v>0</v>
      </c>
      <c r="E31" s="507">
        <v>0</v>
      </c>
      <c r="F31" s="507">
        <v>0</v>
      </c>
      <c r="G31" s="507">
        <v>0</v>
      </c>
      <c r="H31" s="507">
        <v>0</v>
      </c>
      <c r="I31" s="507">
        <v>0</v>
      </c>
      <c r="J31" s="507">
        <v>0</v>
      </c>
      <c r="K31" s="507">
        <v>0</v>
      </c>
      <c r="L31" s="507">
        <v>0</v>
      </c>
      <c r="M31" s="507">
        <v>0</v>
      </c>
      <c r="N31" s="507">
        <v>0</v>
      </c>
      <c r="O31" s="507">
        <v>0</v>
      </c>
      <c r="P31" s="507">
        <v>0</v>
      </c>
      <c r="Q31" s="507">
        <v>0</v>
      </c>
      <c r="R31" s="507">
        <v>0</v>
      </c>
      <c r="S31" s="507">
        <v>0</v>
      </c>
      <c r="T31" s="507">
        <v>0</v>
      </c>
      <c r="U31" s="507">
        <v>0</v>
      </c>
      <c r="V31" s="507">
        <v>0</v>
      </c>
      <c r="W31" s="507">
        <v>0</v>
      </c>
      <c r="X31" s="507">
        <v>0</v>
      </c>
    </row>
    <row r="32" spans="1:24" ht="16.5" hidden="1" customHeight="1">
      <c r="B32" s="507" t="s">
        <v>1575</v>
      </c>
      <c r="C32" s="507">
        <v>12</v>
      </c>
      <c r="D32" s="869">
        <v>0</v>
      </c>
      <c r="E32" s="507">
        <v>0</v>
      </c>
      <c r="F32" s="507">
        <v>0</v>
      </c>
      <c r="G32" s="507">
        <v>0</v>
      </c>
      <c r="H32" s="507">
        <v>0</v>
      </c>
      <c r="I32" s="507">
        <v>0</v>
      </c>
      <c r="J32" s="507">
        <v>0</v>
      </c>
      <c r="K32" s="507">
        <v>0</v>
      </c>
      <c r="L32" s="507">
        <v>0</v>
      </c>
      <c r="M32" s="507">
        <v>0</v>
      </c>
      <c r="N32" s="507">
        <v>0</v>
      </c>
      <c r="O32" s="507">
        <v>0</v>
      </c>
      <c r="P32" s="507">
        <v>0</v>
      </c>
      <c r="Q32" s="507">
        <v>0</v>
      </c>
      <c r="R32" s="507">
        <v>0</v>
      </c>
      <c r="S32" s="507">
        <v>0</v>
      </c>
      <c r="T32" s="507">
        <v>0</v>
      </c>
      <c r="U32" s="507">
        <v>0</v>
      </c>
      <c r="V32" s="507">
        <v>0</v>
      </c>
      <c r="W32" s="507">
        <v>0</v>
      </c>
      <c r="X32" s="507">
        <v>0</v>
      </c>
    </row>
    <row r="33" spans="1:24" ht="16.5" customHeight="1">
      <c r="A33" s="867"/>
      <c r="B33" s="867" t="s">
        <v>1110</v>
      </c>
      <c r="C33" s="867">
        <v>63</v>
      </c>
      <c r="D33" s="867">
        <v>208</v>
      </c>
      <c r="E33" s="867">
        <v>194</v>
      </c>
      <c r="F33" s="867">
        <v>24</v>
      </c>
      <c r="G33" s="867">
        <v>51</v>
      </c>
      <c r="H33" s="867">
        <v>10</v>
      </c>
      <c r="I33" s="867">
        <v>0</v>
      </c>
      <c r="J33" s="867">
        <v>9</v>
      </c>
      <c r="K33" s="867">
        <v>88</v>
      </c>
      <c r="L33" s="867">
        <v>28</v>
      </c>
      <c r="M33" s="867">
        <v>1</v>
      </c>
      <c r="N33" s="867">
        <v>0</v>
      </c>
      <c r="O33" s="867">
        <v>0</v>
      </c>
      <c r="P33" s="867">
        <v>2</v>
      </c>
      <c r="Q33" s="867">
        <v>12</v>
      </c>
      <c r="R33" s="867">
        <v>1</v>
      </c>
      <c r="S33" s="867">
        <v>0</v>
      </c>
      <c r="T33" s="867">
        <v>37</v>
      </c>
      <c r="U33" s="867">
        <v>7</v>
      </c>
      <c r="V33" s="867">
        <v>0.26300000000000001</v>
      </c>
      <c r="W33" s="867">
        <v>0.45400000000000001</v>
      </c>
      <c r="X33" s="867">
        <v>0.30299999999999999</v>
      </c>
    </row>
    <row r="34" spans="1:24" ht="16.5" hidden="1" customHeight="1">
      <c r="A34" s="867"/>
      <c r="B34" s="868" t="s">
        <v>70</v>
      </c>
      <c r="C34" s="867">
        <v>24</v>
      </c>
      <c r="D34" s="867">
        <v>3</v>
      </c>
      <c r="E34" s="867">
        <v>2</v>
      </c>
      <c r="F34" s="867">
        <v>0</v>
      </c>
      <c r="G34" s="867">
        <v>0</v>
      </c>
      <c r="H34" s="867">
        <v>0</v>
      </c>
      <c r="I34" s="867">
        <v>0</v>
      </c>
      <c r="J34" s="867">
        <v>0</v>
      </c>
      <c r="K34" s="867">
        <v>0</v>
      </c>
      <c r="L34" s="867">
        <v>0</v>
      </c>
      <c r="M34" s="867">
        <v>0</v>
      </c>
      <c r="N34" s="867">
        <v>0</v>
      </c>
      <c r="O34" s="867">
        <v>1</v>
      </c>
      <c r="P34" s="867">
        <v>0</v>
      </c>
      <c r="Q34" s="867">
        <v>0</v>
      </c>
      <c r="R34" s="867">
        <v>0</v>
      </c>
      <c r="S34" s="867">
        <v>0</v>
      </c>
      <c r="T34" s="867">
        <v>1</v>
      </c>
      <c r="U34" s="867">
        <v>1</v>
      </c>
      <c r="V34" s="867">
        <v>0</v>
      </c>
      <c r="W34" s="867">
        <v>0</v>
      </c>
      <c r="X34" s="867">
        <v>0</v>
      </c>
    </row>
    <row r="35" spans="1:24" ht="16.5" hidden="1" customHeight="1">
      <c r="A35" s="867"/>
      <c r="B35" s="868" t="s">
        <v>1789</v>
      </c>
      <c r="C35" s="867">
        <v>7</v>
      </c>
      <c r="D35" s="867">
        <v>5</v>
      </c>
      <c r="E35" s="867">
        <v>4</v>
      </c>
      <c r="F35" s="867">
        <v>1</v>
      </c>
      <c r="G35" s="867">
        <v>1</v>
      </c>
      <c r="H35" s="867">
        <v>1</v>
      </c>
      <c r="I35" s="867">
        <v>0</v>
      </c>
      <c r="J35" s="867">
        <v>0</v>
      </c>
      <c r="K35" s="867">
        <v>2</v>
      </c>
      <c r="L35" s="867">
        <v>1</v>
      </c>
      <c r="M35" s="867">
        <v>0</v>
      </c>
      <c r="N35" s="867">
        <v>0</v>
      </c>
      <c r="O35" s="867">
        <v>1</v>
      </c>
      <c r="P35" s="867">
        <v>0</v>
      </c>
      <c r="Q35" s="867">
        <v>0</v>
      </c>
      <c r="R35" s="867">
        <v>0</v>
      </c>
      <c r="S35" s="867">
        <v>0</v>
      </c>
      <c r="T35" s="867">
        <v>2</v>
      </c>
      <c r="U35" s="867">
        <v>0</v>
      </c>
      <c r="V35" s="867">
        <v>0.25</v>
      </c>
      <c r="W35" s="867">
        <v>0.5</v>
      </c>
      <c r="X35" s="867">
        <v>0.25</v>
      </c>
    </row>
    <row r="36" spans="1:24" ht="16.5" hidden="1" customHeight="1">
      <c r="A36" s="867"/>
      <c r="B36" s="868" t="s">
        <v>1932</v>
      </c>
      <c r="C36" s="867">
        <v>2</v>
      </c>
      <c r="D36" s="867">
        <v>5</v>
      </c>
      <c r="E36" s="867">
        <v>4</v>
      </c>
      <c r="F36" s="867">
        <v>0</v>
      </c>
      <c r="G36" s="867">
        <v>1</v>
      </c>
      <c r="H36" s="867">
        <v>0</v>
      </c>
      <c r="I36" s="867">
        <v>0</v>
      </c>
      <c r="J36" s="867">
        <v>0</v>
      </c>
      <c r="K36" s="867">
        <v>1</v>
      </c>
      <c r="L36" s="867">
        <v>0</v>
      </c>
      <c r="M36" s="867">
        <v>0</v>
      </c>
      <c r="N36" s="867">
        <v>0</v>
      </c>
      <c r="O36" s="867">
        <v>0</v>
      </c>
      <c r="P36" s="867">
        <v>0</v>
      </c>
      <c r="Q36" s="867">
        <v>1</v>
      </c>
      <c r="R36" s="867">
        <v>0</v>
      </c>
      <c r="S36" s="867">
        <v>0</v>
      </c>
      <c r="T36" s="867">
        <v>1</v>
      </c>
      <c r="U36" s="867">
        <v>0</v>
      </c>
      <c r="V36" s="867">
        <v>0.25</v>
      </c>
      <c r="W36" s="867">
        <v>0.25</v>
      </c>
      <c r="X36" s="867">
        <v>0.4</v>
      </c>
    </row>
    <row r="37" spans="1:24" ht="16.5" customHeight="1">
      <c r="A37" s="867" t="s">
        <v>1036</v>
      </c>
      <c r="B37" s="868" t="s">
        <v>2007</v>
      </c>
      <c r="C37" s="867">
        <v>74</v>
      </c>
      <c r="D37" s="867">
        <v>278</v>
      </c>
      <c r="E37" s="867">
        <v>255</v>
      </c>
      <c r="F37" s="867">
        <v>23</v>
      </c>
      <c r="G37" s="867">
        <v>65</v>
      </c>
      <c r="H37" s="867">
        <v>13</v>
      </c>
      <c r="I37" s="867">
        <v>1</v>
      </c>
      <c r="J37" s="867">
        <v>4</v>
      </c>
      <c r="K37" s="867">
        <v>92</v>
      </c>
      <c r="L37" s="867">
        <v>17</v>
      </c>
      <c r="M37" s="867">
        <v>1</v>
      </c>
      <c r="N37" s="867">
        <v>0</v>
      </c>
      <c r="O37" s="867">
        <v>5</v>
      </c>
      <c r="P37" s="867">
        <v>3</v>
      </c>
      <c r="Q37" s="867">
        <v>14</v>
      </c>
      <c r="R37" s="867">
        <v>0</v>
      </c>
      <c r="S37" s="867">
        <v>1</v>
      </c>
      <c r="T37" s="867">
        <v>35</v>
      </c>
      <c r="U37" s="867">
        <v>8</v>
      </c>
      <c r="V37" s="867">
        <v>0.255</v>
      </c>
      <c r="W37" s="867">
        <v>0.36099999999999999</v>
      </c>
      <c r="X37" s="867">
        <v>0.29299999999999998</v>
      </c>
    </row>
    <row r="38" spans="1:24" ht="16.5" hidden="1" customHeight="1">
      <c r="A38" s="507" t="s">
        <v>1036</v>
      </c>
      <c r="B38" s="507" t="s">
        <v>1892</v>
      </c>
      <c r="C38" s="507">
        <v>5</v>
      </c>
      <c r="D38" s="869">
        <v>6</v>
      </c>
      <c r="E38" s="507">
        <v>4</v>
      </c>
      <c r="F38" s="507">
        <v>1</v>
      </c>
      <c r="G38" s="507">
        <v>1</v>
      </c>
      <c r="H38" s="507">
        <v>0</v>
      </c>
      <c r="I38" s="507">
        <v>0</v>
      </c>
      <c r="J38" s="507">
        <v>1</v>
      </c>
      <c r="K38" s="507">
        <v>4</v>
      </c>
      <c r="L38" s="507">
        <v>2</v>
      </c>
      <c r="M38" s="507">
        <v>0</v>
      </c>
      <c r="N38" s="507">
        <v>0</v>
      </c>
      <c r="O38" s="507">
        <v>1</v>
      </c>
      <c r="P38" s="507">
        <v>0</v>
      </c>
      <c r="Q38" s="507">
        <v>1</v>
      </c>
      <c r="R38" s="507">
        <v>0</v>
      </c>
      <c r="S38" s="507">
        <v>0</v>
      </c>
      <c r="T38" s="507">
        <v>2</v>
      </c>
      <c r="U38" s="507">
        <v>0</v>
      </c>
      <c r="V38" s="507">
        <v>0.25</v>
      </c>
      <c r="W38" s="507">
        <v>1</v>
      </c>
      <c r="X38" s="507">
        <v>0.4</v>
      </c>
    </row>
    <row r="39" spans="1:24" ht="16.5" customHeight="1">
      <c r="A39" s="507" t="s">
        <v>1036</v>
      </c>
      <c r="B39" s="507" t="s">
        <v>1576</v>
      </c>
      <c r="C39" s="507">
        <v>38</v>
      </c>
      <c r="D39" s="869">
        <v>144</v>
      </c>
      <c r="E39" s="507">
        <v>137</v>
      </c>
      <c r="F39" s="507">
        <v>19</v>
      </c>
      <c r="G39" s="507">
        <v>35</v>
      </c>
      <c r="H39" s="507">
        <v>6</v>
      </c>
      <c r="I39" s="507">
        <v>0</v>
      </c>
      <c r="J39" s="507">
        <v>6</v>
      </c>
      <c r="K39" s="507">
        <v>59</v>
      </c>
      <c r="L39" s="507">
        <v>18</v>
      </c>
      <c r="M39" s="507">
        <v>0</v>
      </c>
      <c r="N39" s="507">
        <v>1</v>
      </c>
      <c r="O39" s="507">
        <v>0</v>
      </c>
      <c r="P39" s="507">
        <v>1</v>
      </c>
      <c r="Q39" s="507">
        <v>6</v>
      </c>
      <c r="R39" s="507">
        <v>0</v>
      </c>
      <c r="S39" s="507">
        <v>0</v>
      </c>
      <c r="T39" s="507">
        <v>25</v>
      </c>
      <c r="U39" s="507">
        <v>2</v>
      </c>
      <c r="V39" s="507">
        <v>0.255</v>
      </c>
      <c r="W39" s="507">
        <v>0.43099999999999999</v>
      </c>
      <c r="X39" s="507">
        <v>0.28499999999999998</v>
      </c>
    </row>
    <row r="40" spans="1:24" ht="16.5" hidden="1" customHeight="1">
      <c r="A40" s="507" t="s">
        <v>1036</v>
      </c>
      <c r="B40" s="507" t="s">
        <v>1887</v>
      </c>
      <c r="C40" s="507">
        <v>13</v>
      </c>
      <c r="D40" s="869">
        <v>0</v>
      </c>
      <c r="E40" s="507">
        <v>0</v>
      </c>
      <c r="F40" s="507">
        <v>0</v>
      </c>
      <c r="G40" s="507">
        <v>0</v>
      </c>
      <c r="H40" s="507">
        <v>0</v>
      </c>
      <c r="I40" s="507">
        <v>0</v>
      </c>
      <c r="J40" s="507">
        <v>0</v>
      </c>
      <c r="K40" s="507">
        <v>0</v>
      </c>
      <c r="L40" s="507">
        <v>0</v>
      </c>
      <c r="M40" s="507">
        <v>0</v>
      </c>
      <c r="N40" s="507">
        <v>0</v>
      </c>
      <c r="O40" s="507">
        <v>0</v>
      </c>
      <c r="P40" s="507">
        <v>0</v>
      </c>
      <c r="Q40" s="507">
        <v>0</v>
      </c>
      <c r="R40" s="507">
        <v>0</v>
      </c>
      <c r="S40" s="507">
        <v>0</v>
      </c>
      <c r="T40" s="507">
        <v>0</v>
      </c>
      <c r="U40" s="507">
        <v>0</v>
      </c>
      <c r="V40" s="507">
        <v>0</v>
      </c>
      <c r="W40" s="507">
        <v>0</v>
      </c>
      <c r="X40" s="507">
        <v>0</v>
      </c>
    </row>
    <row r="41" spans="1:24" ht="16.5" hidden="1" customHeight="1">
      <c r="A41" s="867" t="s">
        <v>1036</v>
      </c>
      <c r="B41" s="868" t="s">
        <v>1928</v>
      </c>
      <c r="C41" s="867">
        <v>1</v>
      </c>
      <c r="D41" s="867">
        <v>4</v>
      </c>
      <c r="E41" s="867">
        <v>3</v>
      </c>
      <c r="F41" s="867">
        <v>2</v>
      </c>
      <c r="G41" s="867">
        <v>1</v>
      </c>
      <c r="H41" s="867">
        <v>0</v>
      </c>
      <c r="I41" s="867">
        <v>0</v>
      </c>
      <c r="J41" s="867">
        <v>0</v>
      </c>
      <c r="K41" s="867">
        <v>1</v>
      </c>
      <c r="L41" s="867">
        <v>1</v>
      </c>
      <c r="M41" s="867">
        <v>1</v>
      </c>
      <c r="N41" s="867">
        <v>0</v>
      </c>
      <c r="O41" s="867">
        <v>0</v>
      </c>
      <c r="P41" s="867">
        <v>0</v>
      </c>
      <c r="Q41" s="867">
        <v>1</v>
      </c>
      <c r="R41" s="867">
        <v>0</v>
      </c>
      <c r="S41" s="867">
        <v>0</v>
      </c>
      <c r="T41" s="867">
        <v>0</v>
      </c>
      <c r="U41" s="867">
        <v>0</v>
      </c>
      <c r="V41" s="867">
        <v>0.33300000000000002</v>
      </c>
      <c r="W41" s="867">
        <v>0.33300000000000002</v>
      </c>
      <c r="X41" s="867">
        <v>0.5</v>
      </c>
    </row>
    <row r="42" spans="1:24" ht="16.5" hidden="1" customHeight="1">
      <c r="B42" s="507" t="s">
        <v>1578</v>
      </c>
      <c r="C42" s="507">
        <v>25</v>
      </c>
      <c r="D42" s="869">
        <v>0</v>
      </c>
      <c r="E42" s="507">
        <v>0</v>
      </c>
      <c r="F42" s="507">
        <v>0</v>
      </c>
      <c r="G42" s="507">
        <v>0</v>
      </c>
      <c r="H42" s="507">
        <v>0</v>
      </c>
      <c r="I42" s="507">
        <v>0</v>
      </c>
      <c r="J42" s="507">
        <v>0</v>
      </c>
      <c r="K42" s="507">
        <v>0</v>
      </c>
      <c r="L42" s="507">
        <v>0</v>
      </c>
      <c r="M42" s="507">
        <v>0</v>
      </c>
      <c r="N42" s="507">
        <v>0</v>
      </c>
      <c r="O42" s="507">
        <v>0</v>
      </c>
      <c r="P42" s="507">
        <v>0</v>
      </c>
      <c r="Q42" s="507">
        <v>0</v>
      </c>
      <c r="R42" s="507">
        <v>0</v>
      </c>
      <c r="S42" s="507">
        <v>0</v>
      </c>
      <c r="T42" s="507">
        <v>0</v>
      </c>
      <c r="U42" s="507">
        <v>0</v>
      </c>
      <c r="V42" s="507">
        <v>0</v>
      </c>
      <c r="W42" s="507">
        <v>0</v>
      </c>
      <c r="X42" s="507">
        <v>0</v>
      </c>
    </row>
    <row r="43" spans="1:24" ht="16.5" hidden="1" customHeight="1">
      <c r="A43" s="507" t="s">
        <v>1036</v>
      </c>
      <c r="B43" s="507" t="s">
        <v>1904</v>
      </c>
      <c r="C43" s="507">
        <v>3</v>
      </c>
      <c r="D43" s="869">
        <v>7</v>
      </c>
      <c r="E43" s="507">
        <v>5</v>
      </c>
      <c r="F43" s="507">
        <v>0</v>
      </c>
      <c r="G43" s="507">
        <v>0</v>
      </c>
      <c r="H43" s="507">
        <v>0</v>
      </c>
      <c r="I43" s="507">
        <v>0</v>
      </c>
      <c r="J43" s="507">
        <v>0</v>
      </c>
      <c r="K43" s="507">
        <v>0</v>
      </c>
      <c r="L43" s="507">
        <v>0</v>
      </c>
      <c r="M43" s="507">
        <v>0</v>
      </c>
      <c r="N43" s="507">
        <v>0</v>
      </c>
      <c r="O43" s="507">
        <v>2</v>
      </c>
      <c r="P43" s="507">
        <v>0</v>
      </c>
      <c r="Q43" s="507">
        <v>0</v>
      </c>
      <c r="R43" s="507">
        <v>0</v>
      </c>
      <c r="S43" s="507">
        <v>0</v>
      </c>
      <c r="T43" s="507">
        <v>3</v>
      </c>
      <c r="U43" s="507">
        <v>0</v>
      </c>
      <c r="V43" s="507">
        <v>0</v>
      </c>
      <c r="W43" s="507">
        <v>0</v>
      </c>
      <c r="X43" s="507">
        <v>0</v>
      </c>
    </row>
    <row r="44" spans="1:24" ht="16.5" customHeight="1">
      <c r="A44" s="507" t="s">
        <v>1036</v>
      </c>
      <c r="B44" s="507" t="s">
        <v>1878</v>
      </c>
      <c r="C44" s="507">
        <v>47</v>
      </c>
      <c r="D44" s="869">
        <v>193</v>
      </c>
      <c r="E44" s="507">
        <v>176</v>
      </c>
      <c r="F44" s="507">
        <v>21</v>
      </c>
      <c r="G44" s="507">
        <v>44</v>
      </c>
      <c r="H44" s="507">
        <v>8</v>
      </c>
      <c r="I44" s="507">
        <v>5</v>
      </c>
      <c r="J44" s="507">
        <v>6</v>
      </c>
      <c r="K44" s="507">
        <v>80</v>
      </c>
      <c r="L44" s="507">
        <v>25</v>
      </c>
      <c r="M44" s="507">
        <v>5</v>
      </c>
      <c r="N44" s="507">
        <v>5</v>
      </c>
      <c r="O44" s="507">
        <v>1</v>
      </c>
      <c r="P44" s="507">
        <v>0</v>
      </c>
      <c r="Q44" s="507">
        <v>11</v>
      </c>
      <c r="R44" s="507">
        <v>0</v>
      </c>
      <c r="S44" s="507">
        <v>5</v>
      </c>
      <c r="T44" s="507">
        <v>38</v>
      </c>
      <c r="U44" s="507">
        <v>3</v>
      </c>
      <c r="V44" s="507">
        <v>0.25</v>
      </c>
      <c r="W44" s="507">
        <v>0.45500000000000002</v>
      </c>
      <c r="X44" s="507">
        <v>0.313</v>
      </c>
    </row>
    <row r="45" spans="1:24" ht="16.5" customHeight="1">
      <c r="A45" s="507" t="s">
        <v>1036</v>
      </c>
      <c r="B45" s="507" t="s">
        <v>1879</v>
      </c>
      <c r="C45" s="507">
        <v>84</v>
      </c>
      <c r="D45" s="869">
        <v>278</v>
      </c>
      <c r="E45" s="507">
        <v>265</v>
      </c>
      <c r="F45" s="507">
        <v>29</v>
      </c>
      <c r="G45" s="507">
        <v>66</v>
      </c>
      <c r="H45" s="507">
        <v>15</v>
      </c>
      <c r="I45" s="507">
        <v>3</v>
      </c>
      <c r="J45" s="507">
        <v>2</v>
      </c>
      <c r="K45" s="507">
        <v>93</v>
      </c>
      <c r="L45" s="507">
        <v>21</v>
      </c>
      <c r="M45" s="507">
        <v>2</v>
      </c>
      <c r="N45" s="507">
        <v>1</v>
      </c>
      <c r="O45" s="507">
        <v>0</v>
      </c>
      <c r="P45" s="507">
        <v>0</v>
      </c>
      <c r="Q45" s="507">
        <v>10</v>
      </c>
      <c r="R45" s="507">
        <v>0</v>
      </c>
      <c r="S45" s="507">
        <v>3</v>
      </c>
      <c r="T45" s="507">
        <v>38</v>
      </c>
      <c r="U45" s="507">
        <v>6</v>
      </c>
      <c r="V45" s="507">
        <v>0.249</v>
      </c>
      <c r="W45" s="507">
        <v>0.35099999999999998</v>
      </c>
      <c r="X45" s="507">
        <v>0.28399999999999997</v>
      </c>
    </row>
    <row r="46" spans="1:24" ht="16.5" hidden="1" customHeight="1">
      <c r="A46" s="867" t="s">
        <v>1036</v>
      </c>
      <c r="B46" s="868" t="s">
        <v>1266</v>
      </c>
      <c r="C46" s="867">
        <v>10</v>
      </c>
      <c r="D46" s="867">
        <v>8</v>
      </c>
      <c r="E46" s="867">
        <v>6</v>
      </c>
      <c r="F46" s="867">
        <v>0</v>
      </c>
      <c r="G46" s="867">
        <v>1</v>
      </c>
      <c r="H46" s="867">
        <v>0</v>
      </c>
      <c r="I46" s="867">
        <v>0</v>
      </c>
      <c r="J46" s="867">
        <v>0</v>
      </c>
      <c r="K46" s="867">
        <v>1</v>
      </c>
      <c r="L46" s="867">
        <v>0</v>
      </c>
      <c r="M46" s="867">
        <v>0</v>
      </c>
      <c r="N46" s="867">
        <v>0</v>
      </c>
      <c r="O46" s="867">
        <v>2</v>
      </c>
      <c r="P46" s="867">
        <v>0</v>
      </c>
      <c r="Q46" s="867">
        <v>0</v>
      </c>
      <c r="R46" s="867">
        <v>0</v>
      </c>
      <c r="S46" s="867">
        <v>0</v>
      </c>
      <c r="T46" s="867">
        <v>4</v>
      </c>
      <c r="U46" s="867">
        <v>0</v>
      </c>
      <c r="V46" s="867">
        <v>0.16700000000000001</v>
      </c>
      <c r="W46" s="867">
        <v>0.16700000000000001</v>
      </c>
      <c r="X46" s="867">
        <v>0.16700000000000001</v>
      </c>
    </row>
    <row r="47" spans="1:24" ht="16.5" hidden="1" customHeight="1">
      <c r="A47" s="867" t="s">
        <v>1036</v>
      </c>
      <c r="B47" s="868" t="s">
        <v>690</v>
      </c>
      <c r="C47" s="867">
        <v>5</v>
      </c>
      <c r="D47" s="867">
        <v>0</v>
      </c>
      <c r="E47" s="867">
        <v>0</v>
      </c>
      <c r="F47" s="867">
        <v>0</v>
      </c>
      <c r="G47" s="867">
        <v>0</v>
      </c>
      <c r="H47" s="867">
        <v>0</v>
      </c>
      <c r="I47" s="867">
        <v>0</v>
      </c>
      <c r="J47" s="867">
        <v>0</v>
      </c>
      <c r="K47" s="867">
        <v>0</v>
      </c>
      <c r="L47" s="867">
        <v>0</v>
      </c>
      <c r="M47" s="867">
        <v>0</v>
      </c>
      <c r="N47" s="867">
        <v>0</v>
      </c>
      <c r="O47" s="867">
        <v>0</v>
      </c>
      <c r="P47" s="867">
        <v>0</v>
      </c>
      <c r="Q47" s="867">
        <v>0</v>
      </c>
      <c r="R47" s="867">
        <v>0</v>
      </c>
      <c r="S47" s="867">
        <v>0</v>
      </c>
      <c r="T47" s="867">
        <v>0</v>
      </c>
      <c r="U47" s="867">
        <v>0</v>
      </c>
      <c r="V47" s="867">
        <v>0</v>
      </c>
      <c r="W47" s="867">
        <v>0</v>
      </c>
      <c r="X47" s="867">
        <v>0</v>
      </c>
    </row>
    <row r="48" spans="1:24" ht="16.5" customHeight="1">
      <c r="A48" s="867" t="s">
        <v>1036</v>
      </c>
      <c r="B48" s="868" t="s">
        <v>1880</v>
      </c>
      <c r="C48" s="867">
        <v>60</v>
      </c>
      <c r="D48" s="867">
        <v>140</v>
      </c>
      <c r="E48" s="867">
        <v>124</v>
      </c>
      <c r="F48" s="867">
        <v>13</v>
      </c>
      <c r="G48" s="867">
        <v>30</v>
      </c>
      <c r="H48" s="867">
        <v>5</v>
      </c>
      <c r="I48" s="867">
        <v>4</v>
      </c>
      <c r="J48" s="867">
        <v>0</v>
      </c>
      <c r="K48" s="867">
        <v>43</v>
      </c>
      <c r="L48" s="867">
        <v>9</v>
      </c>
      <c r="M48" s="867">
        <v>0</v>
      </c>
      <c r="N48" s="867">
        <v>0</v>
      </c>
      <c r="O48" s="867">
        <v>2</v>
      </c>
      <c r="P48" s="867">
        <v>0</v>
      </c>
      <c r="Q48" s="867">
        <v>14</v>
      </c>
      <c r="R48" s="867">
        <v>0</v>
      </c>
      <c r="S48" s="867">
        <v>0</v>
      </c>
      <c r="T48" s="867">
        <v>23</v>
      </c>
      <c r="U48" s="867">
        <v>4</v>
      </c>
      <c r="V48" s="867">
        <v>0.24199999999999999</v>
      </c>
      <c r="W48" s="867">
        <v>0.34699999999999998</v>
      </c>
      <c r="X48" s="867">
        <v>0.31900000000000001</v>
      </c>
    </row>
    <row r="49" spans="1:24" ht="16.5" customHeight="1">
      <c r="A49" s="867"/>
      <c r="B49" s="868" t="s">
        <v>1929</v>
      </c>
      <c r="C49" s="867">
        <v>47</v>
      </c>
      <c r="D49" s="867">
        <v>160</v>
      </c>
      <c r="E49" s="867">
        <v>143</v>
      </c>
      <c r="F49" s="867">
        <v>17</v>
      </c>
      <c r="G49" s="867">
        <v>34</v>
      </c>
      <c r="H49" s="867">
        <v>3</v>
      </c>
      <c r="I49" s="867">
        <v>0</v>
      </c>
      <c r="J49" s="867">
        <v>9</v>
      </c>
      <c r="K49" s="867">
        <v>64</v>
      </c>
      <c r="L49" s="867">
        <v>17</v>
      </c>
      <c r="M49" s="867">
        <v>0</v>
      </c>
      <c r="N49" s="867">
        <v>0</v>
      </c>
      <c r="O49" s="867">
        <v>0</v>
      </c>
      <c r="P49" s="867">
        <v>1</v>
      </c>
      <c r="Q49" s="867">
        <v>14</v>
      </c>
      <c r="R49" s="867">
        <v>0</v>
      </c>
      <c r="S49" s="867">
        <v>2</v>
      </c>
      <c r="T49" s="867">
        <v>51</v>
      </c>
      <c r="U49" s="867">
        <v>2</v>
      </c>
      <c r="V49" s="867">
        <v>0.23799999999999999</v>
      </c>
      <c r="W49" s="867">
        <v>0.44800000000000001</v>
      </c>
      <c r="X49" s="867">
        <v>0.313</v>
      </c>
    </row>
    <row r="50" spans="1:24" ht="16.5" hidden="1" customHeight="1">
      <c r="A50" s="867"/>
      <c r="B50" s="868" t="s">
        <v>732</v>
      </c>
      <c r="C50" s="867">
        <v>32</v>
      </c>
      <c r="D50" s="867">
        <v>0</v>
      </c>
      <c r="E50" s="867">
        <v>0</v>
      </c>
      <c r="F50" s="867">
        <v>0</v>
      </c>
      <c r="G50" s="867">
        <v>0</v>
      </c>
      <c r="H50" s="867">
        <v>0</v>
      </c>
      <c r="I50" s="867">
        <v>0</v>
      </c>
      <c r="J50" s="867">
        <v>0</v>
      </c>
      <c r="K50" s="867">
        <v>0</v>
      </c>
      <c r="L50" s="867">
        <v>0</v>
      </c>
      <c r="M50" s="867">
        <v>0</v>
      </c>
      <c r="N50" s="867">
        <v>0</v>
      </c>
      <c r="O50" s="867">
        <v>0</v>
      </c>
      <c r="P50" s="867">
        <v>0</v>
      </c>
      <c r="Q50" s="867">
        <v>0</v>
      </c>
      <c r="R50" s="867">
        <v>0</v>
      </c>
      <c r="S50" s="867">
        <v>0</v>
      </c>
      <c r="T50" s="867">
        <v>0</v>
      </c>
      <c r="U50" s="867">
        <v>0</v>
      </c>
      <c r="V50" s="867">
        <v>0</v>
      </c>
      <c r="W50" s="867">
        <v>0</v>
      </c>
      <c r="X50" s="867">
        <v>0</v>
      </c>
    </row>
    <row r="51" spans="1:24" ht="16.5" hidden="1" customHeight="1">
      <c r="A51" s="867"/>
      <c r="B51" s="868" t="s">
        <v>29</v>
      </c>
      <c r="C51" s="867">
        <v>14</v>
      </c>
      <c r="D51" s="867">
        <v>0</v>
      </c>
      <c r="E51" s="867">
        <v>0</v>
      </c>
      <c r="F51" s="867">
        <v>0</v>
      </c>
      <c r="G51" s="867">
        <v>0</v>
      </c>
      <c r="H51" s="867">
        <v>0</v>
      </c>
      <c r="I51" s="867">
        <v>0</v>
      </c>
      <c r="J51" s="867">
        <v>0</v>
      </c>
      <c r="K51" s="867">
        <v>0</v>
      </c>
      <c r="L51" s="867">
        <v>0</v>
      </c>
      <c r="M51" s="867">
        <v>0</v>
      </c>
      <c r="N51" s="867">
        <v>0</v>
      </c>
      <c r="O51" s="867">
        <v>0</v>
      </c>
      <c r="P51" s="867">
        <v>0</v>
      </c>
      <c r="Q51" s="867">
        <v>0</v>
      </c>
      <c r="R51" s="867">
        <v>0</v>
      </c>
      <c r="S51" s="867">
        <v>0</v>
      </c>
      <c r="T51" s="867">
        <v>0</v>
      </c>
      <c r="U51" s="867">
        <v>0</v>
      </c>
      <c r="V51" s="867">
        <v>0</v>
      </c>
      <c r="W51" s="867">
        <v>0</v>
      </c>
      <c r="X51" s="867">
        <v>0</v>
      </c>
    </row>
    <row r="52" spans="1:24" ht="16.5" hidden="1" customHeight="1">
      <c r="A52" s="867" t="s">
        <v>1036</v>
      </c>
      <c r="B52" s="868" t="s">
        <v>1691</v>
      </c>
      <c r="C52" s="867">
        <v>15</v>
      </c>
      <c r="D52" s="867">
        <v>1</v>
      </c>
      <c r="E52" s="867">
        <v>1</v>
      </c>
      <c r="F52" s="867">
        <v>0</v>
      </c>
      <c r="G52" s="867">
        <v>0</v>
      </c>
      <c r="H52" s="867">
        <v>0</v>
      </c>
      <c r="I52" s="867">
        <v>0</v>
      </c>
      <c r="J52" s="867">
        <v>0</v>
      </c>
      <c r="K52" s="867">
        <v>0</v>
      </c>
      <c r="L52" s="867">
        <v>0</v>
      </c>
      <c r="M52" s="867">
        <v>0</v>
      </c>
      <c r="N52" s="867">
        <v>0</v>
      </c>
      <c r="O52" s="867">
        <v>0</v>
      </c>
      <c r="P52" s="867">
        <v>0</v>
      </c>
      <c r="Q52" s="867">
        <v>0</v>
      </c>
      <c r="R52" s="867">
        <v>0</v>
      </c>
      <c r="S52" s="867">
        <v>0</v>
      </c>
      <c r="T52" s="867">
        <v>1</v>
      </c>
      <c r="U52" s="867">
        <v>0</v>
      </c>
      <c r="V52" s="867">
        <v>0</v>
      </c>
      <c r="W52" s="867">
        <v>0</v>
      </c>
      <c r="X52" s="867">
        <v>0</v>
      </c>
    </row>
    <row r="53" spans="1:24" ht="16.5" customHeight="1">
      <c r="B53" s="507" t="s">
        <v>1882</v>
      </c>
      <c r="C53" s="507">
        <v>41</v>
      </c>
      <c r="D53" s="869">
        <v>166</v>
      </c>
      <c r="E53" s="507">
        <v>154</v>
      </c>
      <c r="F53" s="507">
        <v>18</v>
      </c>
      <c r="G53" s="507">
        <v>36</v>
      </c>
      <c r="H53" s="507">
        <v>11</v>
      </c>
      <c r="I53" s="507">
        <v>1</v>
      </c>
      <c r="J53" s="507">
        <v>4</v>
      </c>
      <c r="K53" s="507">
        <v>61</v>
      </c>
      <c r="L53" s="507">
        <v>17</v>
      </c>
      <c r="M53" s="507">
        <v>4</v>
      </c>
      <c r="N53" s="507">
        <v>0</v>
      </c>
      <c r="O53" s="507">
        <v>0</v>
      </c>
      <c r="P53" s="507">
        <v>1</v>
      </c>
      <c r="Q53" s="507">
        <v>11</v>
      </c>
      <c r="R53" s="507">
        <v>0</v>
      </c>
      <c r="S53" s="507">
        <v>0</v>
      </c>
      <c r="T53" s="507">
        <v>34</v>
      </c>
      <c r="U53" s="507">
        <v>3</v>
      </c>
      <c r="V53" s="507">
        <v>0.23400000000000001</v>
      </c>
      <c r="W53" s="507">
        <v>0.39600000000000002</v>
      </c>
      <c r="X53" s="507">
        <v>0.28299999999999997</v>
      </c>
    </row>
    <row r="54" spans="1:24" ht="16.5" customHeight="1">
      <c r="A54" s="867" t="s">
        <v>1036</v>
      </c>
      <c r="B54" s="868" t="s">
        <v>1883</v>
      </c>
      <c r="C54" s="867">
        <v>51</v>
      </c>
      <c r="D54" s="867">
        <v>130</v>
      </c>
      <c r="E54" s="867">
        <v>116</v>
      </c>
      <c r="F54" s="867">
        <v>5</v>
      </c>
      <c r="G54" s="867">
        <v>27</v>
      </c>
      <c r="H54" s="867">
        <v>7</v>
      </c>
      <c r="I54" s="867">
        <v>0</v>
      </c>
      <c r="J54" s="867">
        <v>1</v>
      </c>
      <c r="K54" s="867">
        <v>37</v>
      </c>
      <c r="L54" s="867">
        <v>9</v>
      </c>
      <c r="M54" s="867">
        <v>0</v>
      </c>
      <c r="N54" s="867">
        <v>0</v>
      </c>
      <c r="O54" s="867">
        <v>2</v>
      </c>
      <c r="P54" s="867">
        <v>0</v>
      </c>
      <c r="Q54" s="867">
        <v>10</v>
      </c>
      <c r="R54" s="867">
        <v>0</v>
      </c>
      <c r="S54" s="867">
        <v>2</v>
      </c>
      <c r="T54" s="867">
        <v>36</v>
      </c>
      <c r="U54" s="867">
        <v>2</v>
      </c>
      <c r="V54" s="867">
        <v>0.23300000000000001</v>
      </c>
      <c r="W54" s="867">
        <v>0.31900000000000001</v>
      </c>
      <c r="X54" s="867">
        <v>0.30499999999999999</v>
      </c>
    </row>
    <row r="55" spans="1:24" ht="16.5" hidden="1" customHeight="1">
      <c r="A55" s="867"/>
      <c r="B55" s="868" t="s">
        <v>2051</v>
      </c>
      <c r="C55" s="867">
        <v>1</v>
      </c>
      <c r="D55" s="867">
        <v>0</v>
      </c>
      <c r="E55" s="867">
        <v>0</v>
      </c>
      <c r="F55" s="867">
        <v>0</v>
      </c>
      <c r="G55" s="867">
        <v>0</v>
      </c>
      <c r="H55" s="867">
        <v>0</v>
      </c>
      <c r="I55" s="867">
        <v>0</v>
      </c>
      <c r="J55" s="867">
        <v>0</v>
      </c>
      <c r="K55" s="867">
        <v>0</v>
      </c>
      <c r="L55" s="867">
        <v>0</v>
      </c>
      <c r="M55" s="867">
        <v>0</v>
      </c>
      <c r="N55" s="867">
        <v>0</v>
      </c>
      <c r="O55" s="867">
        <v>0</v>
      </c>
      <c r="P55" s="867">
        <v>0</v>
      </c>
      <c r="Q55" s="867">
        <v>0</v>
      </c>
      <c r="R55" s="867">
        <v>0</v>
      </c>
      <c r="S55" s="867">
        <v>0</v>
      </c>
      <c r="T55" s="867">
        <v>0</v>
      </c>
      <c r="U55" s="867">
        <v>0</v>
      </c>
      <c r="V55" s="867">
        <v>0</v>
      </c>
      <c r="W55" s="867">
        <v>0</v>
      </c>
      <c r="X55" s="867">
        <v>0</v>
      </c>
    </row>
    <row r="56" spans="1:24" ht="16.5" customHeight="1">
      <c r="A56" s="507" t="s">
        <v>1036</v>
      </c>
      <c r="B56" s="507" t="s">
        <v>1931</v>
      </c>
      <c r="C56" s="507">
        <v>64</v>
      </c>
      <c r="D56" s="869">
        <v>221</v>
      </c>
      <c r="E56" s="507">
        <v>181</v>
      </c>
      <c r="F56" s="507">
        <v>21</v>
      </c>
      <c r="G56" s="507">
        <v>41</v>
      </c>
      <c r="H56" s="507">
        <v>3</v>
      </c>
      <c r="I56" s="507">
        <v>3</v>
      </c>
      <c r="J56" s="507">
        <v>1</v>
      </c>
      <c r="K56" s="507">
        <v>53</v>
      </c>
      <c r="L56" s="507">
        <v>16</v>
      </c>
      <c r="M56" s="507">
        <v>9</v>
      </c>
      <c r="N56" s="507">
        <v>6</v>
      </c>
      <c r="O56" s="507">
        <v>8</v>
      </c>
      <c r="P56" s="507">
        <v>2</v>
      </c>
      <c r="Q56" s="507">
        <v>28</v>
      </c>
      <c r="R56" s="507">
        <v>0</v>
      </c>
      <c r="S56" s="507">
        <v>2</v>
      </c>
      <c r="T56" s="507">
        <v>46</v>
      </c>
      <c r="U56" s="507">
        <v>4</v>
      </c>
      <c r="V56" s="507">
        <v>0.22700000000000001</v>
      </c>
      <c r="W56" s="507">
        <v>0.29299999999999998</v>
      </c>
      <c r="X56" s="507">
        <v>0.33300000000000002</v>
      </c>
    </row>
    <row r="57" spans="1:24" ht="16.5" hidden="1" customHeight="1">
      <c r="B57" s="507" t="s">
        <v>1919</v>
      </c>
      <c r="C57" s="507">
        <v>13</v>
      </c>
      <c r="D57" s="869">
        <v>7</v>
      </c>
      <c r="E57" s="507">
        <v>7</v>
      </c>
      <c r="F57" s="507">
        <v>1</v>
      </c>
      <c r="G57" s="507">
        <v>1</v>
      </c>
      <c r="H57" s="507">
        <v>0</v>
      </c>
      <c r="I57" s="507">
        <v>0</v>
      </c>
      <c r="J57" s="507">
        <v>0</v>
      </c>
      <c r="K57" s="507">
        <v>1</v>
      </c>
      <c r="L57" s="507">
        <v>0</v>
      </c>
      <c r="M57" s="507">
        <v>0</v>
      </c>
      <c r="N57" s="507">
        <v>0</v>
      </c>
      <c r="O57" s="507">
        <v>0</v>
      </c>
      <c r="P57" s="507">
        <v>0</v>
      </c>
      <c r="Q57" s="507">
        <v>0</v>
      </c>
      <c r="R57" s="507">
        <v>0</v>
      </c>
      <c r="S57" s="507">
        <v>0</v>
      </c>
      <c r="T57" s="507">
        <v>5</v>
      </c>
      <c r="U57" s="507">
        <v>0</v>
      </c>
      <c r="V57" s="507">
        <v>0.14299999999999999</v>
      </c>
      <c r="W57" s="507">
        <v>0.14299999999999999</v>
      </c>
      <c r="X57" s="507">
        <v>0.14299999999999999</v>
      </c>
    </row>
    <row r="58" spans="1:24" ht="16.5" customHeight="1">
      <c r="A58" s="867"/>
      <c r="B58" s="868" t="s">
        <v>1933</v>
      </c>
      <c r="C58" s="867">
        <v>11</v>
      </c>
      <c r="D58" s="867">
        <v>30</v>
      </c>
      <c r="E58" s="867">
        <v>27</v>
      </c>
      <c r="F58" s="867">
        <v>1</v>
      </c>
      <c r="G58" s="867">
        <v>6</v>
      </c>
      <c r="H58" s="867">
        <v>1</v>
      </c>
      <c r="I58" s="867">
        <v>0</v>
      </c>
      <c r="J58" s="867">
        <v>0</v>
      </c>
      <c r="K58" s="867">
        <v>7</v>
      </c>
      <c r="L58" s="867">
        <v>1</v>
      </c>
      <c r="M58" s="867">
        <v>0</v>
      </c>
      <c r="N58" s="867">
        <v>0</v>
      </c>
      <c r="O58" s="867">
        <v>0</v>
      </c>
      <c r="P58" s="867">
        <v>0</v>
      </c>
      <c r="Q58" s="867">
        <v>3</v>
      </c>
      <c r="R58" s="867">
        <v>0</v>
      </c>
      <c r="S58" s="867">
        <v>0</v>
      </c>
      <c r="T58" s="867">
        <v>3</v>
      </c>
      <c r="U58" s="867">
        <v>1</v>
      </c>
      <c r="V58" s="867">
        <v>0.222</v>
      </c>
      <c r="W58" s="867">
        <v>0.25900000000000001</v>
      </c>
      <c r="X58" s="867">
        <v>0.3</v>
      </c>
    </row>
    <row r="59" spans="1:24" ht="16.5" hidden="1" customHeight="1">
      <c r="B59" s="507" t="s">
        <v>687</v>
      </c>
      <c r="C59" s="507">
        <v>11</v>
      </c>
      <c r="D59" s="869">
        <v>6</v>
      </c>
      <c r="E59" s="507">
        <v>5</v>
      </c>
      <c r="F59" s="507">
        <v>0</v>
      </c>
      <c r="G59" s="507">
        <v>0</v>
      </c>
      <c r="H59" s="507">
        <v>0</v>
      </c>
      <c r="I59" s="507">
        <v>0</v>
      </c>
      <c r="J59" s="507">
        <v>0</v>
      </c>
      <c r="K59" s="507">
        <v>0</v>
      </c>
      <c r="L59" s="507">
        <v>0</v>
      </c>
      <c r="M59" s="507">
        <v>0</v>
      </c>
      <c r="N59" s="507">
        <v>0</v>
      </c>
      <c r="O59" s="507">
        <v>1</v>
      </c>
      <c r="P59" s="507">
        <v>0</v>
      </c>
      <c r="Q59" s="507">
        <v>0</v>
      </c>
      <c r="R59" s="507">
        <v>0</v>
      </c>
      <c r="S59" s="507">
        <v>0</v>
      </c>
      <c r="T59" s="507">
        <v>1</v>
      </c>
      <c r="U59" s="507">
        <v>0</v>
      </c>
      <c r="V59" s="507">
        <v>0</v>
      </c>
      <c r="W59" s="507">
        <v>0</v>
      </c>
      <c r="X59" s="507">
        <v>0</v>
      </c>
    </row>
    <row r="60" spans="1:24" ht="16.5" hidden="1" customHeight="1">
      <c r="A60" s="507" t="s">
        <v>1036</v>
      </c>
      <c r="B60" s="507" t="s">
        <v>1921</v>
      </c>
      <c r="C60" s="507">
        <v>9</v>
      </c>
      <c r="D60" s="869">
        <v>0</v>
      </c>
      <c r="E60" s="507">
        <v>0</v>
      </c>
      <c r="F60" s="507">
        <v>0</v>
      </c>
      <c r="G60" s="507">
        <v>0</v>
      </c>
      <c r="H60" s="507">
        <v>0</v>
      </c>
      <c r="I60" s="507">
        <v>0</v>
      </c>
      <c r="J60" s="507">
        <v>0</v>
      </c>
      <c r="K60" s="507">
        <v>0</v>
      </c>
      <c r="L60" s="507">
        <v>0</v>
      </c>
      <c r="M60" s="507">
        <v>0</v>
      </c>
      <c r="N60" s="507">
        <v>0</v>
      </c>
      <c r="O60" s="507">
        <v>0</v>
      </c>
      <c r="P60" s="507">
        <v>0</v>
      </c>
      <c r="Q60" s="507">
        <v>0</v>
      </c>
      <c r="R60" s="507">
        <v>0</v>
      </c>
      <c r="S60" s="507">
        <v>0</v>
      </c>
      <c r="T60" s="507">
        <v>0</v>
      </c>
      <c r="U60" s="507">
        <v>0</v>
      </c>
      <c r="V60" s="507">
        <v>0</v>
      </c>
      <c r="W60" s="507">
        <v>0</v>
      </c>
      <c r="X60" s="507">
        <v>0</v>
      </c>
    </row>
    <row r="61" spans="1:24" ht="16.5" customHeight="1">
      <c r="A61" s="867"/>
      <c r="B61" s="868" t="s">
        <v>1927</v>
      </c>
      <c r="C61" s="867">
        <v>46</v>
      </c>
      <c r="D61" s="867">
        <v>141</v>
      </c>
      <c r="E61" s="867">
        <v>133</v>
      </c>
      <c r="F61" s="867">
        <v>15</v>
      </c>
      <c r="G61" s="867">
        <v>29</v>
      </c>
      <c r="H61" s="867">
        <v>5</v>
      </c>
      <c r="I61" s="867">
        <v>1</v>
      </c>
      <c r="J61" s="867">
        <v>4</v>
      </c>
      <c r="K61" s="867">
        <v>48</v>
      </c>
      <c r="L61" s="867">
        <v>14</v>
      </c>
      <c r="M61" s="867">
        <v>0</v>
      </c>
      <c r="N61" s="867">
        <v>0</v>
      </c>
      <c r="O61" s="867">
        <v>0</v>
      </c>
      <c r="P61" s="867">
        <v>2</v>
      </c>
      <c r="Q61" s="867">
        <v>3</v>
      </c>
      <c r="R61" s="867">
        <v>0</v>
      </c>
      <c r="S61" s="867">
        <v>3</v>
      </c>
      <c r="T61" s="867">
        <v>28</v>
      </c>
      <c r="U61" s="867">
        <v>4</v>
      </c>
      <c r="V61" s="867">
        <v>0.218</v>
      </c>
      <c r="W61" s="867">
        <v>0.36099999999999999</v>
      </c>
      <c r="X61" s="867">
        <v>0.248</v>
      </c>
    </row>
    <row r="62" spans="1:24" ht="16.5" customHeight="1">
      <c r="A62" s="867"/>
      <c r="B62" s="868" t="s">
        <v>2006</v>
      </c>
      <c r="C62" s="867">
        <v>12</v>
      </c>
      <c r="D62" s="867">
        <v>26</v>
      </c>
      <c r="E62" s="867">
        <v>23</v>
      </c>
      <c r="F62" s="867">
        <v>2</v>
      </c>
      <c r="G62" s="867">
        <v>5</v>
      </c>
      <c r="H62" s="867">
        <v>1</v>
      </c>
      <c r="I62" s="867">
        <v>0</v>
      </c>
      <c r="J62" s="867">
        <v>0</v>
      </c>
      <c r="K62" s="867">
        <v>6</v>
      </c>
      <c r="L62" s="867">
        <v>2</v>
      </c>
      <c r="M62" s="867">
        <v>0</v>
      </c>
      <c r="N62" s="867">
        <v>0</v>
      </c>
      <c r="O62" s="867">
        <v>0</v>
      </c>
      <c r="P62" s="867">
        <v>0</v>
      </c>
      <c r="Q62" s="867">
        <v>3</v>
      </c>
      <c r="R62" s="867">
        <v>0</v>
      </c>
      <c r="S62" s="867">
        <v>0</v>
      </c>
      <c r="T62" s="867">
        <v>4</v>
      </c>
      <c r="U62" s="867">
        <v>1</v>
      </c>
      <c r="V62" s="867">
        <v>0.217</v>
      </c>
      <c r="W62" s="867">
        <v>0.26100000000000001</v>
      </c>
      <c r="X62" s="867">
        <v>0.308</v>
      </c>
    </row>
    <row r="63" spans="1:24" ht="16.5" hidden="1" customHeight="1">
      <c r="A63" s="507" t="s">
        <v>1036</v>
      </c>
      <c r="B63" s="507" t="s">
        <v>1701</v>
      </c>
      <c r="C63" s="507">
        <v>5</v>
      </c>
      <c r="D63" s="869">
        <v>0</v>
      </c>
      <c r="E63" s="507">
        <v>0</v>
      </c>
      <c r="F63" s="507">
        <v>0</v>
      </c>
      <c r="G63" s="507">
        <v>0</v>
      </c>
      <c r="H63" s="507">
        <v>0</v>
      </c>
      <c r="I63" s="507">
        <v>0</v>
      </c>
      <c r="J63" s="507">
        <v>0</v>
      </c>
      <c r="K63" s="507">
        <v>0</v>
      </c>
      <c r="L63" s="507">
        <v>0</v>
      </c>
      <c r="M63" s="507">
        <v>0</v>
      </c>
      <c r="N63" s="507">
        <v>0</v>
      </c>
      <c r="O63" s="507">
        <v>0</v>
      </c>
      <c r="P63" s="507">
        <v>0</v>
      </c>
      <c r="Q63" s="507">
        <v>0</v>
      </c>
      <c r="R63" s="507">
        <v>0</v>
      </c>
      <c r="S63" s="507">
        <v>0</v>
      </c>
      <c r="T63" s="507">
        <v>0</v>
      </c>
      <c r="U63" s="507">
        <v>0</v>
      </c>
      <c r="V63" s="507">
        <v>0</v>
      </c>
      <c r="W63" s="507">
        <v>0</v>
      </c>
      <c r="X63" s="507">
        <v>0</v>
      </c>
    </row>
    <row r="64" spans="1:24" ht="16.5" hidden="1" customHeight="1">
      <c r="A64" s="867"/>
      <c r="B64" s="868" t="s">
        <v>1707</v>
      </c>
      <c r="C64" s="867">
        <v>21</v>
      </c>
      <c r="D64" s="867">
        <v>0</v>
      </c>
      <c r="E64" s="867">
        <v>0</v>
      </c>
      <c r="F64" s="867">
        <v>0</v>
      </c>
      <c r="G64" s="867">
        <v>0</v>
      </c>
      <c r="H64" s="867">
        <v>0</v>
      </c>
      <c r="I64" s="867">
        <v>0</v>
      </c>
      <c r="J64" s="867">
        <v>0</v>
      </c>
      <c r="K64" s="867">
        <v>0</v>
      </c>
      <c r="L64" s="867">
        <v>0</v>
      </c>
      <c r="M64" s="867">
        <v>0</v>
      </c>
      <c r="N64" s="867">
        <v>0</v>
      </c>
      <c r="O64" s="867">
        <v>0</v>
      </c>
      <c r="P64" s="867">
        <v>0</v>
      </c>
      <c r="Q64" s="867">
        <v>0</v>
      </c>
      <c r="R64" s="867">
        <v>0</v>
      </c>
      <c r="S64" s="867">
        <v>0</v>
      </c>
      <c r="T64" s="867">
        <v>0</v>
      </c>
      <c r="U64" s="867">
        <v>0</v>
      </c>
      <c r="V64" s="867">
        <v>0</v>
      </c>
      <c r="W64" s="867">
        <v>0</v>
      </c>
      <c r="X64" s="867">
        <v>0</v>
      </c>
    </row>
    <row r="65" spans="1:24" ht="16.5" customHeight="1">
      <c r="B65" s="507" t="s">
        <v>1885</v>
      </c>
      <c r="C65" s="507">
        <v>55</v>
      </c>
      <c r="D65" s="869">
        <v>81</v>
      </c>
      <c r="E65" s="507">
        <v>75</v>
      </c>
      <c r="F65" s="507">
        <v>15</v>
      </c>
      <c r="G65" s="507">
        <v>15</v>
      </c>
      <c r="H65" s="507">
        <v>4</v>
      </c>
      <c r="I65" s="507">
        <v>2</v>
      </c>
      <c r="J65" s="507">
        <v>0</v>
      </c>
      <c r="K65" s="507">
        <v>23</v>
      </c>
      <c r="L65" s="507">
        <v>4</v>
      </c>
      <c r="M65" s="507">
        <v>1</v>
      </c>
      <c r="N65" s="507">
        <v>1</v>
      </c>
      <c r="O65" s="507">
        <v>0</v>
      </c>
      <c r="P65" s="507">
        <v>0</v>
      </c>
      <c r="Q65" s="507">
        <v>5</v>
      </c>
      <c r="R65" s="507">
        <v>0</v>
      </c>
      <c r="S65" s="507">
        <v>1</v>
      </c>
      <c r="T65" s="507">
        <v>18</v>
      </c>
      <c r="U65" s="507">
        <v>2</v>
      </c>
      <c r="V65" s="507">
        <v>0.2</v>
      </c>
      <c r="W65" s="507">
        <v>0.307</v>
      </c>
      <c r="X65" s="507">
        <v>0.25900000000000001</v>
      </c>
    </row>
    <row r="66" spans="1:24" ht="16.5" hidden="1" customHeight="1">
      <c r="A66" s="867" t="s">
        <v>1036</v>
      </c>
      <c r="B66" s="868" t="s">
        <v>1014</v>
      </c>
      <c r="C66" s="867">
        <v>11</v>
      </c>
      <c r="D66" s="867">
        <v>0</v>
      </c>
      <c r="E66" s="867">
        <v>0</v>
      </c>
      <c r="F66" s="867">
        <v>0</v>
      </c>
      <c r="G66" s="867">
        <v>0</v>
      </c>
      <c r="H66" s="867">
        <v>0</v>
      </c>
      <c r="I66" s="867">
        <v>0</v>
      </c>
      <c r="J66" s="867">
        <v>0</v>
      </c>
      <c r="K66" s="867">
        <v>0</v>
      </c>
      <c r="L66" s="867">
        <v>0</v>
      </c>
      <c r="M66" s="867">
        <v>0</v>
      </c>
      <c r="N66" s="867">
        <v>0</v>
      </c>
      <c r="O66" s="867">
        <v>0</v>
      </c>
      <c r="P66" s="867">
        <v>0</v>
      </c>
      <c r="Q66" s="867">
        <v>0</v>
      </c>
      <c r="R66" s="867">
        <v>0</v>
      </c>
      <c r="S66" s="867">
        <v>0</v>
      </c>
      <c r="T66" s="867">
        <v>0</v>
      </c>
      <c r="U66" s="867">
        <v>0</v>
      </c>
      <c r="V66" s="867">
        <v>0</v>
      </c>
      <c r="W66" s="867">
        <v>0</v>
      </c>
      <c r="X66" s="867">
        <v>0</v>
      </c>
    </row>
    <row r="67" spans="1:24" ht="16.5" customHeight="1">
      <c r="A67" s="867"/>
      <c r="B67" s="868" t="s">
        <v>994</v>
      </c>
      <c r="C67" s="867">
        <v>56</v>
      </c>
      <c r="D67" s="867">
        <v>139</v>
      </c>
      <c r="E67" s="867">
        <v>123</v>
      </c>
      <c r="F67" s="867">
        <v>9</v>
      </c>
      <c r="G67" s="867">
        <v>22</v>
      </c>
      <c r="H67" s="867">
        <v>7</v>
      </c>
      <c r="I67" s="867">
        <v>0</v>
      </c>
      <c r="J67" s="867">
        <v>2</v>
      </c>
      <c r="K67" s="867">
        <v>35</v>
      </c>
      <c r="L67" s="867">
        <v>16</v>
      </c>
      <c r="M67" s="867">
        <v>0</v>
      </c>
      <c r="N67" s="867">
        <v>0</v>
      </c>
      <c r="O67" s="867">
        <v>0</v>
      </c>
      <c r="P67" s="867">
        <v>0</v>
      </c>
      <c r="Q67" s="867">
        <v>15</v>
      </c>
      <c r="R67" s="867">
        <v>0</v>
      </c>
      <c r="S67" s="867">
        <v>1</v>
      </c>
      <c r="T67" s="867">
        <v>23</v>
      </c>
      <c r="U67" s="867">
        <v>3</v>
      </c>
      <c r="V67" s="867">
        <v>0.17899999999999999</v>
      </c>
      <c r="W67" s="867">
        <v>0.28499999999999998</v>
      </c>
      <c r="X67" s="867">
        <v>0.27300000000000002</v>
      </c>
    </row>
    <row r="68" spans="1:24" ht="16.5" customHeight="1">
      <c r="A68" s="507" t="s">
        <v>1036</v>
      </c>
      <c r="B68" s="507" t="s">
        <v>1021</v>
      </c>
      <c r="C68" s="507">
        <v>7</v>
      </c>
      <c r="D68" s="869">
        <v>26</v>
      </c>
      <c r="E68" s="507">
        <v>23</v>
      </c>
      <c r="F68" s="507">
        <v>3</v>
      </c>
      <c r="G68" s="507">
        <v>4</v>
      </c>
      <c r="H68" s="507">
        <v>1</v>
      </c>
      <c r="I68" s="507">
        <v>0</v>
      </c>
      <c r="J68" s="507">
        <v>0</v>
      </c>
      <c r="K68" s="507">
        <v>5</v>
      </c>
      <c r="L68" s="507">
        <v>1</v>
      </c>
      <c r="M68" s="507">
        <v>1</v>
      </c>
      <c r="N68" s="507">
        <v>0</v>
      </c>
      <c r="O68" s="507">
        <v>0</v>
      </c>
      <c r="P68" s="507">
        <v>0</v>
      </c>
      <c r="Q68" s="507">
        <v>3</v>
      </c>
      <c r="R68" s="507">
        <v>0</v>
      </c>
      <c r="S68" s="507">
        <v>0</v>
      </c>
      <c r="T68" s="507">
        <v>4</v>
      </c>
      <c r="U68" s="507">
        <v>2</v>
      </c>
      <c r="V68" s="507">
        <v>0.17399999999999999</v>
      </c>
      <c r="W68" s="507">
        <v>0.217</v>
      </c>
      <c r="X68" s="507">
        <v>0.26900000000000002</v>
      </c>
    </row>
    <row r="69" spans="1:24" ht="16.5" customHeight="1">
      <c r="A69" s="867"/>
      <c r="B69" s="868" t="s">
        <v>1577</v>
      </c>
      <c r="C69" s="867">
        <v>48</v>
      </c>
      <c r="D69" s="867">
        <v>107</v>
      </c>
      <c r="E69" s="867">
        <v>99</v>
      </c>
      <c r="F69" s="867">
        <v>5</v>
      </c>
      <c r="G69" s="867">
        <v>15</v>
      </c>
      <c r="H69" s="867">
        <v>2</v>
      </c>
      <c r="I69" s="867">
        <v>1</v>
      </c>
      <c r="J69" s="867">
        <v>0</v>
      </c>
      <c r="K69" s="867">
        <v>19</v>
      </c>
      <c r="L69" s="867">
        <v>7</v>
      </c>
      <c r="M69" s="867">
        <v>0</v>
      </c>
      <c r="N69" s="867">
        <v>0</v>
      </c>
      <c r="O69" s="867">
        <v>3</v>
      </c>
      <c r="P69" s="867">
        <v>1</v>
      </c>
      <c r="Q69" s="867">
        <v>4</v>
      </c>
      <c r="R69" s="867">
        <v>0</v>
      </c>
      <c r="S69" s="867">
        <v>0</v>
      </c>
      <c r="T69" s="867">
        <v>31</v>
      </c>
      <c r="U69" s="867">
        <v>2</v>
      </c>
      <c r="V69" s="867">
        <v>0.152</v>
      </c>
      <c r="W69" s="867">
        <v>0.192</v>
      </c>
      <c r="X69" s="867">
        <v>0.183</v>
      </c>
    </row>
    <row r="70" spans="1:24" ht="16.5" customHeight="1">
      <c r="A70" s="867"/>
      <c r="B70" s="868" t="s">
        <v>1689</v>
      </c>
      <c r="C70" s="867">
        <v>16</v>
      </c>
      <c r="D70" s="867">
        <v>15</v>
      </c>
      <c r="E70" s="867">
        <v>14</v>
      </c>
      <c r="F70" s="867">
        <v>1</v>
      </c>
      <c r="G70" s="867">
        <v>2</v>
      </c>
      <c r="H70" s="867">
        <v>0</v>
      </c>
      <c r="I70" s="867">
        <v>0</v>
      </c>
      <c r="J70" s="867">
        <v>0</v>
      </c>
      <c r="K70" s="867">
        <v>2</v>
      </c>
      <c r="L70" s="867">
        <v>0</v>
      </c>
      <c r="M70" s="867">
        <v>0</v>
      </c>
      <c r="N70" s="867">
        <v>0</v>
      </c>
      <c r="O70" s="867">
        <v>0</v>
      </c>
      <c r="P70" s="867">
        <v>0</v>
      </c>
      <c r="Q70" s="867">
        <v>1</v>
      </c>
      <c r="R70" s="867">
        <v>0</v>
      </c>
      <c r="S70" s="867">
        <v>0</v>
      </c>
      <c r="T70" s="867">
        <v>4</v>
      </c>
      <c r="U70" s="867">
        <v>1</v>
      </c>
      <c r="V70" s="867">
        <v>0.14299999999999999</v>
      </c>
      <c r="W70" s="867">
        <v>0.14299999999999999</v>
      </c>
      <c r="X70" s="867">
        <v>0.2</v>
      </c>
    </row>
    <row r="71" spans="1:24" ht="16.5" hidden="1" customHeight="1">
      <c r="B71" s="507" t="s">
        <v>1920</v>
      </c>
      <c r="C71" s="507">
        <v>1</v>
      </c>
      <c r="D71" s="869">
        <v>1</v>
      </c>
      <c r="E71" s="507">
        <v>1</v>
      </c>
      <c r="F71" s="507">
        <v>0</v>
      </c>
      <c r="G71" s="507">
        <v>0</v>
      </c>
      <c r="H71" s="507">
        <v>0</v>
      </c>
      <c r="I71" s="507">
        <v>0</v>
      </c>
      <c r="J71" s="507">
        <v>0</v>
      </c>
      <c r="K71" s="507">
        <v>0</v>
      </c>
      <c r="L71" s="507">
        <v>0</v>
      </c>
      <c r="M71" s="507">
        <v>0</v>
      </c>
      <c r="N71" s="507">
        <v>0</v>
      </c>
      <c r="O71" s="507">
        <v>0</v>
      </c>
      <c r="P71" s="507">
        <v>0</v>
      </c>
      <c r="Q71" s="507">
        <v>0</v>
      </c>
      <c r="R71" s="507">
        <v>0</v>
      </c>
      <c r="S71" s="507">
        <v>0</v>
      </c>
      <c r="T71" s="507">
        <v>0</v>
      </c>
      <c r="U71" s="507">
        <v>0</v>
      </c>
      <c r="V71" s="507">
        <v>0</v>
      </c>
      <c r="W71" s="507">
        <v>0</v>
      </c>
      <c r="X71" s="507">
        <v>0</v>
      </c>
    </row>
    <row r="72" spans="1:24" ht="16.5" hidden="1" customHeight="1">
      <c r="A72" s="867"/>
      <c r="B72" s="868" t="s">
        <v>1888</v>
      </c>
      <c r="C72" s="867">
        <v>13</v>
      </c>
      <c r="D72" s="867">
        <v>11</v>
      </c>
      <c r="E72" s="867">
        <v>10</v>
      </c>
      <c r="F72" s="867">
        <v>0</v>
      </c>
      <c r="G72" s="867">
        <v>2</v>
      </c>
      <c r="H72" s="867">
        <v>0</v>
      </c>
      <c r="I72" s="867">
        <v>0</v>
      </c>
      <c r="J72" s="867">
        <v>0</v>
      </c>
      <c r="K72" s="867">
        <v>2</v>
      </c>
      <c r="L72" s="867">
        <v>1</v>
      </c>
      <c r="M72" s="867">
        <v>0</v>
      </c>
      <c r="N72" s="867">
        <v>0</v>
      </c>
      <c r="O72" s="867">
        <v>1</v>
      </c>
      <c r="P72" s="867">
        <v>0</v>
      </c>
      <c r="Q72" s="867">
        <v>0</v>
      </c>
      <c r="R72" s="867">
        <v>0</v>
      </c>
      <c r="S72" s="867">
        <v>0</v>
      </c>
      <c r="T72" s="867">
        <v>4</v>
      </c>
      <c r="U72" s="867">
        <v>0</v>
      </c>
      <c r="V72" s="867">
        <v>0.2</v>
      </c>
      <c r="W72" s="867">
        <v>0.2</v>
      </c>
      <c r="X72" s="867">
        <v>0.2</v>
      </c>
    </row>
    <row r="73" spans="1:24" ht="16.5" customHeight="1">
      <c r="H73" s="507" t="s">
        <v>602</v>
      </c>
      <c r="I73" s="507" t="s">
        <v>602</v>
      </c>
      <c r="J73" s="507" t="s">
        <v>602</v>
      </c>
      <c r="N73" s="507" t="s">
        <v>602</v>
      </c>
      <c r="R73" s="507" t="s">
        <v>1039</v>
      </c>
      <c r="U73" s="507" t="s">
        <v>2054</v>
      </c>
      <c r="W73" s="507" t="s">
        <v>67</v>
      </c>
      <c r="X73" s="507" t="s">
        <v>602</v>
      </c>
    </row>
    <row r="74" spans="1:24" ht="16.5" hidden="1" customHeight="1">
      <c r="B74" s="507" t="s">
        <v>1894</v>
      </c>
      <c r="C74" s="507">
        <v>13</v>
      </c>
      <c r="D74" s="869">
        <v>5</v>
      </c>
      <c r="E74" s="507">
        <v>4</v>
      </c>
      <c r="F74" s="507">
        <v>2</v>
      </c>
      <c r="G74" s="507">
        <v>1</v>
      </c>
      <c r="H74" s="507">
        <v>0</v>
      </c>
      <c r="I74" s="507">
        <v>0</v>
      </c>
      <c r="J74" s="507">
        <v>0</v>
      </c>
      <c r="K74" s="507">
        <v>1</v>
      </c>
      <c r="L74" s="507">
        <v>0</v>
      </c>
      <c r="M74" s="507">
        <v>0</v>
      </c>
      <c r="N74" s="507">
        <v>0</v>
      </c>
      <c r="O74" s="507">
        <v>1</v>
      </c>
      <c r="P74" s="507">
        <v>0</v>
      </c>
      <c r="Q74" s="507">
        <v>0</v>
      </c>
      <c r="R74" s="507">
        <v>0</v>
      </c>
      <c r="S74" s="507">
        <v>0</v>
      </c>
      <c r="T74" s="507">
        <v>0</v>
      </c>
      <c r="U74" s="507">
        <v>1</v>
      </c>
      <c r="V74" s="507">
        <v>0.25</v>
      </c>
      <c r="W74" s="507">
        <v>0.25</v>
      </c>
      <c r="X74" s="507">
        <v>0.25</v>
      </c>
    </row>
    <row r="75" spans="1:24" ht="16.5" hidden="1" customHeight="1">
      <c r="B75" s="507" t="s">
        <v>2074</v>
      </c>
      <c r="C75" s="507">
        <v>5</v>
      </c>
      <c r="D75" s="869">
        <v>0</v>
      </c>
      <c r="E75" s="507">
        <v>0</v>
      </c>
      <c r="F75" s="507">
        <v>0</v>
      </c>
      <c r="G75" s="507">
        <v>0</v>
      </c>
      <c r="H75" s="507">
        <v>0</v>
      </c>
      <c r="I75" s="507">
        <v>0</v>
      </c>
      <c r="J75" s="507">
        <v>0</v>
      </c>
      <c r="K75" s="507">
        <v>0</v>
      </c>
      <c r="L75" s="507">
        <v>0</v>
      </c>
      <c r="M75" s="507">
        <v>0</v>
      </c>
      <c r="N75" s="507">
        <v>0</v>
      </c>
      <c r="O75" s="507">
        <v>0</v>
      </c>
      <c r="P75" s="507">
        <v>0</v>
      </c>
      <c r="Q75" s="507">
        <v>0</v>
      </c>
      <c r="R75" s="507">
        <v>0</v>
      </c>
      <c r="S75" s="507">
        <v>0</v>
      </c>
      <c r="T75" s="507">
        <v>0</v>
      </c>
      <c r="U75" s="507">
        <v>0</v>
      </c>
      <c r="V75" s="507">
        <v>0</v>
      </c>
      <c r="W75" s="507">
        <v>0</v>
      </c>
      <c r="X75" s="507">
        <v>0</v>
      </c>
    </row>
  </sheetData>
  <autoFilter ref="A3:Y75" xr:uid="{4CA73D7A-AB91-4B46-8B3D-5F171DC62CC3}">
    <filterColumn colId="4">
      <filters blank="1">
        <filter val="11"/>
        <filter val="116"/>
        <filter val="123"/>
        <filter val="124"/>
        <filter val="127"/>
        <filter val="133"/>
        <filter val="136"/>
        <filter val="137"/>
        <filter val="14"/>
        <filter val="143"/>
        <filter val="146"/>
        <filter val="154"/>
        <filter val="176"/>
        <filter val="181"/>
        <filter val="194"/>
        <filter val="21"/>
        <filter val="23"/>
        <filter val="249"/>
        <filter val="255"/>
        <filter val="26"/>
        <filter val="265"/>
        <filter val="27"/>
        <filter val="37"/>
        <filter val="55"/>
        <filter val="75"/>
        <filter val="79"/>
        <filter val="99"/>
        <filter val="数"/>
      </filters>
    </filterColumn>
    <sortState xmlns:xlrd2="http://schemas.microsoft.com/office/spreadsheetml/2017/richdata2" ref="A4:X73">
      <sortCondition descending="1" ref="V3:V75"/>
    </sortState>
  </autoFilter>
  <mergeCells count="1">
    <mergeCell ref="A1:B1"/>
  </mergeCells>
  <phoneticPr fontId="2"/>
  <hyperlinks>
    <hyperlink ref="E1" r:id="rId1" display="http://baseball-data.com/stats-farm/hitter-c/" xr:uid="{00000000-0004-0000-0D00-000002000000}"/>
    <hyperlink ref="D1" r:id="rId2" display="広島東洋カープ公式サイト" xr:uid="{00000000-0004-0000-0D00-000001000000}"/>
    <hyperlink ref="C1" r:id="rId3" xr:uid="{00000000-0004-0000-0D00-000000000000}"/>
  </hyperlinks>
  <printOptions gridLines="1"/>
  <pageMargins left="0.39370078740157483" right="0.35433070866141736" top="0.78740157480314965" bottom="0.55118110236220474" header="0.51181102362204722" footer="0.35433070866141736"/>
  <pageSetup paperSize="9" scale="85" orientation="portrait" horizontalDpi="4294967293" r:id="rId4"/>
  <headerFooter alignWithMargins="0">
    <oddHeader>&amp;L2012（24）年&amp;C&amp;12ファーム戦績&amp;R&amp;D</oddHeader>
    <oddFooter>&amp;L&amp;P/&amp;N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filterMode="1">
    <tabColor rgb="FFFFCC99"/>
  </sheetPr>
  <dimension ref="A1:X40"/>
  <sheetViews>
    <sheetView workbookViewId="0"/>
    <sheetView workbookViewId="1"/>
  </sheetViews>
  <sheetFormatPr defaultColWidth="5.25" defaultRowHeight="15"/>
  <cols>
    <col min="1" max="1" width="4.75" style="507" customWidth="1"/>
    <col min="2" max="2" width="12.75" style="507" customWidth="1"/>
    <col min="3" max="3" width="4.5" style="507" customWidth="1"/>
    <col min="4" max="4" width="4.375" style="869" customWidth="1"/>
    <col min="5" max="6" width="4.375" style="507" customWidth="1"/>
    <col min="7" max="7" width="4.75" style="507" customWidth="1"/>
    <col min="8" max="11" width="4.375" style="507" customWidth="1"/>
    <col min="12" max="12" width="4.375" style="887" customWidth="1"/>
    <col min="13" max="13" width="4.375" style="888" customWidth="1"/>
    <col min="14" max="21" width="4.375" style="507" customWidth="1"/>
    <col min="22" max="22" width="6.125" style="507" customWidth="1"/>
    <col min="23" max="23" width="5.25" style="507"/>
    <col min="24" max="24" width="6.375" style="507" customWidth="1"/>
    <col min="25" max="25" width="6" style="507" customWidth="1"/>
    <col min="26" max="28" width="5.25" style="507"/>
    <col min="29" max="29" width="5.125" style="507" customWidth="1"/>
    <col min="30" max="30" width="2.875" style="507" customWidth="1"/>
    <col min="31" max="31" width="3.25" style="507" customWidth="1"/>
    <col min="32" max="16384" width="5.25" style="507"/>
  </cols>
  <sheetData>
    <row r="1" spans="1:24" ht="15" customHeight="1">
      <c r="A1" s="878" t="s">
        <v>1884</v>
      </c>
      <c r="B1" s="878"/>
      <c r="C1" s="878"/>
      <c r="D1" s="878"/>
      <c r="E1" s="878"/>
      <c r="F1" s="878"/>
      <c r="G1" s="878"/>
      <c r="H1" s="878"/>
      <c r="I1" s="878"/>
      <c r="J1" s="878"/>
      <c r="K1" s="878"/>
      <c r="L1" s="879"/>
      <c r="M1" s="881"/>
      <c r="N1" s="878"/>
      <c r="O1" s="878"/>
      <c r="P1" s="878"/>
      <c r="Q1" s="878"/>
      <c r="R1" s="878"/>
      <c r="S1" s="878"/>
      <c r="T1" s="878"/>
      <c r="U1" s="878"/>
      <c r="V1" s="878"/>
      <c r="W1" s="878"/>
      <c r="X1" s="878"/>
    </row>
    <row r="2" spans="1:24">
      <c r="A2" s="882"/>
      <c r="B2" s="882" t="s">
        <v>1851</v>
      </c>
      <c r="C2" s="882" t="s">
        <v>1040</v>
      </c>
      <c r="D2" s="882" t="s">
        <v>18</v>
      </c>
      <c r="E2" s="882" t="s">
        <v>595</v>
      </c>
      <c r="F2" s="882" t="s">
        <v>748</v>
      </c>
      <c r="G2" s="882" t="s">
        <v>1042</v>
      </c>
      <c r="H2" s="882" t="s">
        <v>1042</v>
      </c>
      <c r="I2" s="882" t="s">
        <v>1044</v>
      </c>
      <c r="J2" s="882" t="s">
        <v>18</v>
      </c>
      <c r="K2" s="882" t="s">
        <v>67</v>
      </c>
      <c r="L2" s="877" t="s">
        <v>65</v>
      </c>
      <c r="M2" s="883"/>
      <c r="N2" s="882" t="s">
        <v>610</v>
      </c>
      <c r="O2" s="882" t="s">
        <v>601</v>
      </c>
      <c r="P2" s="882" t="s">
        <v>612</v>
      </c>
      <c r="Q2" s="882" t="s">
        <v>1038</v>
      </c>
      <c r="R2" s="882" t="s">
        <v>613</v>
      </c>
      <c r="S2" s="882" t="s">
        <v>68</v>
      </c>
      <c r="T2" s="882" t="s">
        <v>1045</v>
      </c>
      <c r="U2" s="882" t="s">
        <v>1046</v>
      </c>
      <c r="V2" s="882" t="s">
        <v>600</v>
      </c>
      <c r="W2" s="882" t="s">
        <v>751</v>
      </c>
      <c r="X2" s="882" t="s">
        <v>603</v>
      </c>
    </row>
    <row r="3" spans="1:24">
      <c r="A3" s="882"/>
      <c r="B3" s="882"/>
      <c r="C3" s="882"/>
      <c r="D3" s="882"/>
      <c r="E3" s="882"/>
      <c r="F3" s="882" t="s">
        <v>1853</v>
      </c>
      <c r="G3" s="882"/>
      <c r="H3" s="882" t="s">
        <v>1043</v>
      </c>
      <c r="I3" s="882" t="s">
        <v>612</v>
      </c>
      <c r="J3" s="882"/>
      <c r="K3" s="882"/>
      <c r="L3" s="877" t="s">
        <v>745</v>
      </c>
      <c r="M3" s="883"/>
      <c r="N3" s="882"/>
      <c r="O3" s="882" t="s">
        <v>602</v>
      </c>
      <c r="P3" s="882"/>
      <c r="Q3" s="882" t="s">
        <v>1039</v>
      </c>
      <c r="R3" s="882"/>
      <c r="S3" s="882"/>
      <c r="T3" s="882"/>
      <c r="U3" s="882" t="s">
        <v>1853</v>
      </c>
      <c r="V3" s="882"/>
      <c r="W3" s="882" t="s">
        <v>752</v>
      </c>
      <c r="X3" s="882" t="s">
        <v>604</v>
      </c>
    </row>
    <row r="4" spans="1:24">
      <c r="A4" s="882"/>
      <c r="B4" s="882"/>
      <c r="C4" s="882" t="s">
        <v>1041</v>
      </c>
      <c r="D4" s="882" t="s">
        <v>747</v>
      </c>
      <c r="E4" s="882" t="s">
        <v>1852</v>
      </c>
      <c r="F4" s="882" t="s">
        <v>749</v>
      </c>
      <c r="G4" s="882" t="s">
        <v>65</v>
      </c>
      <c r="H4" s="882" t="s">
        <v>18</v>
      </c>
      <c r="I4" s="882" t="s">
        <v>745</v>
      </c>
      <c r="J4" s="882" t="s">
        <v>596</v>
      </c>
      <c r="K4" s="882" t="s">
        <v>750</v>
      </c>
      <c r="L4" s="877" t="s">
        <v>585</v>
      </c>
      <c r="M4" s="883"/>
      <c r="N4" s="882" t="s">
        <v>67</v>
      </c>
      <c r="O4" s="882" t="s">
        <v>67</v>
      </c>
      <c r="P4" s="882" t="s">
        <v>745</v>
      </c>
      <c r="Q4" s="882" t="s">
        <v>612</v>
      </c>
      <c r="R4" s="882" t="s">
        <v>745</v>
      </c>
      <c r="S4" s="882" t="s">
        <v>611</v>
      </c>
      <c r="T4" s="882" t="s">
        <v>65</v>
      </c>
      <c r="U4" s="882" t="s">
        <v>1047</v>
      </c>
      <c r="V4" s="882" t="s">
        <v>599</v>
      </c>
      <c r="W4" s="882" t="s">
        <v>599</v>
      </c>
      <c r="X4" s="882" t="s">
        <v>596</v>
      </c>
    </row>
    <row r="5" spans="1:24">
      <c r="B5" s="507" t="s">
        <v>1789</v>
      </c>
      <c r="C5" s="507">
        <v>7</v>
      </c>
      <c r="D5" s="869">
        <v>2</v>
      </c>
      <c r="E5" s="507">
        <v>1</v>
      </c>
      <c r="F5" s="507">
        <v>0</v>
      </c>
      <c r="G5" s="507">
        <v>0</v>
      </c>
      <c r="H5" s="507">
        <v>0</v>
      </c>
      <c r="I5" s="507">
        <v>0</v>
      </c>
      <c r="J5" s="507">
        <v>0.66700000000000004</v>
      </c>
      <c r="K5" s="507">
        <v>91</v>
      </c>
      <c r="L5" s="887">
        <v>23</v>
      </c>
      <c r="N5" s="507">
        <v>15</v>
      </c>
      <c r="O5" s="507">
        <v>0</v>
      </c>
      <c r="P5" s="507">
        <v>6</v>
      </c>
      <c r="Q5" s="507">
        <v>0</v>
      </c>
      <c r="R5" s="507">
        <v>1</v>
      </c>
      <c r="S5" s="507">
        <v>22</v>
      </c>
      <c r="T5" s="507">
        <v>0</v>
      </c>
      <c r="U5" s="507">
        <v>0</v>
      </c>
      <c r="V5" s="507">
        <v>9</v>
      </c>
      <c r="W5" s="507">
        <v>5</v>
      </c>
      <c r="X5" s="507">
        <v>1.96</v>
      </c>
    </row>
    <row r="6" spans="1:24">
      <c r="A6" s="878" t="s">
        <v>1036</v>
      </c>
      <c r="B6" s="507" t="s">
        <v>1904</v>
      </c>
      <c r="C6" s="878">
        <v>3</v>
      </c>
      <c r="D6" s="878">
        <v>2</v>
      </c>
      <c r="E6" s="878">
        <v>0</v>
      </c>
      <c r="F6" s="878">
        <v>0</v>
      </c>
      <c r="G6" s="878">
        <v>0</v>
      </c>
      <c r="H6" s="878">
        <v>0</v>
      </c>
      <c r="I6" s="878">
        <v>0</v>
      </c>
      <c r="J6" s="878">
        <v>1</v>
      </c>
      <c r="K6" s="878">
        <v>64</v>
      </c>
      <c r="L6" s="879">
        <v>17</v>
      </c>
      <c r="M6" s="881"/>
      <c r="N6" s="878">
        <v>13</v>
      </c>
      <c r="O6" s="878">
        <v>0</v>
      </c>
      <c r="P6" s="878">
        <v>3</v>
      </c>
      <c r="Q6" s="878">
        <v>0</v>
      </c>
      <c r="R6" s="878">
        <v>1</v>
      </c>
      <c r="S6" s="878">
        <v>17</v>
      </c>
      <c r="T6" s="878">
        <v>0</v>
      </c>
      <c r="U6" s="878">
        <v>0</v>
      </c>
      <c r="V6" s="878">
        <v>4</v>
      </c>
      <c r="W6" s="878">
        <v>4</v>
      </c>
      <c r="X6" s="878">
        <v>2.12</v>
      </c>
    </row>
    <row r="7" spans="1:24">
      <c r="A7" s="878"/>
      <c r="B7" s="507" t="s">
        <v>656</v>
      </c>
      <c r="C7" s="878">
        <v>35</v>
      </c>
      <c r="D7" s="878">
        <v>2</v>
      </c>
      <c r="E7" s="878">
        <v>1</v>
      </c>
      <c r="F7" s="878">
        <v>0</v>
      </c>
      <c r="G7" s="878">
        <v>0</v>
      </c>
      <c r="H7" s="878">
        <v>0</v>
      </c>
      <c r="I7" s="878">
        <v>0</v>
      </c>
      <c r="J7" s="878">
        <v>0.66700000000000004</v>
      </c>
      <c r="K7" s="878">
        <v>154</v>
      </c>
      <c r="L7" s="879">
        <v>35</v>
      </c>
      <c r="M7" s="881"/>
      <c r="N7" s="878">
        <v>37</v>
      </c>
      <c r="O7" s="878">
        <v>0</v>
      </c>
      <c r="P7" s="878">
        <v>15</v>
      </c>
      <c r="Q7" s="878">
        <v>0</v>
      </c>
      <c r="R7" s="878">
        <v>0</v>
      </c>
      <c r="S7" s="878">
        <v>32</v>
      </c>
      <c r="T7" s="878">
        <v>4</v>
      </c>
      <c r="U7" s="878">
        <v>0</v>
      </c>
      <c r="V7" s="878">
        <v>13</v>
      </c>
      <c r="W7" s="878">
        <v>10</v>
      </c>
      <c r="X7" s="878">
        <v>2.57</v>
      </c>
    </row>
    <row r="8" spans="1:24">
      <c r="A8" s="878"/>
      <c r="B8" s="507" t="s">
        <v>29</v>
      </c>
      <c r="C8" s="878">
        <v>14</v>
      </c>
      <c r="D8" s="878">
        <v>1</v>
      </c>
      <c r="E8" s="878">
        <v>1</v>
      </c>
      <c r="F8" s="878">
        <v>3</v>
      </c>
      <c r="G8" s="878">
        <v>0</v>
      </c>
      <c r="H8" s="878">
        <v>0</v>
      </c>
      <c r="I8" s="878">
        <v>0</v>
      </c>
      <c r="J8" s="878">
        <v>0.5</v>
      </c>
      <c r="K8" s="878">
        <v>60</v>
      </c>
      <c r="L8" s="879">
        <v>13</v>
      </c>
      <c r="M8" s="881">
        <v>0.2</v>
      </c>
      <c r="N8" s="878">
        <v>9</v>
      </c>
      <c r="O8" s="878">
        <v>2</v>
      </c>
      <c r="P8" s="878">
        <v>9</v>
      </c>
      <c r="Q8" s="878">
        <v>0</v>
      </c>
      <c r="R8" s="878">
        <v>1</v>
      </c>
      <c r="S8" s="878">
        <v>10</v>
      </c>
      <c r="T8" s="878">
        <v>0</v>
      </c>
      <c r="U8" s="878">
        <v>0</v>
      </c>
      <c r="V8" s="878">
        <v>5</v>
      </c>
      <c r="W8" s="878">
        <v>4</v>
      </c>
      <c r="X8" s="878">
        <v>2.63</v>
      </c>
    </row>
    <row r="9" spans="1:24" hidden="1">
      <c r="A9" s="878"/>
      <c r="B9" s="507" t="s">
        <v>2060</v>
      </c>
      <c r="C9" s="878">
        <v>1</v>
      </c>
      <c r="D9" s="878">
        <v>0</v>
      </c>
      <c r="E9" s="878">
        <v>1</v>
      </c>
      <c r="F9" s="878">
        <v>0</v>
      </c>
      <c r="G9" s="878">
        <v>0</v>
      </c>
      <c r="H9" s="878">
        <v>0</v>
      </c>
      <c r="I9" s="878">
        <v>0</v>
      </c>
      <c r="J9" s="878">
        <v>0</v>
      </c>
      <c r="K9" s="878">
        <v>21</v>
      </c>
      <c r="L9" s="879">
        <v>5</v>
      </c>
      <c r="M9" s="881"/>
      <c r="N9" s="878">
        <v>6</v>
      </c>
      <c r="O9" s="878">
        <v>1</v>
      </c>
      <c r="P9" s="878">
        <v>0</v>
      </c>
      <c r="Q9" s="878">
        <v>0</v>
      </c>
      <c r="R9" s="878">
        <v>0</v>
      </c>
      <c r="S9" s="878">
        <v>3</v>
      </c>
      <c r="T9" s="878">
        <v>0</v>
      </c>
      <c r="U9" s="878">
        <v>0</v>
      </c>
      <c r="V9" s="878">
        <v>3</v>
      </c>
      <c r="W9" s="878">
        <v>3</v>
      </c>
      <c r="X9" s="878">
        <v>5.4</v>
      </c>
    </row>
    <row r="10" spans="1:24" hidden="1">
      <c r="A10" s="878"/>
      <c r="B10" s="507" t="s">
        <v>1925</v>
      </c>
      <c r="C10" s="878">
        <v>5</v>
      </c>
      <c r="D10" s="878">
        <v>1</v>
      </c>
      <c r="E10" s="878">
        <v>1</v>
      </c>
      <c r="F10" s="878">
        <v>0</v>
      </c>
      <c r="G10" s="878">
        <v>0</v>
      </c>
      <c r="H10" s="878">
        <v>0</v>
      </c>
      <c r="I10" s="878">
        <v>0</v>
      </c>
      <c r="J10" s="878">
        <v>0.5</v>
      </c>
      <c r="K10" s="878">
        <v>48</v>
      </c>
      <c r="L10" s="879">
        <v>9</v>
      </c>
      <c r="M10" s="881"/>
      <c r="N10" s="878">
        <v>15</v>
      </c>
      <c r="O10" s="878">
        <v>4</v>
      </c>
      <c r="P10" s="878">
        <v>4</v>
      </c>
      <c r="Q10" s="878">
        <v>0</v>
      </c>
      <c r="R10" s="878">
        <v>1</v>
      </c>
      <c r="S10" s="878">
        <v>8</v>
      </c>
      <c r="T10" s="878">
        <v>0</v>
      </c>
      <c r="U10" s="878">
        <v>0</v>
      </c>
      <c r="V10" s="878">
        <v>14</v>
      </c>
      <c r="W10" s="878">
        <v>10</v>
      </c>
      <c r="X10" s="878">
        <v>10</v>
      </c>
    </row>
    <row r="11" spans="1:24">
      <c r="A11" s="878"/>
      <c r="B11" s="507" t="s">
        <v>1888</v>
      </c>
      <c r="C11" s="878">
        <v>13</v>
      </c>
      <c r="D11" s="878">
        <v>2</v>
      </c>
      <c r="E11" s="878">
        <v>6</v>
      </c>
      <c r="F11" s="878">
        <v>0</v>
      </c>
      <c r="G11" s="878">
        <v>0</v>
      </c>
      <c r="H11" s="878">
        <v>0</v>
      </c>
      <c r="I11" s="878">
        <v>0</v>
      </c>
      <c r="J11" s="878">
        <v>0.25</v>
      </c>
      <c r="K11" s="878">
        <v>299</v>
      </c>
      <c r="L11" s="879">
        <v>73</v>
      </c>
      <c r="M11" s="881"/>
      <c r="N11" s="878">
        <v>51</v>
      </c>
      <c r="O11" s="878">
        <v>5</v>
      </c>
      <c r="P11" s="878">
        <v>38</v>
      </c>
      <c r="Q11" s="878">
        <v>0</v>
      </c>
      <c r="R11" s="878">
        <v>0</v>
      </c>
      <c r="S11" s="878">
        <v>58</v>
      </c>
      <c r="T11" s="878">
        <v>6</v>
      </c>
      <c r="U11" s="878">
        <v>0</v>
      </c>
      <c r="V11" s="878">
        <v>26</v>
      </c>
      <c r="W11" s="878">
        <v>23</v>
      </c>
      <c r="X11" s="878">
        <v>2.84</v>
      </c>
    </row>
    <row r="12" spans="1:24" hidden="1">
      <c r="A12" s="878"/>
      <c r="B12" s="507" t="s">
        <v>1922</v>
      </c>
      <c r="C12" s="878">
        <v>12</v>
      </c>
      <c r="D12" s="878">
        <v>1</v>
      </c>
      <c r="E12" s="878">
        <v>1</v>
      </c>
      <c r="F12" s="878">
        <v>1</v>
      </c>
      <c r="G12" s="878">
        <v>0</v>
      </c>
      <c r="H12" s="878">
        <v>0</v>
      </c>
      <c r="I12" s="878">
        <v>0</v>
      </c>
      <c r="J12" s="878">
        <v>0.5</v>
      </c>
      <c r="K12" s="878">
        <v>42</v>
      </c>
      <c r="L12" s="879">
        <v>10</v>
      </c>
      <c r="M12" s="881">
        <v>0.1</v>
      </c>
      <c r="N12" s="878">
        <v>12</v>
      </c>
      <c r="O12" s="878">
        <v>1</v>
      </c>
      <c r="P12" s="878">
        <v>2</v>
      </c>
      <c r="Q12" s="878">
        <v>2</v>
      </c>
      <c r="R12" s="878">
        <v>0</v>
      </c>
      <c r="S12" s="878">
        <v>15</v>
      </c>
      <c r="T12" s="878">
        <v>0</v>
      </c>
      <c r="U12" s="878">
        <v>0</v>
      </c>
      <c r="V12" s="878">
        <v>3</v>
      </c>
      <c r="W12" s="878">
        <v>3</v>
      </c>
      <c r="X12" s="878">
        <v>2.61</v>
      </c>
    </row>
    <row r="13" spans="1:24" hidden="1">
      <c r="B13" s="507" t="s">
        <v>1918</v>
      </c>
      <c r="C13" s="507">
        <v>1</v>
      </c>
      <c r="D13" s="869">
        <v>0</v>
      </c>
      <c r="E13" s="507">
        <v>0</v>
      </c>
      <c r="F13" s="507">
        <v>0</v>
      </c>
      <c r="G13" s="507">
        <v>0</v>
      </c>
      <c r="H13" s="507">
        <v>0</v>
      </c>
      <c r="I13" s="507">
        <v>0</v>
      </c>
      <c r="J13" s="507">
        <v>0</v>
      </c>
      <c r="K13" s="507">
        <v>19</v>
      </c>
      <c r="L13" s="887">
        <v>5</v>
      </c>
      <c r="N13" s="507">
        <v>3</v>
      </c>
      <c r="O13" s="507">
        <v>0</v>
      </c>
      <c r="P13" s="507">
        <v>1</v>
      </c>
      <c r="Q13" s="507">
        <v>0</v>
      </c>
      <c r="R13" s="507">
        <v>1</v>
      </c>
      <c r="S13" s="507">
        <v>3</v>
      </c>
      <c r="T13" s="507">
        <v>1</v>
      </c>
      <c r="U13" s="507">
        <v>0</v>
      </c>
      <c r="V13" s="507">
        <v>0</v>
      </c>
      <c r="W13" s="507">
        <v>0</v>
      </c>
      <c r="X13" s="507">
        <v>0</v>
      </c>
    </row>
    <row r="14" spans="1:24">
      <c r="A14" s="878"/>
      <c r="B14" s="507" t="s">
        <v>1689</v>
      </c>
      <c r="C14" s="878">
        <v>16</v>
      </c>
      <c r="D14" s="878">
        <v>6</v>
      </c>
      <c r="E14" s="878">
        <v>5</v>
      </c>
      <c r="F14" s="878">
        <v>0</v>
      </c>
      <c r="G14" s="878">
        <v>0</v>
      </c>
      <c r="H14" s="878">
        <v>0</v>
      </c>
      <c r="I14" s="878">
        <v>0</v>
      </c>
      <c r="J14" s="878">
        <v>0.54500000000000004</v>
      </c>
      <c r="K14" s="878">
        <v>345</v>
      </c>
      <c r="L14" s="879">
        <v>85</v>
      </c>
      <c r="M14" s="881">
        <v>0.1</v>
      </c>
      <c r="N14" s="878">
        <v>76</v>
      </c>
      <c r="O14" s="878">
        <v>8</v>
      </c>
      <c r="P14" s="878">
        <v>19</v>
      </c>
      <c r="Q14" s="878">
        <v>0</v>
      </c>
      <c r="R14" s="878">
        <v>2</v>
      </c>
      <c r="S14" s="878">
        <v>61</v>
      </c>
      <c r="T14" s="878">
        <v>1</v>
      </c>
      <c r="U14" s="878">
        <v>2</v>
      </c>
      <c r="V14" s="878">
        <v>29</v>
      </c>
      <c r="W14" s="878">
        <v>27</v>
      </c>
      <c r="X14" s="878">
        <v>2.85</v>
      </c>
    </row>
    <row r="15" spans="1:24" hidden="1">
      <c r="B15" s="507" t="s">
        <v>2049</v>
      </c>
      <c r="C15" s="507">
        <v>2</v>
      </c>
      <c r="D15" s="869">
        <v>0</v>
      </c>
      <c r="E15" s="507">
        <v>0</v>
      </c>
      <c r="F15" s="507">
        <v>0</v>
      </c>
      <c r="G15" s="507">
        <v>0</v>
      </c>
      <c r="H15" s="507">
        <v>0</v>
      </c>
      <c r="I15" s="507">
        <v>0</v>
      </c>
      <c r="J15" s="507">
        <v>0</v>
      </c>
      <c r="K15" s="507">
        <v>10</v>
      </c>
      <c r="L15" s="887">
        <v>2</v>
      </c>
      <c r="N15" s="507">
        <v>2</v>
      </c>
      <c r="O15" s="507">
        <v>0</v>
      </c>
      <c r="P15" s="507">
        <v>2</v>
      </c>
      <c r="Q15" s="507">
        <v>0</v>
      </c>
      <c r="R15" s="507">
        <v>0</v>
      </c>
      <c r="S15" s="507">
        <v>4</v>
      </c>
      <c r="T15" s="507">
        <v>2</v>
      </c>
      <c r="U15" s="507">
        <v>0</v>
      </c>
      <c r="V15" s="507">
        <v>1</v>
      </c>
      <c r="W15" s="507">
        <v>1</v>
      </c>
      <c r="X15" s="507">
        <v>4.5</v>
      </c>
    </row>
    <row r="16" spans="1:24">
      <c r="B16" s="507" t="s">
        <v>687</v>
      </c>
      <c r="C16" s="507">
        <v>11</v>
      </c>
      <c r="D16" s="869">
        <v>3</v>
      </c>
      <c r="E16" s="507">
        <v>3</v>
      </c>
      <c r="F16" s="507">
        <v>0</v>
      </c>
      <c r="G16" s="507">
        <v>0</v>
      </c>
      <c r="H16" s="507">
        <v>0</v>
      </c>
      <c r="I16" s="507">
        <v>0</v>
      </c>
      <c r="J16" s="507">
        <v>0.5</v>
      </c>
      <c r="K16" s="507">
        <v>245</v>
      </c>
      <c r="L16" s="887">
        <v>59</v>
      </c>
      <c r="N16" s="507">
        <v>59</v>
      </c>
      <c r="O16" s="507">
        <v>2</v>
      </c>
      <c r="P16" s="507">
        <v>17</v>
      </c>
      <c r="Q16" s="507">
        <v>0</v>
      </c>
      <c r="R16" s="507">
        <v>2</v>
      </c>
      <c r="S16" s="507">
        <v>39</v>
      </c>
      <c r="T16" s="507">
        <v>1</v>
      </c>
      <c r="U16" s="507">
        <v>0</v>
      </c>
      <c r="V16" s="507">
        <v>21</v>
      </c>
      <c r="W16" s="507">
        <v>20</v>
      </c>
      <c r="X16" s="507">
        <v>3.05</v>
      </c>
    </row>
    <row r="17" spans="1:24" hidden="1">
      <c r="A17" s="878"/>
      <c r="B17" s="507" t="s">
        <v>2053</v>
      </c>
      <c r="C17" s="878">
        <v>3</v>
      </c>
      <c r="D17" s="878">
        <v>0</v>
      </c>
      <c r="E17" s="878">
        <v>0</v>
      </c>
      <c r="F17" s="878">
        <v>0</v>
      </c>
      <c r="G17" s="878">
        <v>0</v>
      </c>
      <c r="H17" s="878">
        <v>0</v>
      </c>
      <c r="I17" s="878">
        <v>0</v>
      </c>
      <c r="J17" s="878">
        <v>0</v>
      </c>
      <c r="K17" s="878">
        <v>16</v>
      </c>
      <c r="L17" s="879">
        <v>3</v>
      </c>
      <c r="M17" s="881"/>
      <c r="N17" s="878">
        <v>4</v>
      </c>
      <c r="O17" s="878">
        <v>0</v>
      </c>
      <c r="P17" s="878">
        <v>4</v>
      </c>
      <c r="Q17" s="878">
        <v>0</v>
      </c>
      <c r="R17" s="878">
        <v>0</v>
      </c>
      <c r="S17" s="878">
        <v>2</v>
      </c>
      <c r="T17" s="878">
        <v>1</v>
      </c>
      <c r="U17" s="878">
        <v>0</v>
      </c>
      <c r="V17" s="878">
        <v>3</v>
      </c>
      <c r="W17" s="878">
        <v>3</v>
      </c>
      <c r="X17" s="878">
        <v>9</v>
      </c>
    </row>
    <row r="18" spans="1:24">
      <c r="B18" s="507" t="s">
        <v>732</v>
      </c>
      <c r="C18" s="507">
        <v>32</v>
      </c>
      <c r="D18" s="869">
        <v>4</v>
      </c>
      <c r="E18" s="507">
        <v>6</v>
      </c>
      <c r="F18" s="507">
        <v>3</v>
      </c>
      <c r="G18" s="507">
        <v>0</v>
      </c>
      <c r="H18" s="507">
        <v>0</v>
      </c>
      <c r="I18" s="507">
        <v>0</v>
      </c>
      <c r="J18" s="507">
        <v>0.4</v>
      </c>
      <c r="K18" s="507">
        <v>136</v>
      </c>
      <c r="L18" s="887">
        <v>31</v>
      </c>
      <c r="N18" s="507">
        <v>31</v>
      </c>
      <c r="O18" s="507">
        <v>3</v>
      </c>
      <c r="P18" s="507">
        <v>10</v>
      </c>
      <c r="Q18" s="507">
        <v>0</v>
      </c>
      <c r="R18" s="507">
        <v>1</v>
      </c>
      <c r="S18" s="507">
        <v>25</v>
      </c>
      <c r="T18" s="507">
        <v>2</v>
      </c>
      <c r="U18" s="507">
        <v>0</v>
      </c>
      <c r="V18" s="507">
        <v>15</v>
      </c>
      <c r="W18" s="507">
        <v>11</v>
      </c>
      <c r="X18" s="507">
        <v>3.19</v>
      </c>
    </row>
    <row r="19" spans="1:24">
      <c r="A19" s="878"/>
      <c r="B19" s="507" t="s">
        <v>2033</v>
      </c>
      <c r="C19" s="878">
        <v>13</v>
      </c>
      <c r="D19" s="878">
        <v>0</v>
      </c>
      <c r="E19" s="878">
        <v>0</v>
      </c>
      <c r="F19" s="878">
        <v>0</v>
      </c>
      <c r="G19" s="878">
        <v>0</v>
      </c>
      <c r="H19" s="878">
        <v>0</v>
      </c>
      <c r="I19" s="878">
        <v>0</v>
      </c>
      <c r="J19" s="878">
        <v>0</v>
      </c>
      <c r="K19" s="878">
        <v>60</v>
      </c>
      <c r="L19" s="879">
        <v>14</v>
      </c>
      <c r="M19" s="881"/>
      <c r="N19" s="878">
        <v>7</v>
      </c>
      <c r="O19" s="878">
        <v>0</v>
      </c>
      <c r="P19" s="878">
        <v>10</v>
      </c>
      <c r="Q19" s="878">
        <v>0</v>
      </c>
      <c r="R19" s="878">
        <v>5</v>
      </c>
      <c r="S19" s="878">
        <v>6</v>
      </c>
      <c r="T19" s="878">
        <v>0</v>
      </c>
      <c r="U19" s="878">
        <v>0</v>
      </c>
      <c r="V19" s="878">
        <v>6</v>
      </c>
      <c r="W19" s="878">
        <v>5</v>
      </c>
      <c r="X19" s="878">
        <v>3.21</v>
      </c>
    </row>
    <row r="20" spans="1:24">
      <c r="A20" s="878" t="s">
        <v>1036</v>
      </c>
      <c r="B20" s="507" t="s">
        <v>1892</v>
      </c>
      <c r="C20" s="878">
        <v>5</v>
      </c>
      <c r="D20" s="878">
        <v>3</v>
      </c>
      <c r="E20" s="878">
        <v>0</v>
      </c>
      <c r="F20" s="878">
        <v>0</v>
      </c>
      <c r="G20" s="878">
        <v>0</v>
      </c>
      <c r="H20" s="878">
        <v>0</v>
      </c>
      <c r="I20" s="878">
        <v>0</v>
      </c>
      <c r="J20" s="878">
        <v>1</v>
      </c>
      <c r="K20" s="878">
        <v>90</v>
      </c>
      <c r="L20" s="879">
        <v>22</v>
      </c>
      <c r="M20" s="881"/>
      <c r="N20" s="878">
        <v>21</v>
      </c>
      <c r="O20" s="878">
        <v>2</v>
      </c>
      <c r="P20" s="878">
        <v>3</v>
      </c>
      <c r="Q20" s="878">
        <v>0</v>
      </c>
      <c r="R20" s="878">
        <v>1</v>
      </c>
      <c r="S20" s="878">
        <v>18</v>
      </c>
      <c r="T20" s="878">
        <v>1</v>
      </c>
      <c r="U20" s="878">
        <v>1</v>
      </c>
      <c r="V20" s="878">
        <v>9</v>
      </c>
      <c r="W20" s="878">
        <v>8</v>
      </c>
      <c r="X20" s="878">
        <v>3.27</v>
      </c>
    </row>
    <row r="21" spans="1:24">
      <c r="A21" s="878"/>
      <c r="B21" s="507" t="s">
        <v>1575</v>
      </c>
      <c r="C21" s="878">
        <v>12</v>
      </c>
      <c r="D21" s="878">
        <v>0</v>
      </c>
      <c r="E21" s="878">
        <v>0</v>
      </c>
      <c r="F21" s="878">
        <v>2</v>
      </c>
      <c r="G21" s="878">
        <v>0</v>
      </c>
      <c r="H21" s="878">
        <v>0</v>
      </c>
      <c r="I21" s="878">
        <v>0</v>
      </c>
      <c r="J21" s="878">
        <v>0</v>
      </c>
      <c r="K21" s="878">
        <v>54</v>
      </c>
      <c r="L21" s="879">
        <v>13</v>
      </c>
      <c r="M21" s="881"/>
      <c r="N21" s="878">
        <v>12</v>
      </c>
      <c r="O21" s="878">
        <v>0</v>
      </c>
      <c r="P21" s="878">
        <v>2</v>
      </c>
      <c r="Q21" s="878">
        <v>0</v>
      </c>
      <c r="R21" s="878">
        <v>1</v>
      </c>
      <c r="S21" s="878">
        <v>18</v>
      </c>
      <c r="T21" s="878">
        <v>5</v>
      </c>
      <c r="U21" s="878">
        <v>0</v>
      </c>
      <c r="V21" s="878">
        <v>6</v>
      </c>
      <c r="W21" s="878">
        <v>5</v>
      </c>
      <c r="X21" s="878">
        <v>3.46</v>
      </c>
    </row>
    <row r="22" spans="1:24">
      <c r="A22" s="878"/>
      <c r="B22" s="507" t="s">
        <v>1712</v>
      </c>
      <c r="C22" s="878">
        <v>38</v>
      </c>
      <c r="D22" s="878">
        <v>1</v>
      </c>
      <c r="E22" s="878">
        <v>1</v>
      </c>
      <c r="F22" s="878">
        <v>4</v>
      </c>
      <c r="G22" s="878">
        <v>0</v>
      </c>
      <c r="H22" s="878">
        <v>0</v>
      </c>
      <c r="I22" s="878">
        <v>0</v>
      </c>
      <c r="J22" s="878">
        <v>0.5</v>
      </c>
      <c r="K22" s="878">
        <v>164</v>
      </c>
      <c r="L22" s="879">
        <v>39</v>
      </c>
      <c r="M22" s="881"/>
      <c r="N22" s="878">
        <v>37</v>
      </c>
      <c r="O22" s="878">
        <v>2</v>
      </c>
      <c r="P22" s="878">
        <v>16</v>
      </c>
      <c r="Q22" s="878">
        <v>0</v>
      </c>
      <c r="R22" s="878">
        <v>0</v>
      </c>
      <c r="S22" s="878">
        <v>25</v>
      </c>
      <c r="T22" s="878">
        <v>2</v>
      </c>
      <c r="U22" s="878">
        <v>0</v>
      </c>
      <c r="V22" s="878">
        <v>16</v>
      </c>
      <c r="W22" s="878">
        <v>16</v>
      </c>
      <c r="X22" s="878">
        <v>3.69</v>
      </c>
    </row>
    <row r="23" spans="1:24">
      <c r="A23" s="878"/>
      <c r="B23" s="507" t="s">
        <v>1707</v>
      </c>
      <c r="C23" s="878">
        <v>21</v>
      </c>
      <c r="D23" s="878">
        <v>1</v>
      </c>
      <c r="E23" s="878">
        <v>0</v>
      </c>
      <c r="F23" s="878">
        <v>2</v>
      </c>
      <c r="G23" s="878">
        <v>0</v>
      </c>
      <c r="H23" s="878">
        <v>0</v>
      </c>
      <c r="I23" s="878">
        <v>0</v>
      </c>
      <c r="J23" s="878">
        <v>1</v>
      </c>
      <c r="K23" s="878">
        <v>91</v>
      </c>
      <c r="L23" s="879">
        <v>22</v>
      </c>
      <c r="M23" s="881">
        <v>0.1</v>
      </c>
      <c r="N23" s="878">
        <v>16</v>
      </c>
      <c r="O23" s="878">
        <v>0</v>
      </c>
      <c r="P23" s="878">
        <v>10</v>
      </c>
      <c r="Q23" s="878">
        <v>0</v>
      </c>
      <c r="R23" s="878">
        <v>1</v>
      </c>
      <c r="S23" s="878">
        <v>22</v>
      </c>
      <c r="T23" s="878">
        <v>3</v>
      </c>
      <c r="U23" s="878">
        <v>0</v>
      </c>
      <c r="V23" s="878">
        <v>10</v>
      </c>
      <c r="W23" s="878">
        <v>10</v>
      </c>
      <c r="X23" s="878">
        <v>4.03</v>
      </c>
    </row>
    <row r="24" spans="1:24">
      <c r="B24" s="507" t="s">
        <v>1926</v>
      </c>
      <c r="C24" s="507">
        <v>7</v>
      </c>
      <c r="D24" s="869">
        <v>0</v>
      </c>
      <c r="E24" s="507">
        <v>1</v>
      </c>
      <c r="F24" s="507">
        <v>0</v>
      </c>
      <c r="G24" s="507">
        <v>0</v>
      </c>
      <c r="H24" s="507">
        <v>0</v>
      </c>
      <c r="I24" s="507">
        <v>0</v>
      </c>
      <c r="J24" s="507">
        <v>0</v>
      </c>
      <c r="K24" s="507">
        <v>103</v>
      </c>
      <c r="L24" s="887">
        <v>22</v>
      </c>
      <c r="N24" s="507">
        <v>28</v>
      </c>
      <c r="O24" s="507">
        <v>1</v>
      </c>
      <c r="P24" s="507">
        <v>9</v>
      </c>
      <c r="Q24" s="507">
        <v>0</v>
      </c>
      <c r="R24" s="507">
        <v>1</v>
      </c>
      <c r="S24" s="507">
        <v>15</v>
      </c>
      <c r="T24" s="507">
        <v>1</v>
      </c>
      <c r="U24" s="507">
        <v>1</v>
      </c>
      <c r="V24" s="507">
        <v>14</v>
      </c>
      <c r="W24" s="507">
        <v>10</v>
      </c>
      <c r="X24" s="507">
        <v>4.09</v>
      </c>
    </row>
    <row r="25" spans="1:24" hidden="1">
      <c r="A25" s="878" t="s">
        <v>1036</v>
      </c>
      <c r="B25" s="507" t="s">
        <v>690</v>
      </c>
      <c r="C25" s="878">
        <v>5</v>
      </c>
      <c r="D25" s="878">
        <v>0</v>
      </c>
      <c r="E25" s="878">
        <v>0</v>
      </c>
      <c r="F25" s="878">
        <v>0</v>
      </c>
      <c r="G25" s="878">
        <v>0</v>
      </c>
      <c r="H25" s="878">
        <v>0</v>
      </c>
      <c r="I25" s="878">
        <v>0</v>
      </c>
      <c r="J25" s="878">
        <v>0</v>
      </c>
      <c r="K25" s="878">
        <v>18</v>
      </c>
      <c r="L25" s="879">
        <v>5</v>
      </c>
      <c r="M25" s="881"/>
      <c r="N25" s="878">
        <v>2</v>
      </c>
      <c r="O25" s="878">
        <v>0</v>
      </c>
      <c r="P25" s="878">
        <v>0</v>
      </c>
      <c r="Q25" s="878">
        <v>0</v>
      </c>
      <c r="R25" s="878">
        <v>1</v>
      </c>
      <c r="S25" s="878">
        <v>5</v>
      </c>
      <c r="T25" s="878">
        <v>0</v>
      </c>
      <c r="U25" s="878">
        <v>0</v>
      </c>
      <c r="V25" s="878">
        <v>1</v>
      </c>
      <c r="W25" s="878">
        <v>1</v>
      </c>
      <c r="X25" s="878">
        <v>1.8</v>
      </c>
    </row>
    <row r="26" spans="1:24">
      <c r="A26" s="878"/>
      <c r="B26" s="507" t="s">
        <v>1688</v>
      </c>
      <c r="C26" s="878">
        <v>13</v>
      </c>
      <c r="D26" s="878">
        <v>0</v>
      </c>
      <c r="E26" s="878">
        <v>1</v>
      </c>
      <c r="F26" s="878">
        <v>0</v>
      </c>
      <c r="G26" s="878">
        <v>0</v>
      </c>
      <c r="H26" s="878">
        <v>0</v>
      </c>
      <c r="I26" s="878">
        <v>0</v>
      </c>
      <c r="J26" s="878">
        <v>0</v>
      </c>
      <c r="K26" s="878">
        <v>69</v>
      </c>
      <c r="L26" s="879">
        <v>14</v>
      </c>
      <c r="M26" s="881">
        <v>0.1</v>
      </c>
      <c r="N26" s="878">
        <v>14</v>
      </c>
      <c r="O26" s="878">
        <v>1</v>
      </c>
      <c r="P26" s="878">
        <v>5</v>
      </c>
      <c r="Q26" s="878">
        <v>0</v>
      </c>
      <c r="R26" s="878">
        <v>3</v>
      </c>
      <c r="S26" s="878">
        <v>11</v>
      </c>
      <c r="T26" s="878">
        <v>4</v>
      </c>
      <c r="U26" s="878">
        <v>1</v>
      </c>
      <c r="V26" s="878">
        <v>11</v>
      </c>
      <c r="W26" s="878">
        <v>7</v>
      </c>
      <c r="X26" s="878">
        <v>4.4000000000000004</v>
      </c>
    </row>
    <row r="27" spans="1:24">
      <c r="A27" s="878"/>
      <c r="B27" s="507" t="s">
        <v>1578</v>
      </c>
      <c r="C27" s="878">
        <v>25</v>
      </c>
      <c r="D27" s="878">
        <v>0</v>
      </c>
      <c r="E27" s="878">
        <v>2</v>
      </c>
      <c r="F27" s="878">
        <v>0</v>
      </c>
      <c r="G27" s="878">
        <v>0</v>
      </c>
      <c r="H27" s="878">
        <v>0</v>
      </c>
      <c r="I27" s="878">
        <v>0</v>
      </c>
      <c r="J27" s="878">
        <v>0</v>
      </c>
      <c r="K27" s="878">
        <v>157</v>
      </c>
      <c r="L27" s="879">
        <v>34</v>
      </c>
      <c r="M27" s="881">
        <v>0.1</v>
      </c>
      <c r="N27" s="878">
        <v>35</v>
      </c>
      <c r="O27" s="878">
        <v>2</v>
      </c>
      <c r="P27" s="878">
        <v>22</v>
      </c>
      <c r="Q27" s="878">
        <v>0</v>
      </c>
      <c r="R27" s="878">
        <v>1</v>
      </c>
      <c r="S27" s="878">
        <v>27</v>
      </c>
      <c r="T27" s="878">
        <v>4</v>
      </c>
      <c r="U27" s="878">
        <v>1</v>
      </c>
      <c r="V27" s="878">
        <v>18</v>
      </c>
      <c r="W27" s="878">
        <v>17</v>
      </c>
      <c r="X27" s="878">
        <v>4.46</v>
      </c>
    </row>
    <row r="28" spans="1:24">
      <c r="A28" s="878"/>
      <c r="B28" s="507" t="s">
        <v>1713</v>
      </c>
      <c r="C28" s="878">
        <v>11</v>
      </c>
      <c r="D28" s="878">
        <v>0</v>
      </c>
      <c r="E28" s="878">
        <v>3</v>
      </c>
      <c r="F28" s="878">
        <v>0</v>
      </c>
      <c r="G28" s="878">
        <v>0</v>
      </c>
      <c r="H28" s="878">
        <v>0</v>
      </c>
      <c r="I28" s="878">
        <v>0</v>
      </c>
      <c r="J28" s="878">
        <v>0</v>
      </c>
      <c r="K28" s="878">
        <v>165</v>
      </c>
      <c r="L28" s="879">
        <v>36</v>
      </c>
      <c r="M28" s="881">
        <v>0.1</v>
      </c>
      <c r="N28" s="878">
        <v>31</v>
      </c>
      <c r="O28" s="878">
        <v>3</v>
      </c>
      <c r="P28" s="878">
        <v>28</v>
      </c>
      <c r="Q28" s="878">
        <v>0</v>
      </c>
      <c r="R28" s="878">
        <v>0</v>
      </c>
      <c r="S28" s="878">
        <v>22</v>
      </c>
      <c r="T28" s="878">
        <v>1</v>
      </c>
      <c r="U28" s="878">
        <v>2</v>
      </c>
      <c r="V28" s="878">
        <v>21</v>
      </c>
      <c r="W28" s="878">
        <v>19</v>
      </c>
      <c r="X28" s="878">
        <v>4.71</v>
      </c>
    </row>
    <row r="29" spans="1:24">
      <c r="A29" s="878" t="s">
        <v>1036</v>
      </c>
      <c r="B29" s="507" t="s">
        <v>1266</v>
      </c>
      <c r="C29" s="878">
        <v>10</v>
      </c>
      <c r="D29" s="878">
        <v>1</v>
      </c>
      <c r="E29" s="878">
        <v>4</v>
      </c>
      <c r="F29" s="878">
        <v>0</v>
      </c>
      <c r="G29" s="878">
        <v>0</v>
      </c>
      <c r="H29" s="878">
        <v>0</v>
      </c>
      <c r="I29" s="878">
        <v>0</v>
      </c>
      <c r="J29" s="878">
        <v>0.2</v>
      </c>
      <c r="K29" s="878">
        <v>237</v>
      </c>
      <c r="L29" s="879">
        <v>55</v>
      </c>
      <c r="M29" s="881">
        <v>0.1</v>
      </c>
      <c r="N29" s="878">
        <v>61</v>
      </c>
      <c r="O29" s="878">
        <v>6</v>
      </c>
      <c r="P29" s="878">
        <v>11</v>
      </c>
      <c r="Q29" s="878">
        <v>0</v>
      </c>
      <c r="R29" s="878">
        <v>1</v>
      </c>
      <c r="S29" s="878">
        <v>30</v>
      </c>
      <c r="T29" s="878">
        <v>4</v>
      </c>
      <c r="U29" s="878">
        <v>0</v>
      </c>
      <c r="V29" s="878">
        <v>35</v>
      </c>
      <c r="W29" s="878">
        <v>31</v>
      </c>
      <c r="X29" s="878">
        <v>5.04</v>
      </c>
    </row>
    <row r="30" spans="1:24" hidden="1">
      <c r="A30" s="878"/>
      <c r="B30" s="507" t="s">
        <v>2051</v>
      </c>
      <c r="C30" s="878">
        <v>1</v>
      </c>
      <c r="D30" s="878">
        <v>0</v>
      </c>
      <c r="E30" s="878">
        <v>0</v>
      </c>
      <c r="F30" s="878">
        <v>0</v>
      </c>
      <c r="G30" s="878">
        <v>0</v>
      </c>
      <c r="H30" s="878">
        <v>0</v>
      </c>
      <c r="I30" s="878">
        <v>0</v>
      </c>
      <c r="J30" s="878">
        <v>0</v>
      </c>
      <c r="K30" s="878">
        <v>4</v>
      </c>
      <c r="L30" s="879">
        <v>1</v>
      </c>
      <c r="M30" s="881"/>
      <c r="N30" s="878">
        <v>1</v>
      </c>
      <c r="O30" s="878">
        <v>0</v>
      </c>
      <c r="P30" s="878">
        <v>0</v>
      </c>
      <c r="Q30" s="878">
        <v>0</v>
      </c>
      <c r="R30" s="878">
        <v>0</v>
      </c>
      <c r="S30" s="878">
        <v>0</v>
      </c>
      <c r="T30" s="878">
        <v>0</v>
      </c>
      <c r="U30" s="878">
        <v>0</v>
      </c>
      <c r="V30" s="878">
        <v>0</v>
      </c>
      <c r="W30" s="878">
        <v>0</v>
      </c>
      <c r="X30" s="878">
        <v>0</v>
      </c>
    </row>
    <row r="31" spans="1:24">
      <c r="B31" s="507" t="s">
        <v>1894</v>
      </c>
      <c r="C31" s="507">
        <v>13</v>
      </c>
      <c r="D31" s="869">
        <v>1</v>
      </c>
      <c r="E31" s="507">
        <v>6</v>
      </c>
      <c r="F31" s="507">
        <v>0</v>
      </c>
      <c r="G31" s="507">
        <v>0</v>
      </c>
      <c r="H31" s="507">
        <v>0</v>
      </c>
      <c r="I31" s="507">
        <v>0</v>
      </c>
      <c r="J31" s="507">
        <v>0.14299999999999999</v>
      </c>
      <c r="K31" s="507">
        <v>255</v>
      </c>
      <c r="L31" s="887">
        <v>56</v>
      </c>
      <c r="M31" s="888">
        <v>0.2</v>
      </c>
      <c r="N31" s="507">
        <v>56</v>
      </c>
      <c r="O31" s="507">
        <v>4</v>
      </c>
      <c r="P31" s="507">
        <v>32</v>
      </c>
      <c r="Q31" s="507">
        <v>0</v>
      </c>
      <c r="R31" s="507">
        <v>2</v>
      </c>
      <c r="S31" s="507">
        <v>38</v>
      </c>
      <c r="T31" s="507">
        <v>2</v>
      </c>
      <c r="U31" s="507">
        <v>0</v>
      </c>
      <c r="V31" s="507">
        <v>38</v>
      </c>
      <c r="W31" s="507">
        <v>34</v>
      </c>
      <c r="X31" s="507">
        <v>5.4</v>
      </c>
    </row>
    <row r="32" spans="1:24">
      <c r="B32" s="507" t="s">
        <v>1919</v>
      </c>
      <c r="C32" s="507">
        <v>13</v>
      </c>
      <c r="D32" s="869">
        <v>1</v>
      </c>
      <c r="E32" s="507">
        <v>4</v>
      </c>
      <c r="F32" s="507">
        <v>0</v>
      </c>
      <c r="G32" s="507">
        <v>0</v>
      </c>
      <c r="H32" s="507">
        <v>0</v>
      </c>
      <c r="I32" s="507">
        <v>0</v>
      </c>
      <c r="J32" s="507">
        <v>0.2</v>
      </c>
      <c r="K32" s="507">
        <v>148</v>
      </c>
      <c r="L32" s="887">
        <v>32</v>
      </c>
      <c r="M32" s="888">
        <v>0.2</v>
      </c>
      <c r="N32" s="507">
        <v>29</v>
      </c>
      <c r="O32" s="507">
        <v>3</v>
      </c>
      <c r="P32" s="507">
        <v>26</v>
      </c>
      <c r="Q32" s="507">
        <v>0</v>
      </c>
      <c r="R32" s="507">
        <v>0</v>
      </c>
      <c r="S32" s="507">
        <v>27</v>
      </c>
      <c r="T32" s="507">
        <v>5</v>
      </c>
      <c r="U32" s="507">
        <v>0</v>
      </c>
      <c r="V32" s="507">
        <v>23</v>
      </c>
      <c r="W32" s="507">
        <v>20</v>
      </c>
      <c r="X32" s="507">
        <v>5.51</v>
      </c>
    </row>
    <row r="33" spans="1:24" hidden="1">
      <c r="A33" s="878" t="s">
        <v>1036</v>
      </c>
      <c r="B33" s="507" t="s">
        <v>1921</v>
      </c>
      <c r="C33" s="878">
        <v>9</v>
      </c>
      <c r="D33" s="878">
        <v>0</v>
      </c>
      <c r="E33" s="878">
        <v>1</v>
      </c>
      <c r="F33" s="878">
        <v>1</v>
      </c>
      <c r="G33" s="878">
        <v>0</v>
      </c>
      <c r="H33" s="878">
        <v>0</v>
      </c>
      <c r="I33" s="878">
        <v>0</v>
      </c>
      <c r="J33" s="878">
        <v>0</v>
      </c>
      <c r="K33" s="878">
        <v>37</v>
      </c>
      <c r="L33" s="879">
        <v>9</v>
      </c>
      <c r="M33" s="881"/>
      <c r="N33" s="878">
        <v>7</v>
      </c>
      <c r="O33" s="878">
        <v>0</v>
      </c>
      <c r="P33" s="878">
        <v>4</v>
      </c>
      <c r="Q33" s="878">
        <v>0</v>
      </c>
      <c r="R33" s="878">
        <v>0</v>
      </c>
      <c r="S33" s="878">
        <v>9</v>
      </c>
      <c r="T33" s="878">
        <v>0</v>
      </c>
      <c r="U33" s="878">
        <v>0</v>
      </c>
      <c r="V33" s="878">
        <v>5</v>
      </c>
      <c r="W33" s="878">
        <v>3</v>
      </c>
      <c r="X33" s="878">
        <v>3</v>
      </c>
    </row>
    <row r="34" spans="1:24" hidden="1">
      <c r="A34" s="507" t="s">
        <v>1036</v>
      </c>
      <c r="B34" s="507" t="s">
        <v>1701</v>
      </c>
      <c r="C34" s="507">
        <v>5</v>
      </c>
      <c r="D34" s="869">
        <v>0</v>
      </c>
      <c r="E34" s="507">
        <v>0</v>
      </c>
      <c r="F34" s="507">
        <v>0</v>
      </c>
      <c r="G34" s="507">
        <v>0</v>
      </c>
      <c r="H34" s="507">
        <v>0</v>
      </c>
      <c r="I34" s="507">
        <v>0</v>
      </c>
      <c r="J34" s="507">
        <v>0</v>
      </c>
      <c r="K34" s="507">
        <v>22</v>
      </c>
      <c r="L34" s="887">
        <v>5</v>
      </c>
      <c r="N34" s="507">
        <v>4</v>
      </c>
      <c r="O34" s="507">
        <v>0</v>
      </c>
      <c r="P34" s="507">
        <v>2</v>
      </c>
      <c r="Q34" s="507">
        <v>0</v>
      </c>
      <c r="R34" s="507">
        <v>0</v>
      </c>
      <c r="S34" s="507">
        <v>8</v>
      </c>
      <c r="T34" s="507">
        <v>0</v>
      </c>
      <c r="U34" s="507">
        <v>0</v>
      </c>
      <c r="V34" s="507">
        <v>3</v>
      </c>
      <c r="W34" s="507">
        <v>1</v>
      </c>
      <c r="X34" s="507">
        <v>1.8</v>
      </c>
    </row>
    <row r="35" spans="1:24">
      <c r="A35" s="878" t="s">
        <v>1036</v>
      </c>
      <c r="B35" s="507" t="s">
        <v>1887</v>
      </c>
      <c r="C35" s="878">
        <v>13</v>
      </c>
      <c r="D35" s="878">
        <v>1</v>
      </c>
      <c r="E35" s="878">
        <v>2</v>
      </c>
      <c r="F35" s="878">
        <v>1</v>
      </c>
      <c r="G35" s="878">
        <v>0</v>
      </c>
      <c r="H35" s="878">
        <v>0</v>
      </c>
      <c r="I35" s="878">
        <v>0</v>
      </c>
      <c r="J35" s="878">
        <v>0.33300000000000002</v>
      </c>
      <c r="K35" s="878">
        <v>54</v>
      </c>
      <c r="L35" s="879">
        <v>13</v>
      </c>
      <c r="M35" s="881"/>
      <c r="N35" s="878">
        <v>13</v>
      </c>
      <c r="O35" s="878">
        <v>2</v>
      </c>
      <c r="P35" s="878">
        <v>2</v>
      </c>
      <c r="Q35" s="878">
        <v>0</v>
      </c>
      <c r="R35" s="878">
        <v>0</v>
      </c>
      <c r="S35" s="878">
        <v>11</v>
      </c>
      <c r="T35" s="878">
        <v>1</v>
      </c>
      <c r="U35" s="878">
        <v>0</v>
      </c>
      <c r="V35" s="878">
        <v>9</v>
      </c>
      <c r="W35" s="878">
        <v>8</v>
      </c>
      <c r="X35" s="878">
        <v>5.54</v>
      </c>
    </row>
    <row r="36" spans="1:24" hidden="1">
      <c r="A36" s="878" t="s">
        <v>1036</v>
      </c>
      <c r="B36" s="507" t="s">
        <v>1014</v>
      </c>
      <c r="C36" s="878">
        <v>11</v>
      </c>
      <c r="D36" s="878">
        <v>0</v>
      </c>
      <c r="E36" s="878">
        <v>3</v>
      </c>
      <c r="F36" s="878">
        <v>3</v>
      </c>
      <c r="G36" s="878">
        <v>0</v>
      </c>
      <c r="H36" s="878">
        <v>0</v>
      </c>
      <c r="I36" s="878">
        <v>0</v>
      </c>
      <c r="J36" s="878">
        <v>0</v>
      </c>
      <c r="K36" s="878">
        <v>44</v>
      </c>
      <c r="L36" s="879">
        <v>10</v>
      </c>
      <c r="M36" s="881">
        <v>0.1</v>
      </c>
      <c r="N36" s="878">
        <v>10</v>
      </c>
      <c r="O36" s="878">
        <v>2</v>
      </c>
      <c r="P36" s="878">
        <v>4</v>
      </c>
      <c r="Q36" s="878">
        <v>1</v>
      </c>
      <c r="R36" s="878">
        <v>0</v>
      </c>
      <c r="S36" s="878">
        <v>8</v>
      </c>
      <c r="T36" s="878">
        <v>3</v>
      </c>
      <c r="U36" s="878">
        <v>0</v>
      </c>
      <c r="V36" s="878">
        <v>8</v>
      </c>
      <c r="W36" s="878">
        <v>8</v>
      </c>
      <c r="X36" s="878">
        <v>6.97</v>
      </c>
    </row>
    <row r="37" spans="1:24" hidden="1">
      <c r="B37" s="507" t="s">
        <v>1920</v>
      </c>
      <c r="C37" s="507">
        <v>1</v>
      </c>
      <c r="D37" s="869">
        <v>0</v>
      </c>
      <c r="E37" s="507">
        <v>1</v>
      </c>
      <c r="F37" s="507">
        <v>0</v>
      </c>
      <c r="G37" s="507">
        <v>0</v>
      </c>
      <c r="H37" s="507">
        <v>0</v>
      </c>
      <c r="I37" s="507">
        <v>0</v>
      </c>
      <c r="J37" s="507">
        <v>0</v>
      </c>
      <c r="K37" s="507">
        <v>23</v>
      </c>
      <c r="L37" s="887">
        <v>5</v>
      </c>
      <c r="N37" s="507">
        <v>7</v>
      </c>
      <c r="O37" s="507">
        <v>0</v>
      </c>
      <c r="P37" s="507">
        <v>1</v>
      </c>
      <c r="Q37" s="507">
        <v>0</v>
      </c>
      <c r="R37" s="507">
        <v>0</v>
      </c>
      <c r="S37" s="507">
        <v>5</v>
      </c>
      <c r="T37" s="507">
        <v>0</v>
      </c>
      <c r="U37" s="507">
        <v>0</v>
      </c>
      <c r="V37" s="507">
        <v>3</v>
      </c>
      <c r="W37" s="507">
        <v>3</v>
      </c>
      <c r="X37" s="507">
        <v>5.4</v>
      </c>
    </row>
    <row r="38" spans="1:24">
      <c r="A38" s="878"/>
      <c r="B38" s="507" t="s">
        <v>1923</v>
      </c>
      <c r="C38" s="878">
        <v>18</v>
      </c>
      <c r="D38" s="878">
        <v>2</v>
      </c>
      <c r="E38" s="878">
        <v>3</v>
      </c>
      <c r="F38" s="878">
        <v>0</v>
      </c>
      <c r="G38" s="878">
        <v>0</v>
      </c>
      <c r="H38" s="878">
        <v>0</v>
      </c>
      <c r="I38" s="878">
        <v>0</v>
      </c>
      <c r="J38" s="878">
        <v>0.4</v>
      </c>
      <c r="K38" s="878">
        <v>224</v>
      </c>
      <c r="L38" s="879">
        <v>49</v>
      </c>
      <c r="M38" s="881">
        <v>0.1</v>
      </c>
      <c r="N38" s="878">
        <v>59</v>
      </c>
      <c r="O38" s="878">
        <v>5</v>
      </c>
      <c r="P38" s="878">
        <v>17</v>
      </c>
      <c r="Q38" s="878">
        <v>0</v>
      </c>
      <c r="R38" s="878">
        <v>1</v>
      </c>
      <c r="S38" s="878">
        <v>58</v>
      </c>
      <c r="T38" s="878">
        <v>2</v>
      </c>
      <c r="U38" s="878">
        <v>2</v>
      </c>
      <c r="V38" s="878">
        <v>38</v>
      </c>
      <c r="W38" s="878">
        <v>34</v>
      </c>
      <c r="X38" s="878">
        <v>6.2</v>
      </c>
    </row>
    <row r="39" spans="1:24">
      <c r="A39" s="507" t="s">
        <v>1036</v>
      </c>
      <c r="B39" s="507" t="s">
        <v>1691</v>
      </c>
      <c r="C39" s="507">
        <v>15</v>
      </c>
      <c r="D39" s="869">
        <v>0</v>
      </c>
      <c r="E39" s="507">
        <v>3</v>
      </c>
      <c r="F39" s="507">
        <v>0</v>
      </c>
      <c r="G39" s="507">
        <v>0</v>
      </c>
      <c r="H39" s="507">
        <v>0</v>
      </c>
      <c r="I39" s="507">
        <v>0</v>
      </c>
      <c r="J39" s="507">
        <v>0</v>
      </c>
      <c r="K39" s="507">
        <v>86</v>
      </c>
      <c r="L39" s="887">
        <v>18</v>
      </c>
      <c r="M39" s="888">
        <v>0.2</v>
      </c>
      <c r="N39" s="507">
        <v>18</v>
      </c>
      <c r="O39" s="507">
        <v>2</v>
      </c>
      <c r="P39" s="507">
        <v>11</v>
      </c>
      <c r="Q39" s="507">
        <v>0</v>
      </c>
      <c r="R39" s="507">
        <v>1</v>
      </c>
      <c r="S39" s="507">
        <v>21</v>
      </c>
      <c r="T39" s="507">
        <v>2</v>
      </c>
      <c r="U39" s="507">
        <v>0</v>
      </c>
      <c r="V39" s="507">
        <v>16</v>
      </c>
      <c r="W39" s="507">
        <v>15</v>
      </c>
      <c r="X39" s="507">
        <v>7.23</v>
      </c>
    </row>
    <row r="40" spans="1:24" hidden="1">
      <c r="B40" s="507" t="s">
        <v>2074</v>
      </c>
      <c r="C40" s="507">
        <v>5</v>
      </c>
      <c r="D40" s="869">
        <v>0</v>
      </c>
      <c r="E40" s="507">
        <v>0</v>
      </c>
      <c r="F40" s="507">
        <v>0</v>
      </c>
      <c r="G40" s="507">
        <v>0</v>
      </c>
      <c r="H40" s="507">
        <v>0</v>
      </c>
      <c r="I40" s="507">
        <v>0</v>
      </c>
      <c r="J40" s="507">
        <v>0</v>
      </c>
      <c r="K40" s="507">
        <v>41</v>
      </c>
      <c r="L40" s="887">
        <v>7</v>
      </c>
      <c r="N40" s="507">
        <v>13</v>
      </c>
      <c r="O40" s="507">
        <v>1</v>
      </c>
      <c r="P40" s="507">
        <v>8</v>
      </c>
      <c r="Q40" s="507">
        <v>0</v>
      </c>
      <c r="R40" s="507">
        <v>0</v>
      </c>
      <c r="S40" s="507">
        <v>4</v>
      </c>
      <c r="T40" s="507">
        <v>0</v>
      </c>
      <c r="U40" s="507">
        <v>0</v>
      </c>
      <c r="V40" s="507">
        <v>13</v>
      </c>
      <c r="W40" s="507">
        <v>13</v>
      </c>
      <c r="X40" s="507">
        <v>16.71</v>
      </c>
    </row>
  </sheetData>
  <autoFilter ref="A4:AE40" xr:uid="{F407C5B5-6BF5-4173-8B43-2B515301FE4B}">
    <filterColumn colId="11">
      <filters>
        <filter val="13"/>
        <filter val="14"/>
        <filter val="17"/>
        <filter val="18"/>
        <filter val="22"/>
        <filter val="23"/>
        <filter val="31"/>
        <filter val="32"/>
        <filter val="34"/>
        <filter val="35"/>
        <filter val="36"/>
        <filter val="39"/>
        <filter val="49"/>
        <filter val="55"/>
        <filter val="56"/>
        <filter val="59"/>
        <filter val="73"/>
        <filter val="85"/>
      </filters>
    </filterColumn>
    <sortState xmlns:xlrd2="http://schemas.microsoft.com/office/spreadsheetml/2017/richdata2" ref="A5:AE39">
      <sortCondition ref="X4:X40"/>
    </sortState>
  </autoFilter>
  <phoneticPr fontId="2"/>
  <printOptions gridLines="1"/>
  <pageMargins left="0.39370078740157483" right="0.35433070866141736" top="0.78740157480314965" bottom="0.55118110236220474" header="0.51181102362204722" footer="0.35433070866141736"/>
  <pageSetup paperSize="9" scale="85" orientation="portrait" horizontalDpi="4294967293" r:id="rId1"/>
  <headerFooter alignWithMargins="0">
    <oddHeader>&amp;L2012（24）年&amp;C&amp;12ファーム戦績&amp;R&amp;D</oddHeader>
    <oddFooter>&amp;L&amp;P/&amp;N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FB79B-0EFF-40BC-A337-F77DF6600C74}">
  <dimension ref="A1:AB100"/>
  <sheetViews>
    <sheetView workbookViewId="0"/>
    <sheetView workbookViewId="1">
      <selection activeCell="V3" sqref="V3:AA3"/>
    </sheetView>
  </sheetViews>
  <sheetFormatPr defaultRowHeight="13.5"/>
  <cols>
    <col min="1" max="1" width="4.5" customWidth="1"/>
    <col min="2" max="2" width="12.625" customWidth="1"/>
    <col min="3" max="3" width="6.625" customWidth="1"/>
    <col min="4" max="4" width="7.5" style="1" customWidth="1"/>
    <col min="5" max="13" width="6.875" style="1" customWidth="1"/>
    <col min="14" max="14" width="5.875" style="505" customWidth="1"/>
    <col min="15" max="15" width="7.375" style="505" customWidth="1"/>
    <col min="16" max="16" width="5" customWidth="1"/>
    <col min="17" max="17" width="5.75" style="529" customWidth="1"/>
    <col min="18" max="20" width="4.75" style="529" customWidth="1"/>
    <col min="21" max="21" width="4.75" style="1" customWidth="1"/>
    <col min="22" max="22" width="4.375" style="618" customWidth="1"/>
    <col min="23" max="23" width="4.75" customWidth="1"/>
    <col min="24" max="24" width="3.125" customWidth="1"/>
    <col min="25" max="25" width="3.375" style="618" customWidth="1"/>
    <col min="26" max="27" width="2.875" style="618" customWidth="1"/>
    <col min="28" max="28" width="3" customWidth="1"/>
    <col min="29" max="38" width="4.125" customWidth="1"/>
    <col min="39" max="39" width="5.125" customWidth="1"/>
  </cols>
  <sheetData>
    <row r="1" spans="1:28" s="9" customFormat="1" ht="28.5" customHeight="1">
      <c r="A1" s="138" t="s">
        <v>0</v>
      </c>
      <c r="B1" s="97" t="s">
        <v>726</v>
      </c>
      <c r="C1" s="55" t="s">
        <v>1</v>
      </c>
      <c r="D1" s="55" t="s">
        <v>1668</v>
      </c>
      <c r="E1" s="55" t="s">
        <v>4</v>
      </c>
      <c r="F1" s="55" t="s">
        <v>3</v>
      </c>
      <c r="G1" s="55" t="s">
        <v>5</v>
      </c>
      <c r="H1" s="55" t="s">
        <v>6</v>
      </c>
      <c r="I1" s="55" t="s">
        <v>7</v>
      </c>
      <c r="J1" s="55" t="s">
        <v>1666</v>
      </c>
      <c r="K1" s="55" t="s">
        <v>1667</v>
      </c>
      <c r="L1" s="650" t="s">
        <v>1844</v>
      </c>
      <c r="M1" s="55" t="s">
        <v>1845</v>
      </c>
      <c r="N1" s="55" t="s">
        <v>9</v>
      </c>
      <c r="O1" s="501" t="s">
        <v>10</v>
      </c>
      <c r="P1" s="502" t="s">
        <v>11</v>
      </c>
      <c r="Q1" s="9" t="s">
        <v>12</v>
      </c>
      <c r="R1" s="9" t="s">
        <v>13</v>
      </c>
      <c r="S1" s="9" t="s">
        <v>14</v>
      </c>
      <c r="T1" s="528" t="s">
        <v>1669</v>
      </c>
      <c r="U1" s="55" t="s">
        <v>1379</v>
      </c>
      <c r="V1" s="55" t="s">
        <v>682</v>
      </c>
      <c r="W1" s="9" t="s">
        <v>0</v>
      </c>
      <c r="X1" s="55" t="s">
        <v>16</v>
      </c>
      <c r="Y1" s="55" t="s">
        <v>17</v>
      </c>
      <c r="Z1" s="55" t="s">
        <v>18</v>
      </c>
      <c r="AA1" s="55" t="s">
        <v>19</v>
      </c>
      <c r="AB1" s="55" t="s">
        <v>683</v>
      </c>
    </row>
    <row r="2" spans="1:28" s="527" customFormat="1" ht="13.5" customHeight="1">
      <c r="A2" s="527" t="s">
        <v>20</v>
      </c>
      <c r="B2" s="1002" t="s">
        <v>1854</v>
      </c>
      <c r="C2" s="1002" t="s">
        <v>1</v>
      </c>
      <c r="D2" s="1002" t="s">
        <v>1855</v>
      </c>
      <c r="E2" s="1002" t="s">
        <v>4</v>
      </c>
      <c r="F2" s="1002" t="s">
        <v>11</v>
      </c>
      <c r="G2" s="1002" t="s">
        <v>5</v>
      </c>
      <c r="H2" s="1002" t="s">
        <v>6</v>
      </c>
      <c r="I2" s="1002" t="s">
        <v>7</v>
      </c>
      <c r="J2" s="1002" t="s">
        <v>1856</v>
      </c>
      <c r="K2" s="1002" t="s">
        <v>1857</v>
      </c>
      <c r="L2" s="1002" t="s">
        <v>1858</v>
      </c>
      <c r="M2" s="1002" t="s">
        <v>1859</v>
      </c>
      <c r="N2" s="1002" t="s">
        <v>1860</v>
      </c>
      <c r="O2" s="527" t="e">
        <f>ROUNDDOWN((D2),0)</f>
        <v>#VALUE!</v>
      </c>
      <c r="Q2" s="527" t="e">
        <f>+O2*3+P2</f>
        <v>#VALUE!</v>
      </c>
      <c r="R2" s="528" t="str">
        <f>IF(A2="○","1","")</f>
        <v/>
      </c>
      <c r="S2" s="528" t="str">
        <f>IF(A2="●","1","")</f>
        <v/>
      </c>
      <c r="T2" s="528" t="str">
        <f>IF(A2="S","1","")</f>
        <v/>
      </c>
      <c r="U2" s="528"/>
      <c r="V2" s="520"/>
      <c r="W2" s="520"/>
      <c r="X2" s="520"/>
      <c r="Y2" s="520"/>
      <c r="Z2" s="521"/>
      <c r="AA2" s="521"/>
    </row>
    <row r="3" spans="1:28" s="527" customFormat="1" ht="13.5" customHeight="1">
      <c r="A3" s="1849" t="s">
        <v>1906</v>
      </c>
      <c r="B3" s="1000" t="s">
        <v>1836</v>
      </c>
      <c r="C3" s="640">
        <v>1.93</v>
      </c>
      <c r="D3" s="640">
        <v>6</v>
      </c>
      <c r="E3" s="640">
        <v>83</v>
      </c>
      <c r="F3" s="640">
        <v>23</v>
      </c>
      <c r="G3" s="640">
        <v>5</v>
      </c>
      <c r="H3" s="640">
        <v>0</v>
      </c>
      <c r="I3" s="640">
        <v>5</v>
      </c>
      <c r="J3" s="640">
        <v>0</v>
      </c>
      <c r="K3" s="640">
        <v>0</v>
      </c>
      <c r="L3" s="640">
        <v>0</v>
      </c>
      <c r="M3" s="640">
        <v>2</v>
      </c>
      <c r="N3" s="640">
        <v>2</v>
      </c>
      <c r="O3" s="527">
        <f t="shared" ref="O3:O6" si="0">ROUNDDOWN((D3),0)</f>
        <v>6</v>
      </c>
      <c r="Q3" s="527">
        <f t="shared" ref="Q3:Q6" si="1">+O3*3+P3</f>
        <v>18</v>
      </c>
      <c r="R3" s="528" t="str">
        <f t="shared" ref="R3:R6" si="2">IF(A3="○","1","")</f>
        <v/>
      </c>
      <c r="S3" s="528">
        <v>1</v>
      </c>
      <c r="T3" s="528" t="str">
        <f t="shared" ref="T3:T6" si="3">IF(A3="S","1","")</f>
        <v/>
      </c>
      <c r="U3" s="528"/>
      <c r="V3" s="527">
        <v>1</v>
      </c>
      <c r="W3" s="527" t="s">
        <v>1255</v>
      </c>
      <c r="X3" s="527">
        <v>3</v>
      </c>
      <c r="Y3" s="520">
        <v>12</v>
      </c>
      <c r="Z3" s="521"/>
      <c r="AA3" s="521" t="s">
        <v>1906</v>
      </c>
    </row>
    <row r="4" spans="1:28" s="527" customFormat="1" ht="13.5" customHeight="1">
      <c r="A4" s="999"/>
      <c r="B4" s="1000" t="s">
        <v>1840</v>
      </c>
      <c r="C4" s="640">
        <v>0</v>
      </c>
      <c r="D4" s="640">
        <v>1</v>
      </c>
      <c r="E4" s="640">
        <v>11</v>
      </c>
      <c r="F4" s="640">
        <v>4</v>
      </c>
      <c r="G4" s="640">
        <v>1</v>
      </c>
      <c r="H4" s="640">
        <v>0</v>
      </c>
      <c r="I4" s="640">
        <v>1</v>
      </c>
      <c r="J4" s="640">
        <v>0</v>
      </c>
      <c r="K4" s="640">
        <v>0</v>
      </c>
      <c r="L4" s="640">
        <v>0</v>
      </c>
      <c r="M4" s="640">
        <v>0</v>
      </c>
      <c r="N4" s="640">
        <v>0</v>
      </c>
      <c r="O4" s="527">
        <f t="shared" si="0"/>
        <v>1</v>
      </c>
      <c r="Q4" s="527">
        <f t="shared" si="1"/>
        <v>3</v>
      </c>
      <c r="R4" s="528" t="str">
        <f t="shared" si="2"/>
        <v/>
      </c>
      <c r="S4" s="528" t="str">
        <f t="shared" ref="S3:S6" si="4">IF(A4="●","1","")</f>
        <v/>
      </c>
      <c r="T4" s="528" t="str">
        <f t="shared" si="3"/>
        <v/>
      </c>
      <c r="U4" s="528"/>
      <c r="V4" s="527">
        <v>1</v>
      </c>
      <c r="W4" s="527" t="s">
        <v>1255</v>
      </c>
      <c r="X4" s="527">
        <v>3</v>
      </c>
      <c r="Y4" s="520">
        <v>12</v>
      </c>
      <c r="Z4" s="521"/>
      <c r="AA4" s="521" t="s">
        <v>1906</v>
      </c>
    </row>
    <row r="5" spans="1:28" s="527" customFormat="1" ht="13.5" customHeight="1">
      <c r="A5" s="999"/>
      <c r="B5" s="1000" t="s">
        <v>2697</v>
      </c>
      <c r="C5" s="640">
        <v>9</v>
      </c>
      <c r="D5" s="640">
        <v>1</v>
      </c>
      <c r="E5" s="640">
        <v>10</v>
      </c>
      <c r="F5" s="640">
        <v>5</v>
      </c>
      <c r="G5" s="640">
        <v>2</v>
      </c>
      <c r="H5" s="640">
        <v>1</v>
      </c>
      <c r="I5" s="640">
        <v>0</v>
      </c>
      <c r="J5" s="640">
        <v>0</v>
      </c>
      <c r="K5" s="640">
        <v>0</v>
      </c>
      <c r="L5" s="640">
        <v>0</v>
      </c>
      <c r="M5" s="640">
        <v>1</v>
      </c>
      <c r="N5" s="640">
        <v>1</v>
      </c>
      <c r="O5" s="527">
        <f t="shared" si="0"/>
        <v>1</v>
      </c>
      <c r="Q5" s="527">
        <f t="shared" si="1"/>
        <v>3</v>
      </c>
      <c r="R5" s="528" t="str">
        <f t="shared" si="2"/>
        <v/>
      </c>
      <c r="S5" s="528" t="str">
        <f t="shared" si="4"/>
        <v/>
      </c>
      <c r="T5" s="528" t="str">
        <f t="shared" si="3"/>
        <v/>
      </c>
      <c r="U5" s="528"/>
      <c r="V5" s="527">
        <v>1</v>
      </c>
      <c r="W5" s="527" t="s">
        <v>1255</v>
      </c>
      <c r="X5" s="527">
        <v>3</v>
      </c>
      <c r="Y5" s="520">
        <v>12</v>
      </c>
      <c r="Z5" s="521"/>
      <c r="AA5" s="521" t="s">
        <v>1906</v>
      </c>
    </row>
    <row r="6" spans="1:28" s="527" customFormat="1" ht="13.5" customHeight="1">
      <c r="A6" s="999"/>
      <c r="B6" s="1000" t="s">
        <v>2698</v>
      </c>
      <c r="C6" s="640">
        <v>9</v>
      </c>
      <c r="D6" s="640">
        <v>1</v>
      </c>
      <c r="E6" s="640">
        <v>17</v>
      </c>
      <c r="F6" s="640">
        <v>5</v>
      </c>
      <c r="G6" s="640">
        <v>2</v>
      </c>
      <c r="H6" s="640">
        <v>0</v>
      </c>
      <c r="I6" s="640">
        <v>1</v>
      </c>
      <c r="J6" s="640">
        <v>0</v>
      </c>
      <c r="K6" s="640">
        <v>0</v>
      </c>
      <c r="L6" s="640">
        <v>0</v>
      </c>
      <c r="M6" s="640">
        <v>1</v>
      </c>
      <c r="N6" s="640">
        <v>1</v>
      </c>
      <c r="O6" s="527">
        <f t="shared" si="0"/>
        <v>1</v>
      </c>
      <c r="Q6" s="527">
        <f t="shared" si="1"/>
        <v>3</v>
      </c>
      <c r="R6" s="528" t="str">
        <f t="shared" si="2"/>
        <v/>
      </c>
      <c r="S6" s="528" t="str">
        <f t="shared" si="4"/>
        <v/>
      </c>
      <c r="T6" s="528" t="str">
        <f t="shared" si="3"/>
        <v/>
      </c>
      <c r="U6" s="528"/>
      <c r="V6" s="527">
        <v>1</v>
      </c>
      <c r="W6" s="527" t="s">
        <v>1255</v>
      </c>
      <c r="X6" s="527">
        <v>3</v>
      </c>
      <c r="Y6" s="520">
        <v>12</v>
      </c>
      <c r="Z6" s="521"/>
      <c r="AA6" s="521" t="s">
        <v>1906</v>
      </c>
    </row>
    <row r="7" spans="1:28" s="527" customFormat="1" ht="13.5" customHeight="1">
      <c r="A7" s="527" t="s">
        <v>20</v>
      </c>
      <c r="B7" s="1002" t="s">
        <v>1854</v>
      </c>
      <c r="C7" s="1002" t="s">
        <v>1</v>
      </c>
      <c r="D7" s="1002" t="s">
        <v>1855</v>
      </c>
      <c r="E7" s="1002" t="s">
        <v>4</v>
      </c>
      <c r="F7" s="1002" t="s">
        <v>11</v>
      </c>
      <c r="G7" s="1002" t="s">
        <v>5</v>
      </c>
      <c r="H7" s="1002" t="s">
        <v>6</v>
      </c>
      <c r="I7" s="1002" t="s">
        <v>7</v>
      </c>
      <c r="J7" s="1002" t="s">
        <v>1856</v>
      </c>
      <c r="K7" s="1002" t="s">
        <v>1857</v>
      </c>
      <c r="L7" s="1002" t="s">
        <v>1858</v>
      </c>
      <c r="M7" s="1002" t="s">
        <v>1859</v>
      </c>
      <c r="N7" s="1002" t="s">
        <v>1860</v>
      </c>
      <c r="O7" s="527" t="e">
        <f>ROUNDDOWN((D7),0)</f>
        <v>#VALUE!</v>
      </c>
      <c r="Q7" s="527" t="e">
        <f>+O7*3+P7</f>
        <v>#VALUE!</v>
      </c>
      <c r="R7" s="528" t="str">
        <f>IF(A7="○","1","")</f>
        <v/>
      </c>
      <c r="S7" s="528" t="str">
        <f>IF(A7="●","1","")</f>
        <v/>
      </c>
      <c r="T7" s="528" t="str">
        <f>IF(A7="S","1","")</f>
        <v/>
      </c>
      <c r="U7" s="528"/>
      <c r="Y7" s="520"/>
      <c r="Z7" s="521"/>
      <c r="AA7" s="521"/>
    </row>
    <row r="8" spans="1:28" s="527" customFormat="1" ht="13.5" customHeight="1">
      <c r="A8" s="527" t="s">
        <v>594</v>
      </c>
      <c r="B8" s="1000" t="s">
        <v>1412</v>
      </c>
      <c r="C8" s="640">
        <v>1.5</v>
      </c>
      <c r="D8" s="640">
        <v>5</v>
      </c>
      <c r="E8" s="640">
        <v>77</v>
      </c>
      <c r="F8" s="640">
        <v>21</v>
      </c>
      <c r="G8" s="640">
        <v>4</v>
      </c>
      <c r="H8" s="640">
        <v>1</v>
      </c>
      <c r="I8" s="640">
        <v>4</v>
      </c>
      <c r="J8" s="640">
        <v>1</v>
      </c>
      <c r="K8" s="640">
        <v>1</v>
      </c>
      <c r="L8" s="640">
        <v>0</v>
      </c>
      <c r="M8" s="640">
        <v>1</v>
      </c>
      <c r="N8" s="640">
        <v>1</v>
      </c>
      <c r="O8" s="527">
        <f t="shared" ref="O8:O12" si="5">ROUNDDOWN((D8),0)</f>
        <v>5</v>
      </c>
      <c r="Q8" s="527">
        <f t="shared" ref="Q8:Q12" si="6">+O8*3+P8</f>
        <v>15</v>
      </c>
      <c r="R8" s="528">
        <v>1</v>
      </c>
      <c r="S8" s="528" t="str">
        <f t="shared" ref="S8:S12" si="7">IF(A8="●","1","")</f>
        <v/>
      </c>
      <c r="T8" s="528" t="str">
        <f t="shared" ref="T8:T12" si="8">IF(A8="S","1","")</f>
        <v/>
      </c>
      <c r="U8" s="528"/>
      <c r="V8" s="527">
        <v>1</v>
      </c>
      <c r="W8" s="527" t="s">
        <v>2680</v>
      </c>
      <c r="X8" s="527">
        <v>3</v>
      </c>
      <c r="Y8" s="527">
        <v>11</v>
      </c>
      <c r="Z8" s="528" t="s">
        <v>2684</v>
      </c>
      <c r="AA8" s="528"/>
    </row>
    <row r="9" spans="1:28" s="527" customFormat="1" ht="13.5" customHeight="1">
      <c r="B9" s="1000" t="s">
        <v>2678</v>
      </c>
      <c r="C9" s="640">
        <v>0</v>
      </c>
      <c r="D9" s="640">
        <v>1</v>
      </c>
      <c r="E9" s="640">
        <v>10</v>
      </c>
      <c r="F9" s="640">
        <v>3</v>
      </c>
      <c r="G9" s="640">
        <v>0</v>
      </c>
      <c r="H9" s="640">
        <v>0</v>
      </c>
      <c r="I9" s="640">
        <v>1</v>
      </c>
      <c r="J9" s="640">
        <v>0</v>
      </c>
      <c r="K9" s="640">
        <v>0</v>
      </c>
      <c r="L9" s="640">
        <v>0</v>
      </c>
      <c r="M9" s="640">
        <v>0</v>
      </c>
      <c r="N9" s="640">
        <v>0</v>
      </c>
      <c r="O9" s="527">
        <f t="shared" si="5"/>
        <v>1</v>
      </c>
      <c r="Q9" s="527">
        <f t="shared" si="6"/>
        <v>3</v>
      </c>
      <c r="R9" s="528" t="str">
        <f t="shared" ref="R9:R12" si="9">IF(A9="○","1","")</f>
        <v/>
      </c>
      <c r="S9" s="528" t="str">
        <f t="shared" si="7"/>
        <v/>
      </c>
      <c r="T9" s="528" t="str">
        <f t="shared" si="8"/>
        <v/>
      </c>
      <c r="U9" s="528"/>
      <c r="V9" s="527">
        <v>1</v>
      </c>
      <c r="W9" s="527" t="s">
        <v>2680</v>
      </c>
      <c r="X9" s="527">
        <v>3</v>
      </c>
      <c r="Y9" s="527">
        <v>11</v>
      </c>
      <c r="Z9" s="528" t="s">
        <v>2684</v>
      </c>
      <c r="AA9" s="528"/>
    </row>
    <row r="10" spans="1:28" s="527" customFormat="1" ht="13.5" customHeight="1">
      <c r="B10" s="1000" t="s">
        <v>1413</v>
      </c>
      <c r="C10" s="640">
        <v>0</v>
      </c>
      <c r="D10" s="640">
        <v>1</v>
      </c>
      <c r="E10" s="640">
        <v>20</v>
      </c>
      <c r="F10" s="640">
        <v>6</v>
      </c>
      <c r="G10" s="640">
        <v>3</v>
      </c>
      <c r="H10" s="640">
        <v>0</v>
      </c>
      <c r="I10" s="640">
        <v>2</v>
      </c>
      <c r="J10" s="640">
        <v>0</v>
      </c>
      <c r="K10" s="640">
        <v>0</v>
      </c>
      <c r="L10" s="640">
        <v>0</v>
      </c>
      <c r="M10" s="640">
        <v>0</v>
      </c>
      <c r="N10" s="640">
        <v>0</v>
      </c>
      <c r="O10" s="527">
        <f t="shared" si="5"/>
        <v>1</v>
      </c>
      <c r="Q10" s="527">
        <f t="shared" si="6"/>
        <v>3</v>
      </c>
      <c r="R10" s="528" t="str">
        <f t="shared" si="9"/>
        <v/>
      </c>
      <c r="S10" s="528" t="str">
        <f t="shared" si="7"/>
        <v/>
      </c>
      <c r="T10" s="528" t="str">
        <f t="shared" si="8"/>
        <v/>
      </c>
      <c r="U10" s="528"/>
      <c r="V10" s="527">
        <v>1</v>
      </c>
      <c r="W10" s="527" t="s">
        <v>2680</v>
      </c>
      <c r="X10" s="527">
        <v>3</v>
      </c>
      <c r="Y10" s="527">
        <v>11</v>
      </c>
      <c r="Z10" s="528" t="s">
        <v>2684</v>
      </c>
      <c r="AA10" s="528"/>
    </row>
    <row r="11" spans="1:28" s="527" customFormat="1" ht="13.5" customHeight="1">
      <c r="B11" s="1000" t="s">
        <v>1404</v>
      </c>
      <c r="C11" s="640">
        <v>9</v>
      </c>
      <c r="D11" s="640">
        <v>1</v>
      </c>
      <c r="E11" s="640">
        <v>27</v>
      </c>
      <c r="F11" s="640">
        <v>6</v>
      </c>
      <c r="G11" s="640">
        <v>4</v>
      </c>
      <c r="H11" s="640">
        <v>0</v>
      </c>
      <c r="I11" s="640">
        <v>1</v>
      </c>
      <c r="J11" s="640">
        <v>0</v>
      </c>
      <c r="K11" s="640">
        <v>0</v>
      </c>
      <c r="L11" s="640">
        <v>0</v>
      </c>
      <c r="M11" s="640">
        <v>1</v>
      </c>
      <c r="N11" s="640">
        <v>1</v>
      </c>
      <c r="O11" s="527">
        <f t="shared" si="5"/>
        <v>1</v>
      </c>
      <c r="Q11" s="527">
        <f t="shared" si="6"/>
        <v>3</v>
      </c>
      <c r="R11" s="528" t="str">
        <f t="shared" si="9"/>
        <v/>
      </c>
      <c r="S11" s="528" t="str">
        <f t="shared" si="7"/>
        <v/>
      </c>
      <c r="T11" s="528" t="str">
        <f t="shared" si="8"/>
        <v/>
      </c>
      <c r="U11" s="528"/>
      <c r="V11" s="527">
        <v>1</v>
      </c>
      <c r="W11" s="527" t="s">
        <v>2680</v>
      </c>
      <c r="X11" s="527">
        <v>3</v>
      </c>
      <c r="Y11" s="527">
        <v>11</v>
      </c>
      <c r="Z11" s="528" t="s">
        <v>2684</v>
      </c>
      <c r="AA11" s="528"/>
    </row>
    <row r="12" spans="1:28" s="527" customFormat="1" ht="13.5" customHeight="1">
      <c r="B12" s="1000" t="s">
        <v>2679</v>
      </c>
      <c r="C12" s="640">
        <v>27</v>
      </c>
      <c r="D12" s="640">
        <v>1</v>
      </c>
      <c r="E12" s="640">
        <v>24</v>
      </c>
      <c r="F12" s="640">
        <v>6</v>
      </c>
      <c r="G12" s="640">
        <v>2</v>
      </c>
      <c r="H12" s="640">
        <v>1</v>
      </c>
      <c r="I12" s="640">
        <v>2</v>
      </c>
      <c r="J12" s="640">
        <v>1</v>
      </c>
      <c r="K12" s="640">
        <v>0</v>
      </c>
      <c r="L12" s="640">
        <v>0</v>
      </c>
      <c r="M12" s="640">
        <v>3</v>
      </c>
      <c r="N12" s="640">
        <v>3</v>
      </c>
      <c r="O12" s="527">
        <f t="shared" si="5"/>
        <v>1</v>
      </c>
      <c r="Q12" s="527">
        <f t="shared" si="6"/>
        <v>3</v>
      </c>
      <c r="R12" s="528" t="str">
        <f t="shared" si="9"/>
        <v/>
      </c>
      <c r="S12" s="528" t="str">
        <f t="shared" si="7"/>
        <v/>
      </c>
      <c r="T12" s="528" t="str">
        <f t="shared" si="8"/>
        <v/>
      </c>
      <c r="U12" s="528"/>
      <c r="V12" s="527">
        <v>1</v>
      </c>
      <c r="W12" s="527" t="s">
        <v>2680</v>
      </c>
      <c r="X12" s="527">
        <v>3</v>
      </c>
      <c r="Y12" s="527">
        <v>11</v>
      </c>
      <c r="Z12" s="528" t="s">
        <v>2684</v>
      </c>
      <c r="AA12" s="528"/>
    </row>
    <row r="13" spans="1:28" s="527" customFormat="1" ht="13.5" customHeight="1">
      <c r="A13" s="527" t="s">
        <v>20</v>
      </c>
      <c r="B13" s="1002" t="s">
        <v>1854</v>
      </c>
      <c r="C13" s="1002" t="s">
        <v>1</v>
      </c>
      <c r="D13" s="1002" t="s">
        <v>1855</v>
      </c>
      <c r="E13" s="1002" t="s">
        <v>4</v>
      </c>
      <c r="F13" s="1002" t="s">
        <v>11</v>
      </c>
      <c r="G13" s="1002" t="s">
        <v>5</v>
      </c>
      <c r="H13" s="1002" t="s">
        <v>6</v>
      </c>
      <c r="I13" s="1002" t="s">
        <v>7</v>
      </c>
      <c r="J13" s="1002" t="s">
        <v>1856</v>
      </c>
      <c r="K13" s="1002" t="s">
        <v>1857</v>
      </c>
      <c r="L13" s="1002" t="s">
        <v>1858</v>
      </c>
      <c r="M13" s="1002" t="s">
        <v>1859</v>
      </c>
      <c r="N13" s="1002" t="s">
        <v>1860</v>
      </c>
      <c r="O13" s="527" t="e">
        <f>ROUNDDOWN((D13),0)</f>
        <v>#VALUE!</v>
      </c>
      <c r="Q13" s="527" t="e">
        <f>+O13*3+P13</f>
        <v>#VALUE!</v>
      </c>
      <c r="R13" s="528" t="str">
        <f>IF(A13="○","1","")</f>
        <v/>
      </c>
      <c r="S13" s="528" t="str">
        <f>IF(A13="●","1","")</f>
        <v/>
      </c>
      <c r="T13" s="528" t="str">
        <f>IF(A13="S","1","")</f>
        <v/>
      </c>
      <c r="U13" s="528"/>
      <c r="V13" s="520"/>
      <c r="W13" s="520"/>
      <c r="X13" s="520"/>
      <c r="Y13" s="520"/>
      <c r="Z13" s="521"/>
      <c r="AA13" s="521"/>
    </row>
    <row r="14" spans="1:28" s="527" customFormat="1" ht="13.5" customHeight="1">
      <c r="B14" s="1000" t="s">
        <v>1784</v>
      </c>
      <c r="C14" s="640">
        <v>6.43</v>
      </c>
      <c r="D14" s="640">
        <v>4</v>
      </c>
      <c r="E14" s="640">
        <v>55</v>
      </c>
      <c r="F14" s="640">
        <v>14</v>
      </c>
      <c r="G14" s="640">
        <v>2</v>
      </c>
      <c r="H14" s="640">
        <v>0</v>
      </c>
      <c r="I14" s="640">
        <v>2</v>
      </c>
      <c r="J14" s="640">
        <v>0</v>
      </c>
      <c r="K14" s="640">
        <v>0</v>
      </c>
      <c r="L14" s="640">
        <v>0</v>
      </c>
      <c r="M14" s="640">
        <v>0</v>
      </c>
      <c r="N14" s="640">
        <v>0</v>
      </c>
      <c r="O14" s="527">
        <f t="shared" ref="O14:O18" si="10">ROUNDDOWN((D14),0)</f>
        <v>4</v>
      </c>
      <c r="Q14" s="527">
        <f t="shared" ref="Q14:Q18" si="11">+O14*3+P14</f>
        <v>12</v>
      </c>
      <c r="R14" s="528" t="str">
        <f t="shared" ref="R14:R18" si="12">IF(A14="○","1","")</f>
        <v/>
      </c>
      <c r="S14" s="528" t="str">
        <f t="shared" ref="S14:S18" si="13">IF(A14="●","1","")</f>
        <v/>
      </c>
      <c r="T14" s="528" t="str">
        <f t="shared" ref="T14:T18" si="14">IF(A14="S","1","")</f>
        <v/>
      </c>
      <c r="U14" s="528"/>
      <c r="V14" s="520">
        <v>1</v>
      </c>
      <c r="W14" s="520" t="s">
        <v>608</v>
      </c>
      <c r="X14" s="520">
        <v>3</v>
      </c>
      <c r="Y14" s="520">
        <v>9</v>
      </c>
      <c r="Z14" s="528"/>
      <c r="AA14" s="528"/>
      <c r="AB14" s="527" t="s">
        <v>2669</v>
      </c>
    </row>
    <row r="15" spans="1:28" s="527" customFormat="1" ht="13.5" customHeight="1">
      <c r="B15" s="1000" t="s">
        <v>2577</v>
      </c>
      <c r="C15" s="640">
        <v>11.57</v>
      </c>
      <c r="D15" s="640">
        <v>1</v>
      </c>
      <c r="E15" s="640">
        <v>20</v>
      </c>
      <c r="F15" s="640">
        <v>4</v>
      </c>
      <c r="G15" s="640">
        <v>1</v>
      </c>
      <c r="H15" s="640">
        <v>0</v>
      </c>
      <c r="I15" s="640">
        <v>0</v>
      </c>
      <c r="J15" s="640">
        <v>0</v>
      </c>
      <c r="K15" s="640">
        <v>0</v>
      </c>
      <c r="L15" s="640">
        <v>0</v>
      </c>
      <c r="M15" s="640">
        <v>0</v>
      </c>
      <c r="N15" s="640">
        <v>0</v>
      </c>
      <c r="O15" s="527">
        <f t="shared" si="10"/>
        <v>1</v>
      </c>
      <c r="Q15" s="527">
        <f t="shared" si="11"/>
        <v>3</v>
      </c>
      <c r="R15" s="528" t="str">
        <f t="shared" si="12"/>
        <v/>
      </c>
      <c r="S15" s="528" t="str">
        <f t="shared" si="13"/>
        <v/>
      </c>
      <c r="T15" s="528" t="str">
        <f t="shared" si="14"/>
        <v/>
      </c>
      <c r="U15" s="528"/>
      <c r="V15" s="520">
        <v>1</v>
      </c>
      <c r="W15" s="520" t="s">
        <v>608</v>
      </c>
      <c r="X15" s="520">
        <v>3</v>
      </c>
      <c r="Y15" s="520">
        <v>9</v>
      </c>
      <c r="Z15" s="528"/>
      <c r="AA15" s="528"/>
      <c r="AB15" s="527" t="s">
        <v>2669</v>
      </c>
    </row>
    <row r="16" spans="1:28" s="527" customFormat="1" ht="13.5" customHeight="1">
      <c r="B16" s="1000" t="s">
        <v>2091</v>
      </c>
      <c r="C16" s="640">
        <v>13.5</v>
      </c>
      <c r="D16" s="640">
        <v>1</v>
      </c>
      <c r="E16" s="640">
        <v>25</v>
      </c>
      <c r="F16" s="640">
        <v>7</v>
      </c>
      <c r="G16" s="640">
        <v>3</v>
      </c>
      <c r="H16" s="640">
        <v>0</v>
      </c>
      <c r="I16" s="640">
        <v>0</v>
      </c>
      <c r="J16" s="640">
        <v>1</v>
      </c>
      <c r="K16" s="640">
        <v>0</v>
      </c>
      <c r="L16" s="640">
        <v>0</v>
      </c>
      <c r="M16" s="640">
        <v>2</v>
      </c>
      <c r="N16" s="640">
        <v>2</v>
      </c>
      <c r="O16" s="527">
        <f t="shared" si="10"/>
        <v>1</v>
      </c>
      <c r="Q16" s="527">
        <f t="shared" si="11"/>
        <v>3</v>
      </c>
      <c r="R16" s="528" t="str">
        <f t="shared" si="12"/>
        <v/>
      </c>
      <c r="S16" s="528" t="str">
        <f t="shared" si="13"/>
        <v/>
      </c>
      <c r="T16" s="528" t="str">
        <f t="shared" si="14"/>
        <v/>
      </c>
      <c r="U16" s="528"/>
      <c r="V16" s="520">
        <v>1</v>
      </c>
      <c r="W16" s="520" t="s">
        <v>608</v>
      </c>
      <c r="X16" s="520">
        <v>3</v>
      </c>
      <c r="Y16" s="520">
        <v>9</v>
      </c>
      <c r="Z16" s="528"/>
      <c r="AA16" s="528"/>
      <c r="AB16" s="527" t="s">
        <v>2669</v>
      </c>
    </row>
    <row r="17" spans="1:28" s="527" customFormat="1" ht="13.5" customHeight="1">
      <c r="B17" s="1000" t="s">
        <v>1861</v>
      </c>
      <c r="C17" s="640">
        <v>0</v>
      </c>
      <c r="D17" s="640">
        <v>1</v>
      </c>
      <c r="E17" s="640">
        <v>17</v>
      </c>
      <c r="F17" s="640">
        <v>3</v>
      </c>
      <c r="G17" s="640">
        <v>1</v>
      </c>
      <c r="H17" s="640">
        <v>0</v>
      </c>
      <c r="I17" s="640">
        <v>1</v>
      </c>
      <c r="J17" s="640">
        <v>0</v>
      </c>
      <c r="K17" s="640">
        <v>0</v>
      </c>
      <c r="L17" s="640">
        <v>0</v>
      </c>
      <c r="M17" s="640">
        <v>0</v>
      </c>
      <c r="N17" s="640">
        <v>0</v>
      </c>
      <c r="O17" s="527">
        <f t="shared" si="10"/>
        <v>1</v>
      </c>
      <c r="Q17" s="527">
        <f t="shared" si="11"/>
        <v>3</v>
      </c>
      <c r="R17" s="528" t="str">
        <f t="shared" si="12"/>
        <v/>
      </c>
      <c r="S17" s="528" t="str">
        <f t="shared" si="13"/>
        <v/>
      </c>
      <c r="T17" s="528" t="str">
        <f t="shared" si="14"/>
        <v/>
      </c>
      <c r="U17" s="528"/>
      <c r="V17" s="520">
        <v>1</v>
      </c>
      <c r="W17" s="520" t="s">
        <v>608</v>
      </c>
      <c r="X17" s="520">
        <v>3</v>
      </c>
      <c r="Y17" s="520">
        <v>9</v>
      </c>
      <c r="Z17" s="528"/>
      <c r="AA17" s="528"/>
      <c r="AB17" s="527" t="s">
        <v>2669</v>
      </c>
    </row>
    <row r="18" spans="1:28" s="527" customFormat="1" ht="13.5" customHeight="1">
      <c r="B18" s="1000" t="s">
        <v>1405</v>
      </c>
      <c r="C18" s="640">
        <v>0</v>
      </c>
      <c r="D18" s="640">
        <v>2</v>
      </c>
      <c r="E18" s="640">
        <v>30</v>
      </c>
      <c r="F18" s="640">
        <v>8</v>
      </c>
      <c r="G18" s="640">
        <v>2</v>
      </c>
      <c r="H18" s="640">
        <v>0</v>
      </c>
      <c r="I18" s="640">
        <v>0</v>
      </c>
      <c r="J18" s="640">
        <v>0</v>
      </c>
      <c r="K18" s="640">
        <v>0</v>
      </c>
      <c r="L18" s="640">
        <v>0</v>
      </c>
      <c r="M18" s="640">
        <v>0</v>
      </c>
      <c r="N18" s="640">
        <v>0</v>
      </c>
      <c r="O18" s="527">
        <f t="shared" si="10"/>
        <v>2</v>
      </c>
      <c r="Q18" s="527">
        <f t="shared" si="11"/>
        <v>6</v>
      </c>
      <c r="R18" s="528" t="str">
        <f t="shared" si="12"/>
        <v/>
      </c>
      <c r="S18" s="528" t="str">
        <f t="shared" si="13"/>
        <v/>
      </c>
      <c r="T18" s="528" t="str">
        <f t="shared" si="14"/>
        <v/>
      </c>
      <c r="U18" s="528"/>
      <c r="V18" s="520">
        <v>1</v>
      </c>
      <c r="W18" s="520" t="s">
        <v>608</v>
      </c>
      <c r="X18" s="520">
        <v>3</v>
      </c>
      <c r="Y18" s="520">
        <v>9</v>
      </c>
      <c r="Z18" s="528"/>
      <c r="AA18" s="528"/>
      <c r="AB18" s="527" t="s">
        <v>2669</v>
      </c>
    </row>
    <row r="19" spans="1:28" s="527" customFormat="1" ht="13.5" customHeight="1" thickBot="1">
      <c r="A19" s="527" t="s">
        <v>20</v>
      </c>
      <c r="B19" s="1002" t="s">
        <v>1854</v>
      </c>
      <c r="C19" s="1002" t="s">
        <v>1</v>
      </c>
      <c r="D19" s="1002" t="s">
        <v>1855</v>
      </c>
      <c r="E19" s="1002" t="s">
        <v>4</v>
      </c>
      <c r="F19" s="1002" t="s">
        <v>11</v>
      </c>
      <c r="G19" s="1002" t="s">
        <v>5</v>
      </c>
      <c r="H19" s="1002" t="s">
        <v>6</v>
      </c>
      <c r="I19" s="1002" t="s">
        <v>7</v>
      </c>
      <c r="J19" s="1002" t="s">
        <v>1856</v>
      </c>
      <c r="K19" s="1002" t="s">
        <v>1857</v>
      </c>
      <c r="L19" s="1002" t="s">
        <v>1858</v>
      </c>
      <c r="M19" s="1002" t="s">
        <v>1859</v>
      </c>
      <c r="N19" s="1002" t="s">
        <v>1860</v>
      </c>
      <c r="O19" s="527" t="e">
        <f>ROUNDDOWN((D19),0)</f>
        <v>#VALUE!</v>
      </c>
      <c r="Q19" s="527" t="e">
        <f>+O19*3+P19</f>
        <v>#VALUE!</v>
      </c>
      <c r="R19" s="528" t="str">
        <f>IF(A19="○","1","")</f>
        <v/>
      </c>
      <c r="S19" s="528" t="str">
        <f>IF(A19="●","1","")</f>
        <v/>
      </c>
      <c r="T19" s="528" t="str">
        <f>IF(A19="S","1","")</f>
        <v/>
      </c>
      <c r="U19" s="528"/>
      <c r="V19" s="520"/>
      <c r="W19" s="520"/>
      <c r="X19" s="520"/>
      <c r="Y19" s="520"/>
      <c r="Z19" s="521"/>
      <c r="AA19" s="521"/>
    </row>
    <row r="20" spans="1:28" s="527" customFormat="1" ht="13.5" customHeight="1" thickBot="1">
      <c r="B20" s="1640" t="s">
        <v>1427</v>
      </c>
      <c r="C20" s="1641">
        <v>2.57</v>
      </c>
      <c r="D20" s="1641">
        <v>4</v>
      </c>
      <c r="E20" s="1641">
        <v>70</v>
      </c>
      <c r="F20" s="1641">
        <v>17</v>
      </c>
      <c r="G20" s="1641">
        <v>4</v>
      </c>
      <c r="H20" s="1641">
        <v>0</v>
      </c>
      <c r="I20" s="1641">
        <v>2</v>
      </c>
      <c r="J20" s="1641">
        <v>1</v>
      </c>
      <c r="K20" s="1641">
        <v>0</v>
      </c>
      <c r="L20" s="1641">
        <v>0</v>
      </c>
      <c r="M20" s="1641">
        <v>2</v>
      </c>
      <c r="N20" s="1642">
        <v>1</v>
      </c>
      <c r="O20" s="527">
        <f t="shared" ref="O20:O25" si="15">ROUNDDOWN((D20),0)</f>
        <v>4</v>
      </c>
      <c r="Q20" s="527">
        <f t="shared" ref="Q20:Q25" si="16">+O20*3+P20</f>
        <v>12</v>
      </c>
      <c r="R20" s="528" t="str">
        <f t="shared" ref="R20:R25" si="17">IF(A20="○","1","")</f>
        <v/>
      </c>
      <c r="S20" s="528" t="str">
        <f t="shared" ref="S20:S25" si="18">IF(A20="●","1","")</f>
        <v/>
      </c>
      <c r="T20" s="528" t="str">
        <f t="shared" ref="T20:T25" si="19">IF(A20="S","1","")</f>
        <v/>
      </c>
      <c r="U20" s="528"/>
      <c r="V20" s="520">
        <v>1</v>
      </c>
      <c r="W20" s="520" t="s">
        <v>608</v>
      </c>
      <c r="X20" s="520">
        <v>3</v>
      </c>
      <c r="Y20" s="520">
        <v>8</v>
      </c>
      <c r="Z20" s="521"/>
      <c r="AA20" s="521" t="s">
        <v>1906</v>
      </c>
    </row>
    <row r="21" spans="1:28" s="527" customFormat="1" ht="13.5" customHeight="1" thickBot="1">
      <c r="B21" s="1640" t="s">
        <v>2526</v>
      </c>
      <c r="C21" s="1641">
        <v>3</v>
      </c>
      <c r="D21" s="1641">
        <v>1</v>
      </c>
      <c r="E21" s="1641">
        <v>12</v>
      </c>
      <c r="F21" s="1641">
        <v>3</v>
      </c>
      <c r="G21" s="1641">
        <v>0</v>
      </c>
      <c r="H21" s="1641">
        <v>0</v>
      </c>
      <c r="I21" s="1641">
        <v>1</v>
      </c>
      <c r="J21" s="1641">
        <v>0</v>
      </c>
      <c r="K21" s="1641">
        <v>0</v>
      </c>
      <c r="L21" s="1641">
        <v>0</v>
      </c>
      <c r="M21" s="1641">
        <v>0</v>
      </c>
      <c r="N21" s="1642">
        <v>0</v>
      </c>
      <c r="O21" s="527">
        <f t="shared" si="15"/>
        <v>1</v>
      </c>
      <c r="Q21" s="527">
        <f t="shared" si="16"/>
        <v>3</v>
      </c>
      <c r="R21" s="528" t="str">
        <f t="shared" si="17"/>
        <v/>
      </c>
      <c r="S21" s="528" t="str">
        <f t="shared" si="18"/>
        <v/>
      </c>
      <c r="T21" s="528" t="str">
        <f t="shared" si="19"/>
        <v/>
      </c>
      <c r="U21" s="528"/>
      <c r="V21" s="520">
        <v>1</v>
      </c>
      <c r="W21" s="520" t="s">
        <v>608</v>
      </c>
      <c r="X21" s="520">
        <v>3</v>
      </c>
      <c r="Y21" s="520">
        <v>8</v>
      </c>
      <c r="Z21" s="521"/>
      <c r="AA21" s="521" t="s">
        <v>1906</v>
      </c>
    </row>
    <row r="22" spans="1:28" s="527" customFormat="1" ht="13.5" customHeight="1" thickBot="1">
      <c r="A22" s="1794" t="s">
        <v>595</v>
      </c>
      <c r="B22" s="1795" t="s">
        <v>2594</v>
      </c>
      <c r="C22" s="1641">
        <v>27</v>
      </c>
      <c r="D22" s="1641">
        <v>0.1</v>
      </c>
      <c r="E22" s="1641">
        <v>33</v>
      </c>
      <c r="F22" s="1641">
        <v>8</v>
      </c>
      <c r="G22" s="1641">
        <v>5</v>
      </c>
      <c r="H22" s="1641">
        <v>0</v>
      </c>
      <c r="I22" s="1641">
        <v>0</v>
      </c>
      <c r="J22" s="1641">
        <v>2</v>
      </c>
      <c r="K22" s="1641">
        <v>0</v>
      </c>
      <c r="L22" s="1641">
        <v>0</v>
      </c>
      <c r="M22" s="1641">
        <v>7</v>
      </c>
      <c r="N22" s="1642">
        <v>7</v>
      </c>
      <c r="O22" s="527">
        <f t="shared" si="15"/>
        <v>0</v>
      </c>
      <c r="P22" s="527">
        <v>1</v>
      </c>
      <c r="Q22" s="527">
        <f t="shared" si="16"/>
        <v>1</v>
      </c>
      <c r="R22" s="528"/>
      <c r="S22" s="528">
        <v>1</v>
      </c>
      <c r="T22" s="528" t="str">
        <f t="shared" si="19"/>
        <v/>
      </c>
      <c r="U22" s="528"/>
      <c r="V22" s="520">
        <v>1</v>
      </c>
      <c r="W22" s="520" t="s">
        <v>608</v>
      </c>
      <c r="X22" s="520">
        <v>3</v>
      </c>
      <c r="Y22" s="520">
        <v>8</v>
      </c>
      <c r="Z22" s="521"/>
      <c r="AA22" s="521" t="s">
        <v>1906</v>
      </c>
    </row>
    <row r="23" spans="1:28" s="527" customFormat="1" ht="13.5" customHeight="1" thickBot="1">
      <c r="B23" s="1640" t="s">
        <v>2017</v>
      </c>
      <c r="C23" s="1641">
        <v>10.8</v>
      </c>
      <c r="D23" s="1641">
        <v>0.2</v>
      </c>
      <c r="E23" s="1641">
        <v>20</v>
      </c>
      <c r="F23" s="1641">
        <v>5</v>
      </c>
      <c r="G23" s="1641">
        <v>2</v>
      </c>
      <c r="H23" s="1641">
        <v>0</v>
      </c>
      <c r="I23" s="1641">
        <v>0</v>
      </c>
      <c r="J23" s="1641">
        <v>1</v>
      </c>
      <c r="K23" s="1641">
        <v>0</v>
      </c>
      <c r="L23" s="1641">
        <v>0</v>
      </c>
      <c r="M23" s="1641">
        <v>1</v>
      </c>
      <c r="N23" s="1642">
        <v>1</v>
      </c>
      <c r="O23" s="527">
        <f t="shared" si="15"/>
        <v>0</v>
      </c>
      <c r="P23" s="527">
        <v>2</v>
      </c>
      <c r="Q23" s="527">
        <f t="shared" si="16"/>
        <v>2</v>
      </c>
      <c r="R23" s="528"/>
      <c r="S23" s="528" t="str">
        <f t="shared" si="18"/>
        <v/>
      </c>
      <c r="T23" s="528" t="str">
        <f t="shared" si="19"/>
        <v/>
      </c>
      <c r="U23" s="528"/>
      <c r="V23" s="520">
        <v>1</v>
      </c>
      <c r="W23" s="520" t="s">
        <v>608</v>
      </c>
      <c r="X23" s="520">
        <v>3</v>
      </c>
      <c r="Y23" s="520">
        <v>8</v>
      </c>
      <c r="Z23" s="521"/>
      <c r="AA23" s="521" t="s">
        <v>1906</v>
      </c>
    </row>
    <row r="24" spans="1:28" s="527" customFormat="1" ht="13.5" customHeight="1" thickBot="1">
      <c r="B24" s="1640" t="s">
        <v>1839</v>
      </c>
      <c r="C24" s="1641">
        <v>0</v>
      </c>
      <c r="D24" s="1641">
        <v>1</v>
      </c>
      <c r="E24" s="1641">
        <v>11</v>
      </c>
      <c r="F24" s="1641">
        <v>3</v>
      </c>
      <c r="G24" s="1641">
        <v>0</v>
      </c>
      <c r="H24" s="1641">
        <v>0</v>
      </c>
      <c r="I24" s="1641">
        <v>1</v>
      </c>
      <c r="J24" s="1641">
        <v>0</v>
      </c>
      <c r="K24" s="1641">
        <v>0</v>
      </c>
      <c r="L24" s="1641">
        <v>0</v>
      </c>
      <c r="M24" s="1641">
        <v>0</v>
      </c>
      <c r="N24" s="1642">
        <v>0</v>
      </c>
      <c r="O24" s="527">
        <f t="shared" si="15"/>
        <v>1</v>
      </c>
      <c r="Q24" s="527">
        <f t="shared" si="16"/>
        <v>3</v>
      </c>
      <c r="R24" s="528" t="str">
        <f t="shared" si="17"/>
        <v/>
      </c>
      <c r="S24" s="528" t="str">
        <f t="shared" si="18"/>
        <v/>
      </c>
      <c r="T24" s="528" t="str">
        <f t="shared" si="19"/>
        <v/>
      </c>
      <c r="U24" s="528"/>
      <c r="V24" s="520">
        <v>1</v>
      </c>
      <c r="W24" s="520" t="s">
        <v>608</v>
      </c>
      <c r="X24" s="520">
        <v>3</v>
      </c>
      <c r="Y24" s="520">
        <v>8</v>
      </c>
      <c r="Z24" s="521"/>
      <c r="AA24" s="521" t="s">
        <v>1906</v>
      </c>
    </row>
    <row r="25" spans="1:28" s="527" customFormat="1" ht="13.5" customHeight="1" thickBot="1">
      <c r="B25" s="1640" t="s">
        <v>2018</v>
      </c>
      <c r="C25" s="1641">
        <v>3</v>
      </c>
      <c r="D25" s="1641">
        <v>1</v>
      </c>
      <c r="E25" s="1641">
        <v>21</v>
      </c>
      <c r="F25" s="1641">
        <v>6</v>
      </c>
      <c r="G25" s="1641">
        <v>2</v>
      </c>
      <c r="H25" s="1641">
        <v>0</v>
      </c>
      <c r="I25" s="1641">
        <v>2</v>
      </c>
      <c r="J25" s="1641">
        <v>1</v>
      </c>
      <c r="K25" s="1641">
        <v>0</v>
      </c>
      <c r="L25" s="1641">
        <v>0</v>
      </c>
      <c r="M25" s="1641">
        <v>0</v>
      </c>
      <c r="N25" s="1642">
        <v>0</v>
      </c>
      <c r="O25" s="527">
        <f t="shared" si="15"/>
        <v>1</v>
      </c>
      <c r="Q25" s="527">
        <f t="shared" si="16"/>
        <v>3</v>
      </c>
      <c r="R25" s="528" t="str">
        <f t="shared" si="17"/>
        <v/>
      </c>
      <c r="S25" s="528" t="str">
        <f t="shared" si="18"/>
        <v/>
      </c>
      <c r="T25" s="528" t="str">
        <f t="shared" si="19"/>
        <v/>
      </c>
      <c r="U25" s="528"/>
      <c r="V25" s="520">
        <v>1</v>
      </c>
      <c r="W25" s="520" t="s">
        <v>608</v>
      </c>
      <c r="X25" s="520">
        <v>3</v>
      </c>
      <c r="Y25" s="520">
        <v>8</v>
      </c>
      <c r="Z25" s="521"/>
      <c r="AA25" s="521" t="s">
        <v>1906</v>
      </c>
    </row>
    <row r="26" spans="1:28" s="527" customFormat="1" ht="13.5" customHeight="1">
      <c r="A26" s="527" t="s">
        <v>20</v>
      </c>
      <c r="B26" s="1002" t="s">
        <v>1854</v>
      </c>
      <c r="C26" s="1002" t="s">
        <v>1</v>
      </c>
      <c r="D26" s="1002" t="s">
        <v>1855</v>
      </c>
      <c r="E26" s="1002" t="s">
        <v>4</v>
      </c>
      <c r="F26" s="1002" t="s">
        <v>11</v>
      </c>
      <c r="G26" s="1002" t="s">
        <v>5</v>
      </c>
      <c r="H26" s="1002" t="s">
        <v>6</v>
      </c>
      <c r="I26" s="1002" t="s">
        <v>7</v>
      </c>
      <c r="J26" s="1002" t="s">
        <v>1856</v>
      </c>
      <c r="K26" s="1002" t="s">
        <v>1857</v>
      </c>
      <c r="L26" s="1002" t="s">
        <v>1858</v>
      </c>
      <c r="M26" s="1002" t="s">
        <v>1859</v>
      </c>
      <c r="N26" s="1002" t="s">
        <v>1860</v>
      </c>
      <c r="O26" s="527" t="e">
        <f>ROUNDDOWN((D26),0)</f>
        <v>#VALUE!</v>
      </c>
      <c r="Q26" s="527" t="e">
        <f>+O26*3+P26</f>
        <v>#VALUE!</v>
      </c>
      <c r="R26" s="528" t="str">
        <f>IF(A26="○","1","")</f>
        <v/>
      </c>
      <c r="S26" s="528" t="str">
        <f>IF(A26="●","1","")</f>
        <v/>
      </c>
      <c r="T26" s="528" t="str">
        <f>IF(A26="S","1","")</f>
        <v/>
      </c>
      <c r="U26" s="528"/>
      <c r="V26" s="520"/>
      <c r="W26" s="520"/>
      <c r="X26" s="520"/>
      <c r="Y26" s="520"/>
      <c r="Z26" s="521"/>
      <c r="AA26" s="521"/>
    </row>
    <row r="27" spans="1:28" s="527" customFormat="1" ht="13.5" customHeight="1" thickBot="1">
      <c r="A27" s="1618"/>
      <c r="B27" s="1619" t="s">
        <v>1836</v>
      </c>
      <c r="C27" s="1620">
        <v>1.1299999999999999</v>
      </c>
      <c r="D27" s="1620">
        <v>5</v>
      </c>
      <c r="E27" s="1620">
        <v>68</v>
      </c>
      <c r="F27" s="1620">
        <v>18</v>
      </c>
      <c r="G27" s="1620">
        <v>3</v>
      </c>
      <c r="H27" s="1620">
        <v>0</v>
      </c>
      <c r="I27" s="1620">
        <v>4</v>
      </c>
      <c r="J27" s="1620">
        <v>0</v>
      </c>
      <c r="K27" s="1620">
        <v>0</v>
      </c>
      <c r="L27" s="1620">
        <v>0</v>
      </c>
      <c r="M27" s="1620">
        <v>1</v>
      </c>
      <c r="N27" s="1774">
        <v>1</v>
      </c>
      <c r="O27" s="527">
        <f t="shared" ref="O27:O28" si="20">ROUNDDOWN((D27),0)</f>
        <v>5</v>
      </c>
      <c r="Q27" s="527">
        <f t="shared" ref="Q27:Q28" si="21">+O27*3+P27</f>
        <v>15</v>
      </c>
      <c r="R27" s="528" t="str">
        <f t="shared" ref="R27" si="22">IF(A27="○","1","")</f>
        <v/>
      </c>
      <c r="S27" s="528" t="str">
        <f t="shared" ref="S27:S28" si="23">IF(A27="●","1","")</f>
        <v/>
      </c>
      <c r="T27" s="528" t="str">
        <f t="shared" ref="T27:T28" si="24">IF(A27="S","1","")</f>
        <v/>
      </c>
      <c r="U27" s="528"/>
      <c r="V27" s="520">
        <v>1</v>
      </c>
      <c r="W27" s="520" t="s">
        <v>2639</v>
      </c>
      <c r="X27" s="520">
        <v>3</v>
      </c>
      <c r="Y27" s="520">
        <v>6</v>
      </c>
      <c r="Z27" s="521" t="s">
        <v>2640</v>
      </c>
      <c r="AA27" s="521"/>
    </row>
    <row r="28" spans="1:28" s="527" customFormat="1" ht="13.5" customHeight="1" thickBot="1">
      <c r="A28" s="1775" t="s">
        <v>594</v>
      </c>
      <c r="B28" s="1625" t="s">
        <v>1410</v>
      </c>
      <c r="C28" s="1626">
        <v>2.57</v>
      </c>
      <c r="D28" s="1626">
        <v>4</v>
      </c>
      <c r="E28" s="1626">
        <v>67</v>
      </c>
      <c r="F28" s="1626">
        <v>18</v>
      </c>
      <c r="G28" s="1626">
        <v>4</v>
      </c>
      <c r="H28" s="1626">
        <v>0</v>
      </c>
      <c r="I28" s="1626">
        <v>1</v>
      </c>
      <c r="J28" s="1626">
        <v>2</v>
      </c>
      <c r="K28" s="1626">
        <v>0</v>
      </c>
      <c r="L28" s="1626">
        <v>0</v>
      </c>
      <c r="M28" s="1626">
        <v>1</v>
      </c>
      <c r="N28" s="1763">
        <v>1</v>
      </c>
      <c r="O28" s="527">
        <f t="shared" si="20"/>
        <v>4</v>
      </c>
      <c r="Q28" s="527">
        <f t="shared" si="21"/>
        <v>12</v>
      </c>
      <c r="R28" s="528">
        <v>1</v>
      </c>
      <c r="S28" s="528" t="str">
        <f t="shared" si="23"/>
        <v/>
      </c>
      <c r="T28" s="528" t="str">
        <f t="shared" si="24"/>
        <v/>
      </c>
      <c r="U28" s="528"/>
      <c r="V28" s="520">
        <v>1</v>
      </c>
      <c r="W28" s="520" t="s">
        <v>2639</v>
      </c>
      <c r="X28" s="520">
        <v>3</v>
      </c>
      <c r="Y28" s="520">
        <v>6</v>
      </c>
      <c r="Z28" s="521" t="s">
        <v>2640</v>
      </c>
      <c r="AA28" s="521"/>
    </row>
    <row r="29" spans="1:28" s="527" customFormat="1" ht="13.5" customHeight="1">
      <c r="A29" s="527" t="s">
        <v>20</v>
      </c>
      <c r="B29" s="1002" t="s">
        <v>1854</v>
      </c>
      <c r="C29" s="1002" t="s">
        <v>1</v>
      </c>
      <c r="D29" s="1002" t="s">
        <v>1855</v>
      </c>
      <c r="E29" s="1002" t="s">
        <v>4</v>
      </c>
      <c r="F29" s="1002" t="s">
        <v>11</v>
      </c>
      <c r="G29" s="1002" t="s">
        <v>5</v>
      </c>
      <c r="H29" s="1002" t="s">
        <v>6</v>
      </c>
      <c r="I29" s="1002" t="s">
        <v>7</v>
      </c>
      <c r="J29" s="1002" t="s">
        <v>1856</v>
      </c>
      <c r="K29" s="1002" t="s">
        <v>1857</v>
      </c>
      <c r="L29" s="1002" t="s">
        <v>1858</v>
      </c>
      <c r="M29" s="1002" t="s">
        <v>1859</v>
      </c>
      <c r="N29" s="1002" t="s">
        <v>1860</v>
      </c>
      <c r="O29" s="527" t="e">
        <f>ROUNDDOWN((D29),0)</f>
        <v>#VALUE!</v>
      </c>
      <c r="Q29" s="527" t="e">
        <f>+O29*3+P29</f>
        <v>#VALUE!</v>
      </c>
      <c r="R29" s="528" t="str">
        <f>IF(A29="○","1","")</f>
        <v/>
      </c>
      <c r="S29" s="528" t="str">
        <f>IF(A29="●","1","")</f>
        <v/>
      </c>
      <c r="T29" s="528" t="str">
        <f>IF(A29="S","1","")</f>
        <v/>
      </c>
      <c r="U29" s="528"/>
      <c r="V29" s="520"/>
      <c r="W29" s="520"/>
      <c r="X29" s="520"/>
      <c r="Y29" s="520"/>
      <c r="Z29" s="521"/>
      <c r="AA29" s="521"/>
    </row>
    <row r="30" spans="1:28" s="527" customFormat="1" ht="13.5" customHeight="1" thickBot="1">
      <c r="A30" s="1776" t="s">
        <v>1906</v>
      </c>
      <c r="B30" s="1619" t="s">
        <v>1412</v>
      </c>
      <c r="C30" s="1620">
        <v>1.29</v>
      </c>
      <c r="D30" s="1620">
        <v>4</v>
      </c>
      <c r="E30" s="1620">
        <v>64</v>
      </c>
      <c r="F30" s="1620">
        <v>15</v>
      </c>
      <c r="G30" s="1620">
        <v>2</v>
      </c>
      <c r="H30" s="1620">
        <v>0</v>
      </c>
      <c r="I30" s="1620">
        <v>6</v>
      </c>
      <c r="J30" s="1620">
        <v>1</v>
      </c>
      <c r="K30" s="1620">
        <v>0</v>
      </c>
      <c r="L30" s="1620">
        <v>0</v>
      </c>
      <c r="M30" s="1620">
        <v>1</v>
      </c>
      <c r="N30" s="1774">
        <v>1</v>
      </c>
      <c r="O30" s="527">
        <f t="shared" ref="O30:O33" si="25">ROUNDDOWN((D30),0)</f>
        <v>4</v>
      </c>
      <c r="Q30" s="527">
        <f t="shared" ref="Q30:Q33" si="26">+O30*3+P30</f>
        <v>12</v>
      </c>
      <c r="R30" s="528" t="str">
        <f t="shared" ref="R30:R33" si="27">IF(A30="○","1","")</f>
        <v/>
      </c>
      <c r="S30" s="528">
        <v>1</v>
      </c>
      <c r="T30" s="528" t="str">
        <f t="shared" ref="T30:T33" si="28">IF(A30="S","1","")</f>
        <v/>
      </c>
      <c r="U30" s="528"/>
      <c r="V30" s="520">
        <v>1</v>
      </c>
      <c r="W30" s="520" t="s">
        <v>2639</v>
      </c>
      <c r="X30" s="520">
        <v>3</v>
      </c>
      <c r="Y30" s="520">
        <v>5</v>
      </c>
      <c r="Z30" s="521"/>
      <c r="AA30" s="521" t="s">
        <v>1906</v>
      </c>
    </row>
    <row r="31" spans="1:28" s="527" customFormat="1" ht="13.5" customHeight="1" thickBot="1">
      <c r="A31" s="1621"/>
      <c r="B31" s="1622" t="s">
        <v>1861</v>
      </c>
      <c r="C31" s="1623">
        <v>0</v>
      </c>
      <c r="D31" s="1623">
        <v>1</v>
      </c>
      <c r="E31" s="1623">
        <v>12</v>
      </c>
      <c r="F31" s="1623">
        <v>3</v>
      </c>
      <c r="G31" s="1623">
        <v>0</v>
      </c>
      <c r="H31" s="1623">
        <v>0</v>
      </c>
      <c r="I31" s="1623">
        <v>0</v>
      </c>
      <c r="J31" s="1623">
        <v>0</v>
      </c>
      <c r="K31" s="1623">
        <v>0</v>
      </c>
      <c r="L31" s="1623">
        <v>0</v>
      </c>
      <c r="M31" s="1623">
        <v>0</v>
      </c>
      <c r="N31" s="1762">
        <v>0</v>
      </c>
      <c r="O31" s="527">
        <f t="shared" si="25"/>
        <v>1</v>
      </c>
      <c r="Q31" s="527">
        <f t="shared" si="26"/>
        <v>3</v>
      </c>
      <c r="R31" s="528" t="str">
        <f t="shared" si="27"/>
        <v/>
      </c>
      <c r="S31" s="528" t="str">
        <f t="shared" ref="S31:S33" si="29">IF(A31="●","1","")</f>
        <v/>
      </c>
      <c r="T31" s="528" t="str">
        <f t="shared" si="28"/>
        <v/>
      </c>
      <c r="U31" s="528"/>
      <c r="V31" s="520">
        <v>1</v>
      </c>
      <c r="W31" s="520" t="s">
        <v>2639</v>
      </c>
      <c r="X31" s="520">
        <v>3</v>
      </c>
      <c r="Y31" s="520">
        <v>5</v>
      </c>
      <c r="Z31" s="521"/>
      <c r="AA31" s="521" t="s">
        <v>1906</v>
      </c>
    </row>
    <row r="32" spans="1:28" s="527" customFormat="1" ht="13.5" customHeight="1" thickBot="1">
      <c r="A32" s="1621"/>
      <c r="B32" s="1622" t="s">
        <v>2527</v>
      </c>
      <c r="C32" s="1623">
        <v>0</v>
      </c>
      <c r="D32" s="1623">
        <v>3</v>
      </c>
      <c r="E32" s="1623">
        <v>54</v>
      </c>
      <c r="F32" s="1623">
        <v>12</v>
      </c>
      <c r="G32" s="1623">
        <v>2</v>
      </c>
      <c r="H32" s="1623">
        <v>0</v>
      </c>
      <c r="I32" s="1623">
        <v>1</v>
      </c>
      <c r="J32" s="1623">
        <v>2</v>
      </c>
      <c r="K32" s="1623">
        <v>0</v>
      </c>
      <c r="L32" s="1623">
        <v>0</v>
      </c>
      <c r="M32" s="1623">
        <v>0</v>
      </c>
      <c r="N32" s="1762">
        <v>0</v>
      </c>
      <c r="O32" s="527">
        <f t="shared" si="25"/>
        <v>3</v>
      </c>
      <c r="Q32" s="527">
        <f t="shared" si="26"/>
        <v>9</v>
      </c>
      <c r="R32" s="528" t="str">
        <f t="shared" si="27"/>
        <v/>
      </c>
      <c r="S32" s="528" t="str">
        <f t="shared" si="29"/>
        <v/>
      </c>
      <c r="T32" s="528" t="str">
        <f t="shared" si="28"/>
        <v/>
      </c>
      <c r="U32" s="528"/>
      <c r="V32" s="520">
        <v>1</v>
      </c>
      <c r="W32" s="520" t="s">
        <v>2639</v>
      </c>
      <c r="X32" s="520">
        <v>3</v>
      </c>
      <c r="Y32" s="520">
        <v>5</v>
      </c>
      <c r="Z32" s="521"/>
      <c r="AA32" s="521" t="s">
        <v>1906</v>
      </c>
    </row>
    <row r="33" spans="1:28" s="527" customFormat="1" ht="13.5" customHeight="1" thickBot="1">
      <c r="A33" s="1624"/>
      <c r="B33" s="1625" t="s">
        <v>2018</v>
      </c>
      <c r="C33" s="1626">
        <v>4.5</v>
      </c>
      <c r="D33" s="1626">
        <v>1</v>
      </c>
      <c r="E33" s="1626">
        <v>19</v>
      </c>
      <c r="F33" s="1626">
        <v>5</v>
      </c>
      <c r="G33" s="1626">
        <v>1</v>
      </c>
      <c r="H33" s="1626">
        <v>1</v>
      </c>
      <c r="I33" s="1626">
        <v>2</v>
      </c>
      <c r="J33" s="1626">
        <v>0</v>
      </c>
      <c r="K33" s="1626">
        <v>0</v>
      </c>
      <c r="L33" s="1626">
        <v>0</v>
      </c>
      <c r="M33" s="1626">
        <v>1</v>
      </c>
      <c r="N33" s="1763">
        <v>1</v>
      </c>
      <c r="O33" s="527">
        <f t="shared" si="25"/>
        <v>1</v>
      </c>
      <c r="Q33" s="527">
        <f t="shared" si="26"/>
        <v>3</v>
      </c>
      <c r="R33" s="528" t="str">
        <f t="shared" si="27"/>
        <v/>
      </c>
      <c r="S33" s="528" t="str">
        <f t="shared" si="29"/>
        <v/>
      </c>
      <c r="T33" s="528" t="str">
        <f t="shared" si="28"/>
        <v/>
      </c>
      <c r="U33" s="528"/>
      <c r="V33" s="520">
        <v>1</v>
      </c>
      <c r="W33" s="520" t="s">
        <v>2639</v>
      </c>
      <c r="X33" s="520">
        <v>3</v>
      </c>
      <c r="Y33" s="520">
        <v>5</v>
      </c>
      <c r="Z33" s="521"/>
      <c r="AA33" s="521" t="s">
        <v>1906</v>
      </c>
    </row>
    <row r="34" spans="1:28" s="527" customFormat="1" ht="13.5" customHeight="1" thickBot="1">
      <c r="A34" s="527" t="s">
        <v>20</v>
      </c>
      <c r="B34" s="1002" t="s">
        <v>1854</v>
      </c>
      <c r="C34" s="1002" t="s">
        <v>1</v>
      </c>
      <c r="D34" s="1002" t="s">
        <v>1855</v>
      </c>
      <c r="E34" s="1002" t="s">
        <v>4</v>
      </c>
      <c r="F34" s="1002" t="s">
        <v>11</v>
      </c>
      <c r="G34" s="1002" t="s">
        <v>5</v>
      </c>
      <c r="H34" s="1002" t="s">
        <v>6</v>
      </c>
      <c r="I34" s="1002" t="s">
        <v>7</v>
      </c>
      <c r="J34" s="1002" t="s">
        <v>1856</v>
      </c>
      <c r="K34" s="1002" t="s">
        <v>1857</v>
      </c>
      <c r="L34" s="1002" t="s">
        <v>1858</v>
      </c>
      <c r="M34" s="1002" t="s">
        <v>1859</v>
      </c>
      <c r="N34" s="1002" t="s">
        <v>1860</v>
      </c>
      <c r="O34" s="527" t="e">
        <f>ROUNDDOWN((D34),0)</f>
        <v>#VALUE!</v>
      </c>
      <c r="Q34" s="527" t="e">
        <f>+O34*3+P34</f>
        <v>#VALUE!</v>
      </c>
      <c r="R34" s="528" t="str">
        <f>IF(A34="○","1","")</f>
        <v/>
      </c>
      <c r="S34" s="528" t="str">
        <f>IF(A34="●","1","")</f>
        <v/>
      </c>
      <c r="T34" s="528" t="str">
        <f>IF(A34="S","1","")</f>
        <v/>
      </c>
      <c r="U34" s="528"/>
      <c r="V34" s="520"/>
      <c r="W34" s="520"/>
      <c r="X34" s="520"/>
      <c r="Y34" s="520"/>
      <c r="Z34" s="521"/>
      <c r="AA34" s="521"/>
    </row>
    <row r="35" spans="1:28" s="527" customFormat="1" ht="13.5" customHeight="1" thickBot="1">
      <c r="A35" s="1764" t="s">
        <v>1906</v>
      </c>
      <c r="B35" s="1619" t="s">
        <v>2091</v>
      </c>
      <c r="C35" s="1620">
        <v>12</v>
      </c>
      <c r="D35" s="1620">
        <v>3</v>
      </c>
      <c r="E35" s="1620">
        <v>81</v>
      </c>
      <c r="F35" s="1620">
        <v>17</v>
      </c>
      <c r="G35" s="1620">
        <v>6</v>
      </c>
      <c r="H35" s="1620">
        <v>0</v>
      </c>
      <c r="I35" s="1620">
        <v>4</v>
      </c>
      <c r="J35" s="1620">
        <v>1</v>
      </c>
      <c r="K35" s="1620">
        <v>1</v>
      </c>
      <c r="L35" s="1620">
        <v>0</v>
      </c>
      <c r="M35" s="1620">
        <v>4</v>
      </c>
      <c r="N35" s="1774">
        <v>4</v>
      </c>
      <c r="O35" s="527">
        <f t="shared" ref="O35:O40" si="30">ROUNDDOWN((D35),0)</f>
        <v>3</v>
      </c>
      <c r="Q35" s="527">
        <f t="shared" ref="Q35:Q40" si="31">+O35*3+P35</f>
        <v>9</v>
      </c>
      <c r="R35" s="528" t="str">
        <f t="shared" ref="R35:R40" si="32">IF(A35="○","1","")</f>
        <v/>
      </c>
      <c r="S35" s="528">
        <v>1</v>
      </c>
      <c r="T35" s="528" t="str">
        <f t="shared" ref="T35:T40" si="33">IF(A35="S","1","")</f>
        <v/>
      </c>
      <c r="U35" s="528"/>
      <c r="V35" s="520">
        <v>1</v>
      </c>
      <c r="W35" s="520" t="s">
        <v>799</v>
      </c>
      <c r="X35" s="520">
        <v>3</v>
      </c>
      <c r="Y35" s="520">
        <v>3</v>
      </c>
      <c r="Z35" s="521"/>
      <c r="AA35" s="521" t="s">
        <v>1906</v>
      </c>
    </row>
    <row r="36" spans="1:28" s="527" customFormat="1" ht="13.5" customHeight="1" thickBot="1">
      <c r="A36" s="1621"/>
      <c r="B36" s="1622" t="s">
        <v>2577</v>
      </c>
      <c r="C36" s="1623">
        <v>20.25</v>
      </c>
      <c r="D36" s="1623">
        <v>0.1</v>
      </c>
      <c r="E36" s="1623">
        <v>6</v>
      </c>
      <c r="F36" s="1623">
        <v>3</v>
      </c>
      <c r="G36" s="1623">
        <v>2</v>
      </c>
      <c r="H36" s="1623">
        <v>0</v>
      </c>
      <c r="I36" s="1623">
        <v>0</v>
      </c>
      <c r="J36" s="1623">
        <v>0</v>
      </c>
      <c r="K36" s="1623">
        <v>0</v>
      </c>
      <c r="L36" s="1623">
        <v>0</v>
      </c>
      <c r="M36" s="1623">
        <v>1</v>
      </c>
      <c r="N36" s="1762">
        <v>1</v>
      </c>
      <c r="O36" s="527">
        <f t="shared" si="30"/>
        <v>0</v>
      </c>
      <c r="P36" s="527">
        <v>1</v>
      </c>
      <c r="Q36" s="527">
        <f t="shared" si="31"/>
        <v>1</v>
      </c>
      <c r="R36" s="528" t="str">
        <f t="shared" si="32"/>
        <v/>
      </c>
      <c r="S36" s="528" t="str">
        <f t="shared" ref="S36:S40" si="34">IF(A36="●","1","")</f>
        <v/>
      </c>
      <c r="T36" s="528" t="str">
        <f t="shared" si="33"/>
        <v/>
      </c>
      <c r="U36" s="528"/>
      <c r="V36" s="520">
        <v>1</v>
      </c>
      <c r="W36" s="520" t="s">
        <v>799</v>
      </c>
      <c r="X36" s="520">
        <v>3</v>
      </c>
      <c r="Y36" s="520">
        <v>3</v>
      </c>
      <c r="Z36" s="521"/>
      <c r="AA36" s="521" t="s">
        <v>1906</v>
      </c>
    </row>
    <row r="37" spans="1:28" s="527" customFormat="1" ht="13.5" customHeight="1" thickBot="1">
      <c r="A37" s="1621"/>
      <c r="B37" s="1622" t="s">
        <v>1839</v>
      </c>
      <c r="C37" s="1623">
        <v>0</v>
      </c>
      <c r="D37" s="1623">
        <v>1.2</v>
      </c>
      <c r="E37" s="1623">
        <v>19</v>
      </c>
      <c r="F37" s="1623">
        <v>5</v>
      </c>
      <c r="G37" s="1623">
        <v>0</v>
      </c>
      <c r="H37" s="1623">
        <v>0</v>
      </c>
      <c r="I37" s="1623">
        <v>1</v>
      </c>
      <c r="J37" s="1623">
        <v>1</v>
      </c>
      <c r="K37" s="1623">
        <v>0</v>
      </c>
      <c r="L37" s="1623">
        <v>0</v>
      </c>
      <c r="M37" s="1623">
        <v>0</v>
      </c>
      <c r="N37" s="1762">
        <v>0</v>
      </c>
      <c r="O37" s="527">
        <f t="shared" si="30"/>
        <v>1</v>
      </c>
      <c r="P37" s="527">
        <v>2</v>
      </c>
      <c r="Q37" s="527">
        <f t="shared" si="31"/>
        <v>5</v>
      </c>
      <c r="R37" s="528" t="str">
        <f t="shared" si="32"/>
        <v/>
      </c>
      <c r="S37" s="528" t="str">
        <f t="shared" si="34"/>
        <v/>
      </c>
      <c r="T37" s="528" t="str">
        <f t="shared" si="33"/>
        <v/>
      </c>
      <c r="U37" s="528"/>
      <c r="V37" s="520">
        <v>1</v>
      </c>
      <c r="W37" s="520" t="s">
        <v>799</v>
      </c>
      <c r="X37" s="520">
        <v>3</v>
      </c>
      <c r="Y37" s="520">
        <v>3</v>
      </c>
      <c r="Z37" s="521"/>
      <c r="AA37" s="521" t="s">
        <v>1906</v>
      </c>
    </row>
    <row r="38" spans="1:28" s="527" customFormat="1" ht="13.5" customHeight="1" thickBot="1">
      <c r="A38" s="1621"/>
      <c r="B38" s="1622" t="s">
        <v>1405</v>
      </c>
      <c r="C38" s="1623">
        <v>0</v>
      </c>
      <c r="D38" s="1623">
        <v>1</v>
      </c>
      <c r="E38" s="1623">
        <v>16</v>
      </c>
      <c r="F38" s="1623">
        <v>3</v>
      </c>
      <c r="G38" s="1623">
        <v>0</v>
      </c>
      <c r="H38" s="1623">
        <v>0</v>
      </c>
      <c r="I38" s="1623">
        <v>1</v>
      </c>
      <c r="J38" s="1623">
        <v>0</v>
      </c>
      <c r="K38" s="1623">
        <v>0</v>
      </c>
      <c r="L38" s="1623">
        <v>0</v>
      </c>
      <c r="M38" s="1623">
        <v>0</v>
      </c>
      <c r="N38" s="1762">
        <v>0</v>
      </c>
      <c r="O38" s="527">
        <f t="shared" si="30"/>
        <v>1</v>
      </c>
      <c r="Q38" s="527">
        <f t="shared" si="31"/>
        <v>3</v>
      </c>
      <c r="R38" s="528" t="str">
        <f t="shared" si="32"/>
        <v/>
      </c>
      <c r="S38" s="528" t="str">
        <f t="shared" si="34"/>
        <v/>
      </c>
      <c r="T38" s="528" t="str">
        <f t="shared" si="33"/>
        <v/>
      </c>
      <c r="U38" s="528"/>
      <c r="V38" s="520">
        <v>1</v>
      </c>
      <c r="W38" s="520" t="s">
        <v>799</v>
      </c>
      <c r="X38" s="520">
        <v>3</v>
      </c>
      <c r="Y38" s="520">
        <v>3</v>
      </c>
      <c r="Z38" s="521"/>
      <c r="AA38" s="521" t="s">
        <v>1906</v>
      </c>
    </row>
    <row r="39" spans="1:28" s="527" customFormat="1" ht="13.5" customHeight="1" thickBot="1">
      <c r="A39" s="1621"/>
      <c r="B39" s="1622" t="s">
        <v>2017</v>
      </c>
      <c r="C39" s="1623">
        <v>9</v>
      </c>
      <c r="D39" s="1623">
        <v>1</v>
      </c>
      <c r="E39" s="1623">
        <v>17</v>
      </c>
      <c r="F39" s="1623">
        <v>5</v>
      </c>
      <c r="G39" s="1623">
        <v>2</v>
      </c>
      <c r="H39" s="1623">
        <v>0</v>
      </c>
      <c r="I39" s="1623">
        <v>0</v>
      </c>
      <c r="J39" s="1623">
        <v>0</v>
      </c>
      <c r="K39" s="1623">
        <v>0</v>
      </c>
      <c r="L39" s="1623">
        <v>1</v>
      </c>
      <c r="M39" s="1623">
        <v>1</v>
      </c>
      <c r="N39" s="1762">
        <v>1</v>
      </c>
      <c r="O39" s="527">
        <f t="shared" si="30"/>
        <v>1</v>
      </c>
      <c r="Q39" s="527">
        <f t="shared" si="31"/>
        <v>3</v>
      </c>
      <c r="R39" s="528" t="str">
        <f t="shared" si="32"/>
        <v/>
      </c>
      <c r="S39" s="528" t="str">
        <f t="shared" si="34"/>
        <v/>
      </c>
      <c r="T39" s="528" t="str">
        <f t="shared" si="33"/>
        <v/>
      </c>
      <c r="U39" s="528"/>
      <c r="V39" s="520">
        <v>1</v>
      </c>
      <c r="W39" s="520" t="s">
        <v>799</v>
      </c>
      <c r="X39" s="520">
        <v>3</v>
      </c>
      <c r="Y39" s="520">
        <v>3</v>
      </c>
      <c r="Z39" s="521"/>
      <c r="AA39" s="521" t="s">
        <v>1906</v>
      </c>
    </row>
    <row r="40" spans="1:28" s="527" customFormat="1" ht="13.5" customHeight="1" thickBot="1">
      <c r="A40" s="1624"/>
      <c r="B40" s="1625" t="s">
        <v>2526</v>
      </c>
      <c r="C40" s="1626">
        <v>4.5</v>
      </c>
      <c r="D40" s="1626">
        <v>1</v>
      </c>
      <c r="E40" s="1626">
        <v>21</v>
      </c>
      <c r="F40" s="1626">
        <v>7</v>
      </c>
      <c r="G40" s="1626">
        <v>3</v>
      </c>
      <c r="H40" s="1626">
        <v>1</v>
      </c>
      <c r="I40" s="1626">
        <v>1</v>
      </c>
      <c r="J40" s="1626">
        <v>1</v>
      </c>
      <c r="K40" s="1626">
        <v>0</v>
      </c>
      <c r="L40" s="1626">
        <v>0</v>
      </c>
      <c r="M40" s="1626">
        <v>1</v>
      </c>
      <c r="N40" s="1763">
        <v>1</v>
      </c>
      <c r="O40" s="527">
        <f t="shared" si="30"/>
        <v>1</v>
      </c>
      <c r="Q40" s="527">
        <f t="shared" si="31"/>
        <v>3</v>
      </c>
      <c r="R40" s="528" t="str">
        <f t="shared" si="32"/>
        <v/>
      </c>
      <c r="S40" s="528" t="str">
        <f t="shared" si="34"/>
        <v/>
      </c>
      <c r="T40" s="528" t="str">
        <f t="shared" si="33"/>
        <v/>
      </c>
      <c r="U40" s="528"/>
      <c r="V40" s="520">
        <v>1</v>
      </c>
      <c r="W40" s="520" t="s">
        <v>799</v>
      </c>
      <c r="X40" s="520">
        <v>3</v>
      </c>
      <c r="Y40" s="520">
        <v>3</v>
      </c>
      <c r="Z40" s="521"/>
      <c r="AA40" s="521" t="s">
        <v>1906</v>
      </c>
    </row>
    <row r="41" spans="1:28" s="527" customFormat="1" ht="13.5" customHeight="1" thickBot="1">
      <c r="A41" s="527" t="s">
        <v>20</v>
      </c>
      <c r="B41" s="1002" t="s">
        <v>1854</v>
      </c>
      <c r="C41" s="1002" t="s">
        <v>1</v>
      </c>
      <c r="D41" s="1002" t="s">
        <v>1855</v>
      </c>
      <c r="E41" s="1002" t="s">
        <v>4</v>
      </c>
      <c r="F41" s="1002" t="s">
        <v>11</v>
      </c>
      <c r="G41" s="1002" t="s">
        <v>5</v>
      </c>
      <c r="H41" s="1002" t="s">
        <v>6</v>
      </c>
      <c r="I41" s="1002" t="s">
        <v>7</v>
      </c>
      <c r="J41" s="1002" t="s">
        <v>1856</v>
      </c>
      <c r="K41" s="1002" t="s">
        <v>1857</v>
      </c>
      <c r="L41" s="1002" t="s">
        <v>1858</v>
      </c>
      <c r="M41" s="1002" t="s">
        <v>1859</v>
      </c>
      <c r="N41" s="1002" t="s">
        <v>1860</v>
      </c>
      <c r="O41" s="527" t="e">
        <f>ROUNDDOWN((D41),0)</f>
        <v>#VALUE!</v>
      </c>
      <c r="Q41" s="527" t="e">
        <f>+O41*3+P41</f>
        <v>#VALUE!</v>
      </c>
      <c r="R41" s="528" t="str">
        <f>IF(A41="○","1","")</f>
        <v/>
      </c>
      <c r="S41" s="528" t="str">
        <f>IF(A41="●","1","")</f>
        <v/>
      </c>
      <c r="T41" s="528" t="str">
        <f>IF(A41="S","1","")</f>
        <v/>
      </c>
      <c r="U41" s="528"/>
      <c r="V41" s="520"/>
      <c r="W41" s="520"/>
      <c r="X41" s="520"/>
      <c r="Y41" s="520"/>
      <c r="Z41" s="521"/>
      <c r="AA41" s="521"/>
    </row>
    <row r="42" spans="1:28" s="520" customFormat="1" ht="14.25" customHeight="1" thickBot="1">
      <c r="A42" s="1764" t="s">
        <v>1906</v>
      </c>
      <c r="B42" s="1759" t="s">
        <v>2594</v>
      </c>
      <c r="C42" s="1760">
        <v>10.8</v>
      </c>
      <c r="D42" s="1760">
        <v>3.1</v>
      </c>
      <c r="E42" s="1760">
        <v>92</v>
      </c>
      <c r="F42" s="1760">
        <v>21</v>
      </c>
      <c r="G42" s="1760">
        <v>6</v>
      </c>
      <c r="H42" s="1760">
        <v>0</v>
      </c>
      <c r="I42" s="1760">
        <v>1</v>
      </c>
      <c r="J42" s="1760">
        <v>6</v>
      </c>
      <c r="K42" s="1760">
        <v>0</v>
      </c>
      <c r="L42" s="1760">
        <v>0</v>
      </c>
      <c r="M42" s="1760">
        <v>4</v>
      </c>
      <c r="N42" s="1761">
        <v>4</v>
      </c>
      <c r="O42" s="527">
        <f t="shared" ref="O42:O44" si="35">ROUNDDOWN((D42),0)</f>
        <v>3</v>
      </c>
      <c r="P42" s="527">
        <v>1</v>
      </c>
      <c r="Q42" s="527">
        <f t="shared" ref="Q42:Q44" si="36">+O42*3+P42</f>
        <v>10</v>
      </c>
      <c r="R42" s="528" t="str">
        <f t="shared" ref="R42:R44" si="37">IF(A42="○","1","")</f>
        <v/>
      </c>
      <c r="S42" s="528">
        <v>1</v>
      </c>
      <c r="T42" s="528" t="str">
        <f t="shared" ref="T42:T44" si="38">IF(A42="S","1","")</f>
        <v/>
      </c>
      <c r="U42" s="528"/>
      <c r="V42" s="520">
        <v>1</v>
      </c>
      <c r="W42" s="520" t="s">
        <v>799</v>
      </c>
      <c r="X42" s="520">
        <v>3</v>
      </c>
      <c r="Y42" s="520">
        <v>2</v>
      </c>
      <c r="Z42" s="521"/>
      <c r="AA42" s="521" t="s">
        <v>1906</v>
      </c>
      <c r="AB42" s="521"/>
    </row>
    <row r="43" spans="1:28" s="520" customFormat="1" ht="14.25" customHeight="1" thickBot="1">
      <c r="A43" s="1621"/>
      <c r="B43" s="1622" t="s">
        <v>1861</v>
      </c>
      <c r="C43" s="1623">
        <v>0</v>
      </c>
      <c r="D43" s="1623">
        <v>1.2</v>
      </c>
      <c r="E43" s="1623">
        <v>26</v>
      </c>
      <c r="F43" s="1623">
        <v>6</v>
      </c>
      <c r="G43" s="1623">
        <v>1</v>
      </c>
      <c r="H43" s="1623">
        <v>0</v>
      </c>
      <c r="I43" s="1623">
        <v>1</v>
      </c>
      <c r="J43" s="1623">
        <v>0</v>
      </c>
      <c r="K43" s="1623">
        <v>0</v>
      </c>
      <c r="L43" s="1623">
        <v>0</v>
      </c>
      <c r="M43" s="1623">
        <v>0</v>
      </c>
      <c r="N43" s="1762">
        <v>0</v>
      </c>
      <c r="O43" s="527">
        <f t="shared" si="35"/>
        <v>1</v>
      </c>
      <c r="P43" s="527">
        <v>2</v>
      </c>
      <c r="Q43" s="527">
        <f t="shared" si="36"/>
        <v>5</v>
      </c>
      <c r="R43" s="528" t="str">
        <f t="shared" si="37"/>
        <v/>
      </c>
      <c r="S43" s="528" t="str">
        <f t="shared" ref="S43:S44" si="39">IF(A43="●","1","")</f>
        <v/>
      </c>
      <c r="T43" s="528" t="str">
        <f t="shared" si="38"/>
        <v/>
      </c>
      <c r="U43" s="528"/>
      <c r="V43" s="520">
        <v>1</v>
      </c>
      <c r="W43" s="520" t="s">
        <v>799</v>
      </c>
      <c r="X43" s="520">
        <v>3</v>
      </c>
      <c r="Y43" s="520">
        <v>2</v>
      </c>
      <c r="Z43" s="521"/>
      <c r="AA43" s="521" t="s">
        <v>1906</v>
      </c>
    </row>
    <row r="44" spans="1:28" s="520" customFormat="1" ht="14.25" customHeight="1" thickBot="1">
      <c r="A44" s="1624"/>
      <c r="B44" s="1625" t="s">
        <v>1784</v>
      </c>
      <c r="C44" s="1626">
        <v>15</v>
      </c>
      <c r="D44" s="1626">
        <v>3</v>
      </c>
      <c r="E44" s="1626">
        <v>72</v>
      </c>
      <c r="F44" s="1626">
        <v>16</v>
      </c>
      <c r="G44" s="1626">
        <v>5</v>
      </c>
      <c r="H44" s="1626">
        <v>1</v>
      </c>
      <c r="I44" s="1626">
        <v>2</v>
      </c>
      <c r="J44" s="1626">
        <v>1</v>
      </c>
      <c r="K44" s="1626">
        <v>1</v>
      </c>
      <c r="L44" s="1626">
        <v>0</v>
      </c>
      <c r="M44" s="1626">
        <v>5</v>
      </c>
      <c r="N44" s="1763">
        <v>5</v>
      </c>
      <c r="O44" s="527">
        <f t="shared" si="35"/>
        <v>3</v>
      </c>
      <c r="P44" s="527"/>
      <c r="Q44" s="527">
        <f t="shared" si="36"/>
        <v>9</v>
      </c>
      <c r="R44" s="528" t="str">
        <f t="shared" si="37"/>
        <v/>
      </c>
      <c r="S44" s="528" t="str">
        <f t="shared" si="39"/>
        <v/>
      </c>
      <c r="T44" s="528" t="str">
        <f t="shared" si="38"/>
        <v/>
      </c>
      <c r="U44" s="528"/>
      <c r="V44" s="520">
        <v>1</v>
      </c>
      <c r="W44" s="520" t="s">
        <v>799</v>
      </c>
      <c r="X44" s="520">
        <v>3</v>
      </c>
      <c r="Y44" s="520">
        <v>2</v>
      </c>
      <c r="Z44" s="521"/>
      <c r="AA44" s="521" t="s">
        <v>1906</v>
      </c>
    </row>
    <row r="45" spans="1:28" s="527" customFormat="1" ht="13.5" customHeight="1" thickBot="1">
      <c r="A45" s="527" t="s">
        <v>20</v>
      </c>
      <c r="B45" s="1002" t="s">
        <v>1854</v>
      </c>
      <c r="C45" s="1002" t="s">
        <v>1</v>
      </c>
      <c r="D45" s="1002" t="s">
        <v>1855</v>
      </c>
      <c r="E45" s="1002" t="s">
        <v>4</v>
      </c>
      <c r="F45" s="1002" t="s">
        <v>11</v>
      </c>
      <c r="G45" s="1002" t="s">
        <v>5</v>
      </c>
      <c r="H45" s="1002" t="s">
        <v>6</v>
      </c>
      <c r="I45" s="1002" t="s">
        <v>7</v>
      </c>
      <c r="J45" s="1002" t="s">
        <v>1856</v>
      </c>
      <c r="K45" s="1002" t="s">
        <v>1857</v>
      </c>
      <c r="L45" s="1002" t="s">
        <v>1858</v>
      </c>
      <c r="M45" s="1002" t="s">
        <v>1859</v>
      </c>
      <c r="N45" s="1002" t="s">
        <v>1860</v>
      </c>
      <c r="O45" s="527" t="e">
        <f>ROUNDDOWN((D45),0)</f>
        <v>#VALUE!</v>
      </c>
      <c r="Q45" s="527" t="e">
        <f>+O45*3+P45</f>
        <v>#VALUE!</v>
      </c>
      <c r="R45" s="528" t="str">
        <f>IF(A45="○","1","")</f>
        <v/>
      </c>
      <c r="S45" s="528" t="str">
        <f>IF(A45="●","1","")</f>
        <v/>
      </c>
      <c r="T45" s="528" t="str">
        <f>IF(A45="S","1","")</f>
        <v/>
      </c>
      <c r="U45" s="528"/>
    </row>
    <row r="46" spans="1:28" s="520" customFormat="1" ht="14.25" customHeight="1" thickBot="1">
      <c r="A46" s="1764" t="s">
        <v>2578</v>
      </c>
      <c r="B46" s="1759" t="s">
        <v>1410</v>
      </c>
      <c r="C46" s="1760">
        <v>3</v>
      </c>
      <c r="D46" s="1760">
        <v>3</v>
      </c>
      <c r="E46" s="1760">
        <v>37</v>
      </c>
      <c r="F46" s="1760">
        <v>10</v>
      </c>
      <c r="G46" s="1760">
        <v>1</v>
      </c>
      <c r="H46" s="1760">
        <v>0</v>
      </c>
      <c r="I46" s="1760">
        <v>3</v>
      </c>
      <c r="J46" s="1760">
        <v>0</v>
      </c>
      <c r="K46" s="1760">
        <v>0</v>
      </c>
      <c r="L46" s="1760">
        <v>0</v>
      </c>
      <c r="M46" s="1760">
        <v>1</v>
      </c>
      <c r="N46" s="1761">
        <v>1</v>
      </c>
      <c r="O46" s="527">
        <f t="shared" ref="O46:O49" si="40">ROUNDDOWN((D46),0)</f>
        <v>3</v>
      </c>
      <c r="P46" s="527"/>
      <c r="Q46" s="527">
        <f t="shared" ref="Q46:Q49" si="41">+O46*3+P46</f>
        <v>9</v>
      </c>
      <c r="R46" s="528" t="str">
        <f t="shared" ref="R46:R49" si="42">IF(A46="○","1","")</f>
        <v/>
      </c>
      <c r="S46" s="528">
        <v>1</v>
      </c>
      <c r="T46" s="528" t="str">
        <f t="shared" ref="T46:T49" si="43">IF(A46="S","1","")</f>
        <v/>
      </c>
      <c r="U46" s="528"/>
      <c r="V46" s="520">
        <v>1</v>
      </c>
      <c r="W46" s="520" t="s">
        <v>1255</v>
      </c>
      <c r="X46" s="520">
        <v>2</v>
      </c>
      <c r="Y46" s="520">
        <v>27</v>
      </c>
      <c r="Z46" s="521"/>
      <c r="AA46" s="521" t="s">
        <v>2578</v>
      </c>
      <c r="AB46" s="521"/>
    </row>
    <row r="47" spans="1:28" s="520" customFormat="1" ht="14.25" customHeight="1" thickBot="1">
      <c r="A47" s="1621"/>
      <c r="B47" s="1622" t="s">
        <v>2577</v>
      </c>
      <c r="C47" s="1623">
        <v>18</v>
      </c>
      <c r="D47" s="1623">
        <v>1</v>
      </c>
      <c r="E47" s="1623">
        <v>17</v>
      </c>
      <c r="F47" s="1623">
        <v>5</v>
      </c>
      <c r="G47" s="1623">
        <v>2</v>
      </c>
      <c r="H47" s="1623">
        <v>1</v>
      </c>
      <c r="I47" s="1623">
        <v>0</v>
      </c>
      <c r="J47" s="1623">
        <v>0</v>
      </c>
      <c r="K47" s="1623">
        <v>0</v>
      </c>
      <c r="L47" s="1623">
        <v>0</v>
      </c>
      <c r="M47" s="1623">
        <v>2</v>
      </c>
      <c r="N47" s="1762">
        <v>2</v>
      </c>
      <c r="O47" s="527">
        <f t="shared" si="40"/>
        <v>1</v>
      </c>
      <c r="P47" s="527"/>
      <c r="Q47" s="527">
        <f t="shared" si="41"/>
        <v>3</v>
      </c>
      <c r="R47" s="528" t="str">
        <f t="shared" si="42"/>
        <v/>
      </c>
      <c r="S47" s="528" t="str">
        <f t="shared" ref="S47:S49" si="44">IF(A47="●","1","")</f>
        <v/>
      </c>
      <c r="T47" s="528" t="str">
        <f t="shared" si="43"/>
        <v/>
      </c>
      <c r="U47" s="528"/>
      <c r="V47" s="520">
        <v>1</v>
      </c>
      <c r="W47" s="520" t="s">
        <v>1255</v>
      </c>
      <c r="X47" s="520">
        <v>2</v>
      </c>
      <c r="Y47" s="520">
        <v>27</v>
      </c>
      <c r="Z47" s="521"/>
      <c r="AA47" s="521" t="s">
        <v>2578</v>
      </c>
    </row>
    <row r="48" spans="1:28" s="520" customFormat="1" ht="14.25" customHeight="1" thickBot="1">
      <c r="A48" s="1621"/>
      <c r="B48" s="1622" t="s">
        <v>2018</v>
      </c>
      <c r="C48" s="1623">
        <v>0</v>
      </c>
      <c r="D48" s="1623">
        <v>1</v>
      </c>
      <c r="E48" s="1623">
        <v>6</v>
      </c>
      <c r="F48" s="1623">
        <v>3</v>
      </c>
      <c r="G48" s="1623">
        <v>0</v>
      </c>
      <c r="H48" s="1623">
        <v>0</v>
      </c>
      <c r="I48" s="1623">
        <v>0</v>
      </c>
      <c r="J48" s="1623">
        <v>0</v>
      </c>
      <c r="K48" s="1623">
        <v>0</v>
      </c>
      <c r="L48" s="1623">
        <v>0</v>
      </c>
      <c r="M48" s="1623">
        <v>0</v>
      </c>
      <c r="N48" s="1762">
        <v>0</v>
      </c>
      <c r="O48" s="527">
        <f t="shared" si="40"/>
        <v>1</v>
      </c>
      <c r="P48" s="527"/>
      <c r="Q48" s="527">
        <f t="shared" si="41"/>
        <v>3</v>
      </c>
      <c r="R48" s="528" t="str">
        <f t="shared" si="42"/>
        <v/>
      </c>
      <c r="S48" s="528" t="str">
        <f t="shared" si="44"/>
        <v/>
      </c>
      <c r="T48" s="528" t="str">
        <f t="shared" si="43"/>
        <v/>
      </c>
      <c r="U48" s="528"/>
      <c r="V48" s="520">
        <v>1</v>
      </c>
      <c r="W48" s="520" t="s">
        <v>1255</v>
      </c>
      <c r="X48" s="520">
        <v>2</v>
      </c>
      <c r="Y48" s="520">
        <v>27</v>
      </c>
      <c r="Z48" s="521"/>
      <c r="AA48" s="521" t="s">
        <v>2578</v>
      </c>
    </row>
    <row r="49" spans="1:28" s="639" customFormat="1" ht="14.25" customHeight="1" thickBot="1">
      <c r="A49" s="1624"/>
      <c r="B49" s="1625" t="s">
        <v>1427</v>
      </c>
      <c r="C49" s="1626">
        <v>3</v>
      </c>
      <c r="D49" s="1626">
        <v>3</v>
      </c>
      <c r="E49" s="1626">
        <v>51</v>
      </c>
      <c r="F49" s="1626">
        <v>12</v>
      </c>
      <c r="G49" s="1626">
        <v>3</v>
      </c>
      <c r="H49" s="1626">
        <v>1</v>
      </c>
      <c r="I49" s="1626">
        <v>0</v>
      </c>
      <c r="J49" s="1626">
        <v>0</v>
      </c>
      <c r="K49" s="1626">
        <v>0</v>
      </c>
      <c r="L49" s="1626">
        <v>0</v>
      </c>
      <c r="M49" s="1626">
        <v>1</v>
      </c>
      <c r="N49" s="1763">
        <v>1</v>
      </c>
      <c r="O49" s="527">
        <f t="shared" si="40"/>
        <v>3</v>
      </c>
      <c r="P49" s="527"/>
      <c r="Q49" s="527">
        <f t="shared" si="41"/>
        <v>9</v>
      </c>
      <c r="R49" s="528" t="str">
        <f t="shared" si="42"/>
        <v/>
      </c>
      <c r="S49" s="528" t="str">
        <f t="shared" si="44"/>
        <v/>
      </c>
      <c r="T49" s="528" t="str">
        <f t="shared" si="43"/>
        <v/>
      </c>
      <c r="U49" s="528"/>
      <c r="V49" s="520">
        <v>1</v>
      </c>
      <c r="W49" s="520" t="s">
        <v>1255</v>
      </c>
      <c r="X49" s="520">
        <v>2</v>
      </c>
      <c r="Y49" s="520">
        <v>27</v>
      </c>
      <c r="Z49" s="521"/>
      <c r="AA49" s="521" t="s">
        <v>2578</v>
      </c>
    </row>
    <row r="50" spans="1:28" s="527" customFormat="1" ht="13.5" customHeight="1">
      <c r="A50" s="527" t="s">
        <v>20</v>
      </c>
      <c r="B50" s="1002" t="s">
        <v>1854</v>
      </c>
      <c r="C50" s="1002" t="s">
        <v>1</v>
      </c>
      <c r="D50" s="1002" t="s">
        <v>1855</v>
      </c>
      <c r="E50" s="1002" t="s">
        <v>4</v>
      </c>
      <c r="F50" s="1002" t="s">
        <v>11</v>
      </c>
      <c r="G50" s="1002" t="s">
        <v>5</v>
      </c>
      <c r="H50" s="1002" t="s">
        <v>6</v>
      </c>
      <c r="I50" s="1002" t="s">
        <v>7</v>
      </c>
      <c r="J50" s="1002" t="s">
        <v>1856</v>
      </c>
      <c r="K50" s="1002" t="s">
        <v>1857</v>
      </c>
      <c r="L50" s="1002" t="s">
        <v>1858</v>
      </c>
      <c r="M50" s="1002" t="s">
        <v>1859</v>
      </c>
      <c r="N50" s="1002" t="s">
        <v>1860</v>
      </c>
      <c r="O50" s="527" t="e">
        <f>ROUNDDOWN((D50),0)</f>
        <v>#VALUE!</v>
      </c>
      <c r="Q50" s="527" t="e">
        <f>+O50*3+P50</f>
        <v>#VALUE!</v>
      </c>
      <c r="R50" s="528" t="str">
        <f>IF(A50="○","1","")</f>
        <v/>
      </c>
      <c r="S50" s="528" t="str">
        <f>IF(A50="●","1","")</f>
        <v/>
      </c>
      <c r="T50" s="528" t="str">
        <f>IF(A50="S","1","")</f>
        <v/>
      </c>
      <c r="U50" s="528" t="str">
        <f>IF(A50="H","1","")</f>
        <v/>
      </c>
    </row>
    <row r="51" spans="1:28" s="520" customFormat="1" ht="14.25" customHeight="1" thickBot="1">
      <c r="A51" s="1618"/>
      <c r="B51" s="1619" t="s">
        <v>1412</v>
      </c>
      <c r="C51" s="1620">
        <v>0</v>
      </c>
      <c r="D51" s="1620">
        <v>3</v>
      </c>
      <c r="E51" s="1620">
        <v>40</v>
      </c>
      <c r="F51" s="1620">
        <v>11</v>
      </c>
      <c r="G51" s="1620">
        <v>2</v>
      </c>
      <c r="H51" s="1620">
        <v>0</v>
      </c>
      <c r="I51" s="1620">
        <v>3</v>
      </c>
      <c r="J51" s="1620">
        <v>0</v>
      </c>
      <c r="K51" s="1620">
        <v>0</v>
      </c>
      <c r="L51" s="1620">
        <v>0</v>
      </c>
      <c r="M51" s="1620">
        <v>0</v>
      </c>
      <c r="N51" s="1620">
        <v>0</v>
      </c>
      <c r="O51" s="527">
        <f t="shared" ref="O51:O55" si="45">ROUNDDOWN((D51),0)</f>
        <v>3</v>
      </c>
      <c r="P51" s="527"/>
      <c r="Q51" s="527">
        <f t="shared" ref="Q51:Q55" si="46">+O51*3+P51</f>
        <v>9</v>
      </c>
      <c r="R51" s="528" t="str">
        <f t="shared" ref="R51:R55" si="47">IF(A51="○","1","")</f>
        <v/>
      </c>
      <c r="S51" s="528" t="str">
        <f t="shared" ref="S51:S55" si="48">IF(A51="●","1","")</f>
        <v/>
      </c>
      <c r="T51" s="528" t="str">
        <f t="shared" ref="T51:T54" si="49">IF(A51="S","1","")</f>
        <v/>
      </c>
      <c r="U51" s="528" t="str">
        <f t="shared" ref="U51:U55" si="50">IF(A51="H","1","")</f>
        <v/>
      </c>
      <c r="V51" s="520">
        <v>1</v>
      </c>
      <c r="W51" s="520" t="s">
        <v>607</v>
      </c>
      <c r="X51" s="520">
        <v>2</v>
      </c>
      <c r="Y51" s="520">
        <v>26</v>
      </c>
      <c r="Z51" s="521" t="s">
        <v>594</v>
      </c>
      <c r="AA51" s="521"/>
      <c r="AB51" s="521"/>
    </row>
    <row r="52" spans="1:28" s="520" customFormat="1" ht="14.25" customHeight="1" thickBot="1">
      <c r="A52" s="1627" t="s">
        <v>2528</v>
      </c>
      <c r="B52" s="1622" t="s">
        <v>1839</v>
      </c>
      <c r="C52" s="1623">
        <v>0</v>
      </c>
      <c r="D52" s="1623">
        <v>1</v>
      </c>
      <c r="E52" s="1623">
        <v>15</v>
      </c>
      <c r="F52" s="1623">
        <v>4</v>
      </c>
      <c r="G52" s="1623">
        <v>1</v>
      </c>
      <c r="H52" s="1623">
        <v>0</v>
      </c>
      <c r="I52" s="1623">
        <v>1</v>
      </c>
      <c r="J52" s="1623">
        <v>0</v>
      </c>
      <c r="K52" s="1623">
        <v>0</v>
      </c>
      <c r="L52" s="1620">
        <v>0</v>
      </c>
      <c r="M52" s="1623">
        <v>0</v>
      </c>
      <c r="N52" s="1623">
        <v>0</v>
      </c>
      <c r="O52" s="527">
        <f t="shared" si="45"/>
        <v>1</v>
      </c>
      <c r="P52" s="527"/>
      <c r="Q52" s="527">
        <f t="shared" si="46"/>
        <v>3</v>
      </c>
      <c r="R52" s="528">
        <v>1</v>
      </c>
      <c r="S52" s="528" t="str">
        <f t="shared" si="48"/>
        <v/>
      </c>
      <c r="T52" s="528" t="str">
        <f t="shared" si="49"/>
        <v/>
      </c>
      <c r="U52" s="528" t="str">
        <f t="shared" si="50"/>
        <v/>
      </c>
      <c r="V52" s="520">
        <v>1</v>
      </c>
      <c r="W52" s="520" t="s">
        <v>607</v>
      </c>
      <c r="X52" s="520">
        <v>2</v>
      </c>
      <c r="Y52" s="520">
        <v>26</v>
      </c>
      <c r="Z52" s="521" t="s">
        <v>594</v>
      </c>
      <c r="AA52" s="521"/>
    </row>
    <row r="53" spans="1:28" s="520" customFormat="1" ht="14.25" customHeight="1" thickBot="1">
      <c r="A53" s="1621"/>
      <c r="B53" s="1622" t="s">
        <v>2526</v>
      </c>
      <c r="C53" s="1623">
        <v>0</v>
      </c>
      <c r="D53" s="1623">
        <v>1</v>
      </c>
      <c r="E53" s="1623">
        <v>15</v>
      </c>
      <c r="F53" s="1623">
        <v>3</v>
      </c>
      <c r="G53" s="1623">
        <v>0</v>
      </c>
      <c r="H53" s="1623">
        <v>0</v>
      </c>
      <c r="I53" s="1623">
        <v>0</v>
      </c>
      <c r="J53" s="1623">
        <v>0</v>
      </c>
      <c r="K53" s="1623">
        <v>0</v>
      </c>
      <c r="L53" s="1620">
        <v>0</v>
      </c>
      <c r="M53" s="1623">
        <v>0</v>
      </c>
      <c r="N53" s="1623">
        <v>0</v>
      </c>
      <c r="O53" s="527">
        <f t="shared" si="45"/>
        <v>1</v>
      </c>
      <c r="P53" s="527"/>
      <c r="Q53" s="527">
        <f t="shared" si="46"/>
        <v>3</v>
      </c>
      <c r="R53" s="528" t="str">
        <f t="shared" si="47"/>
        <v/>
      </c>
      <c r="S53" s="528" t="str">
        <f t="shared" si="48"/>
        <v/>
      </c>
      <c r="T53" s="528" t="str">
        <f t="shared" si="49"/>
        <v/>
      </c>
      <c r="U53" s="528" t="str">
        <f t="shared" si="50"/>
        <v/>
      </c>
      <c r="V53" s="520">
        <v>1</v>
      </c>
      <c r="W53" s="520" t="s">
        <v>607</v>
      </c>
      <c r="X53" s="520">
        <v>2</v>
      </c>
      <c r="Y53" s="520">
        <v>26</v>
      </c>
      <c r="Z53" s="521" t="s">
        <v>594</v>
      </c>
      <c r="AA53" s="521"/>
    </row>
    <row r="54" spans="1:28" s="639" customFormat="1" ht="14.25" customHeight="1" thickBot="1">
      <c r="A54" s="1621"/>
      <c r="B54" s="1640" t="s">
        <v>1836</v>
      </c>
      <c r="C54" s="1641">
        <v>0</v>
      </c>
      <c r="D54" s="1641">
        <v>3</v>
      </c>
      <c r="E54" s="1641">
        <v>39</v>
      </c>
      <c r="F54" s="1641">
        <v>12</v>
      </c>
      <c r="G54" s="1641">
        <v>3</v>
      </c>
      <c r="H54" s="1641">
        <v>0</v>
      </c>
      <c r="I54" s="1641">
        <v>2</v>
      </c>
      <c r="J54" s="1641">
        <v>1</v>
      </c>
      <c r="K54" s="1641">
        <v>0</v>
      </c>
      <c r="L54" s="1641">
        <v>0</v>
      </c>
      <c r="M54" s="1641">
        <v>1</v>
      </c>
      <c r="N54" s="1642">
        <v>0</v>
      </c>
      <c r="O54" s="527">
        <f t="shared" si="45"/>
        <v>3</v>
      </c>
      <c r="P54" s="527"/>
      <c r="Q54" s="527">
        <f t="shared" si="46"/>
        <v>9</v>
      </c>
      <c r="R54" s="528" t="str">
        <f t="shared" si="47"/>
        <v/>
      </c>
      <c r="S54" s="528" t="str">
        <f t="shared" si="48"/>
        <v/>
      </c>
      <c r="T54" s="528" t="str">
        <f t="shared" si="49"/>
        <v/>
      </c>
      <c r="U54" s="528" t="str">
        <f t="shared" si="50"/>
        <v/>
      </c>
      <c r="V54" s="639">
        <v>1</v>
      </c>
      <c r="W54" s="639" t="s">
        <v>607</v>
      </c>
      <c r="X54" s="639">
        <v>2</v>
      </c>
      <c r="Y54" s="639">
        <v>26</v>
      </c>
      <c r="Z54" s="1643" t="s">
        <v>594</v>
      </c>
      <c r="AA54" s="1643"/>
    </row>
    <row r="55" spans="1:28" s="540" customFormat="1" ht="14.25" thickBot="1">
      <c r="A55" s="1624" t="s">
        <v>23</v>
      </c>
      <c r="B55" s="1625" t="s">
        <v>2527</v>
      </c>
      <c r="C55" s="1626">
        <v>0</v>
      </c>
      <c r="D55" s="1626">
        <v>1</v>
      </c>
      <c r="E55" s="1626">
        <v>6</v>
      </c>
      <c r="F55" s="1626">
        <v>3</v>
      </c>
      <c r="G55" s="1626">
        <v>1</v>
      </c>
      <c r="H55" s="1626">
        <v>0</v>
      </c>
      <c r="I55" s="1626">
        <v>0</v>
      </c>
      <c r="J55" s="1626">
        <v>0</v>
      </c>
      <c r="K55" s="1626">
        <v>0</v>
      </c>
      <c r="L55" s="1620">
        <v>0</v>
      </c>
      <c r="M55" s="1626">
        <v>0</v>
      </c>
      <c r="N55" s="1626">
        <v>0</v>
      </c>
      <c r="O55" s="527">
        <f t="shared" si="45"/>
        <v>1</v>
      </c>
      <c r="P55" s="527"/>
      <c r="Q55" s="527">
        <f t="shared" si="46"/>
        <v>3</v>
      </c>
      <c r="R55" s="528" t="str">
        <f t="shared" si="47"/>
        <v/>
      </c>
      <c r="S55" s="528" t="str">
        <f t="shared" si="48"/>
        <v/>
      </c>
      <c r="T55" s="528">
        <v>1</v>
      </c>
      <c r="U55" s="528" t="str">
        <f t="shared" si="50"/>
        <v/>
      </c>
      <c r="V55" s="520">
        <v>1</v>
      </c>
      <c r="W55" s="520" t="s">
        <v>607</v>
      </c>
      <c r="X55" s="520">
        <v>2</v>
      </c>
      <c r="Y55" s="520">
        <v>26</v>
      </c>
      <c r="Z55" s="521" t="s">
        <v>594</v>
      </c>
      <c r="AA55" s="521"/>
    </row>
    <row r="56" spans="1:28" ht="14.25" customHeight="1">
      <c r="B56" s="2"/>
      <c r="C56" s="2"/>
      <c r="D56" s="3"/>
      <c r="E56" s="3"/>
      <c r="F56" s="3"/>
      <c r="G56" s="3"/>
      <c r="H56" s="3"/>
      <c r="I56" s="3"/>
      <c r="J56" s="3"/>
      <c r="K56" s="3"/>
      <c r="L56" s="3"/>
      <c r="M56" s="3"/>
      <c r="N56" s="3"/>
      <c r="O56" s="504"/>
      <c r="P56" s="504"/>
      <c r="Q56" s="3"/>
      <c r="R56" s="391"/>
      <c r="S56" s="391" t="str">
        <f>IF(A56="●","●","")</f>
        <v/>
      </c>
      <c r="T56" s="391" t="str">
        <f>IF(A56="S","S","")</f>
        <v/>
      </c>
      <c r="U56" s="391"/>
      <c r="V56" s="2"/>
      <c r="W56" s="2"/>
      <c r="X56" s="2"/>
      <c r="Y56" s="2"/>
      <c r="Z56" s="2"/>
      <c r="AA56" s="2"/>
      <c r="AB56" s="2"/>
    </row>
    <row r="57" spans="1:28" ht="12.75" customHeight="1">
      <c r="A57" s="652">
        <v>11</v>
      </c>
      <c r="B57" s="653" t="s">
        <v>1410</v>
      </c>
      <c r="C57" s="252" t="e">
        <f>+O57/(R57/27)</f>
        <v>#VALUE!</v>
      </c>
      <c r="D57" s="232" t="e">
        <f t="shared" ref="D57:D96" si="51">+Q57</f>
        <v>#VALUE!</v>
      </c>
      <c r="E57" s="232">
        <f>SUBTOTAL(9,$E$1:E56)</f>
        <v>1453</v>
      </c>
      <c r="F57" s="232">
        <f>SUBTOTAL(9,$F$1:F56)</f>
        <v>374</v>
      </c>
      <c r="G57" s="232">
        <f>SUBTOTAL(9,$G$1:G56)</f>
        <v>95</v>
      </c>
      <c r="H57" s="232">
        <f>SUBTOTAL(9,$H$1:H56)</f>
        <v>8</v>
      </c>
      <c r="I57" s="232">
        <f>SUBTOTAL(9,$I$1:I56)</f>
        <v>60</v>
      </c>
      <c r="J57" s="232">
        <f>SUBTOTAL(9,J$1:$K56)</f>
        <v>27</v>
      </c>
      <c r="K57" s="232">
        <f>SUBTOTAL(9,$K$1:K56)</f>
        <v>3</v>
      </c>
      <c r="L57" s="232">
        <f>SUBTOTAL(9,$L$1:L56)</f>
        <v>1</v>
      </c>
      <c r="M57" s="232">
        <f>SUBTOTAL(9,$M$1:M56)</f>
        <v>46</v>
      </c>
      <c r="N57" s="232">
        <f>SUBTOTAL(9,$N$1:N56)</f>
        <v>44</v>
      </c>
      <c r="O57" s="232" t="e">
        <f>SUBTOTAL(9,$O$1:O56)</f>
        <v>#VALUE!</v>
      </c>
      <c r="P57" s="232">
        <f>SUBTOTAL(9,$P$1:P56)</f>
        <v>9</v>
      </c>
      <c r="Q57" t="e">
        <f>+O57*3+P57</f>
        <v>#VALUE!</v>
      </c>
      <c r="R57" s="8">
        <f>SUBTOTAL(9,R$1:$R56)</f>
        <v>3</v>
      </c>
      <c r="S57" s="8">
        <f>SUBTOTAL(9,$S$1:S56)</f>
        <v>6</v>
      </c>
      <c r="T57" s="8">
        <f>SUBTOTAL(9,$T$1:T56)</f>
        <v>1</v>
      </c>
      <c r="U57" s="8">
        <f>SUBTOTAL(9,$U$1:U56)</f>
        <v>0</v>
      </c>
      <c r="V57" s="8">
        <f>SUBTOTAL(9,$V$1:V56)</f>
        <v>44</v>
      </c>
      <c r="Y57"/>
      <c r="Z57"/>
      <c r="AA57"/>
    </row>
    <row r="58" spans="1:28" ht="12.75" customHeight="1">
      <c r="A58" s="652">
        <v>12</v>
      </c>
      <c r="B58" s="653" t="s">
        <v>1937</v>
      </c>
      <c r="C58" s="252" t="e">
        <f>+O58/(R58/27)</f>
        <v>#VALUE!</v>
      </c>
      <c r="D58" s="232" t="e">
        <f t="shared" si="51"/>
        <v>#VALUE!</v>
      </c>
      <c r="E58" s="232">
        <f>SUBTOTAL(9,$E$1:E57)</f>
        <v>1453</v>
      </c>
      <c r="F58" s="232">
        <f>SUBTOTAL(9,$F$1:F57)</f>
        <v>374</v>
      </c>
      <c r="G58" s="232">
        <f>SUBTOTAL(9,$G$1:G57)</f>
        <v>95</v>
      </c>
      <c r="H58" s="232">
        <f>SUBTOTAL(9,$H$1:H57)</f>
        <v>8</v>
      </c>
      <c r="I58" s="232">
        <f>SUBTOTAL(9,$I$1:I57)</f>
        <v>60</v>
      </c>
      <c r="J58" s="232">
        <f>SUBTOTAL(9,J$1:$K57)</f>
        <v>27</v>
      </c>
      <c r="K58" s="232">
        <f>SUBTOTAL(9,$K$1:K57)</f>
        <v>3</v>
      </c>
      <c r="L58" s="232">
        <f>SUBTOTAL(9,$L$1:L57)</f>
        <v>1</v>
      </c>
      <c r="M58" s="232">
        <f>SUBTOTAL(9,$M$1:M57)</f>
        <v>46</v>
      </c>
      <c r="N58" s="232">
        <f>SUBTOTAL(9,$N$1:N57)</f>
        <v>44</v>
      </c>
      <c r="O58" s="232" t="e">
        <f>SUBTOTAL(9,$O$1:O57)</f>
        <v>#VALUE!</v>
      </c>
      <c r="P58" s="232">
        <f>SUBTOTAL(9,$P$1:P57)</f>
        <v>9</v>
      </c>
      <c r="Q58" t="e">
        <f t="shared" ref="Q58:Q98" si="52">+O58*3+P58</f>
        <v>#VALUE!</v>
      </c>
      <c r="R58" s="8">
        <f>SUBTOTAL(9,R$1:$R57)</f>
        <v>3</v>
      </c>
      <c r="S58" s="8">
        <f>SUBTOTAL(9,$S$1:S57)</f>
        <v>6</v>
      </c>
      <c r="T58" s="8">
        <f>SUBTOTAL(9,$T$1:T57)</f>
        <v>1</v>
      </c>
      <c r="U58" s="8">
        <f>SUBTOTAL(9,$U$1:U57)</f>
        <v>0</v>
      </c>
      <c r="V58" s="8">
        <f>SUBTOTAL(9,$V$1:V57)</f>
        <v>44</v>
      </c>
      <c r="Y58"/>
      <c r="Z58"/>
      <c r="AA58"/>
    </row>
    <row r="59" spans="1:28" ht="12.75" customHeight="1">
      <c r="A59" s="652">
        <v>13</v>
      </c>
      <c r="B59" s="653" t="s">
        <v>1942</v>
      </c>
      <c r="C59" s="252" t="e">
        <f>+O59/(R59/27)</f>
        <v>#VALUE!</v>
      </c>
      <c r="D59" s="232" t="e">
        <f t="shared" si="51"/>
        <v>#VALUE!</v>
      </c>
      <c r="E59" s="232">
        <f>SUBTOTAL(9,$E$1:E58)</f>
        <v>1453</v>
      </c>
      <c r="F59" s="232">
        <f>SUBTOTAL(9,$F$1:F58)</f>
        <v>374</v>
      </c>
      <c r="G59" s="232">
        <f>SUBTOTAL(9,$G$1:G58)</f>
        <v>95</v>
      </c>
      <c r="H59" s="232">
        <f>SUBTOTAL(9,$H$1:H58)</f>
        <v>8</v>
      </c>
      <c r="I59" s="232">
        <f>SUBTOTAL(9,$I$1:I58)</f>
        <v>60</v>
      </c>
      <c r="J59" s="232">
        <f>SUBTOTAL(9,J$1:$K58)</f>
        <v>27</v>
      </c>
      <c r="K59" s="232">
        <f>SUBTOTAL(9,$K$1:K58)</f>
        <v>3</v>
      </c>
      <c r="L59" s="232">
        <f>SUBTOTAL(9,$L$1:L58)</f>
        <v>1</v>
      </c>
      <c r="M59" s="232">
        <f>SUBTOTAL(9,$M$1:M58)</f>
        <v>46</v>
      </c>
      <c r="N59" s="232">
        <f>SUBTOTAL(9,$N$1:N58)</f>
        <v>44</v>
      </c>
      <c r="O59" s="232" t="e">
        <f>SUBTOTAL(9,$O$1:O58)</f>
        <v>#VALUE!</v>
      </c>
      <c r="P59" s="232">
        <f>SUBTOTAL(9,$P$1:P58)</f>
        <v>9</v>
      </c>
      <c r="Q59" t="e">
        <f t="shared" si="52"/>
        <v>#VALUE!</v>
      </c>
      <c r="R59" s="8">
        <f>SUBTOTAL(9,R$1:$R58)</f>
        <v>3</v>
      </c>
      <c r="S59" s="8">
        <f>SUBTOTAL(9,$S$1:S58)</f>
        <v>6</v>
      </c>
      <c r="T59" s="8">
        <f>SUBTOTAL(9,$T$1:T58)</f>
        <v>1</v>
      </c>
      <c r="U59" s="8">
        <f>SUBTOTAL(9,$U$1:U58)</f>
        <v>0</v>
      </c>
      <c r="V59" s="8">
        <f>SUBTOTAL(9,$V$1:V58)</f>
        <v>44</v>
      </c>
      <c r="Y59"/>
      <c r="Z59"/>
      <c r="AA59"/>
    </row>
    <row r="60" spans="1:28" ht="13.5" customHeight="1">
      <c r="A60" s="652">
        <v>14</v>
      </c>
      <c r="B60" s="653" t="s">
        <v>1938</v>
      </c>
      <c r="C60" s="252" t="e">
        <f>+O60/(R60/27)</f>
        <v>#VALUE!</v>
      </c>
      <c r="D60" s="232" t="e">
        <f t="shared" si="51"/>
        <v>#VALUE!</v>
      </c>
      <c r="E60" s="232">
        <f>SUBTOTAL(9,$E$1:E59)</f>
        <v>1453</v>
      </c>
      <c r="F60" s="232">
        <f>SUBTOTAL(9,$F$1:F59)</f>
        <v>374</v>
      </c>
      <c r="G60" s="232">
        <f>SUBTOTAL(9,$G$1:G59)</f>
        <v>95</v>
      </c>
      <c r="H60" s="232">
        <f>SUBTOTAL(9,$H$1:H59)</f>
        <v>8</v>
      </c>
      <c r="I60" s="232">
        <f>SUBTOTAL(9,$I$1:I59)</f>
        <v>60</v>
      </c>
      <c r="J60" s="232">
        <f>SUBTOTAL(9,J$1:$K59)</f>
        <v>27</v>
      </c>
      <c r="K60" s="232">
        <f>SUBTOTAL(9,$K$1:K59)</f>
        <v>3</v>
      </c>
      <c r="L60" s="232">
        <f>SUBTOTAL(9,$L$1:L59)</f>
        <v>1</v>
      </c>
      <c r="M60" s="232">
        <f>SUBTOTAL(9,$M$1:M59)</f>
        <v>46</v>
      </c>
      <c r="N60" s="232">
        <f>SUBTOTAL(9,$N$1:N59)</f>
        <v>44</v>
      </c>
      <c r="O60" s="232" t="e">
        <f>SUBTOTAL(9,$O$1:O59)</f>
        <v>#VALUE!</v>
      </c>
      <c r="P60" s="232">
        <f>SUBTOTAL(9,$P$1:P59)</f>
        <v>9</v>
      </c>
      <c r="Q60" t="e">
        <f t="shared" si="52"/>
        <v>#VALUE!</v>
      </c>
      <c r="R60" s="8">
        <f>SUBTOTAL(9,R$1:$R59)</f>
        <v>3</v>
      </c>
      <c r="S60" s="8">
        <f>SUBTOTAL(9,$S$1:S59)</f>
        <v>6</v>
      </c>
      <c r="T60" s="8">
        <f>SUBTOTAL(9,$T$1:T59)</f>
        <v>1</v>
      </c>
      <c r="U60" s="8">
        <f>SUBTOTAL(9,$U$1:U59)</f>
        <v>0</v>
      </c>
      <c r="V60" s="8">
        <f>SUBTOTAL(9,$V$1:V59)</f>
        <v>44</v>
      </c>
      <c r="Y60"/>
      <c r="Z60"/>
      <c r="AA60"/>
    </row>
    <row r="61" spans="1:28" ht="13.5" customHeight="1">
      <c r="A61" s="652">
        <v>16</v>
      </c>
      <c r="B61" s="653" t="s">
        <v>2196</v>
      </c>
      <c r="C61" s="252" t="e">
        <f t="shared" ref="C61:C96" si="53">+O61/(R61/27)</f>
        <v>#VALUE!</v>
      </c>
      <c r="D61" s="232" t="e">
        <f t="shared" si="51"/>
        <v>#VALUE!</v>
      </c>
      <c r="E61" s="232">
        <f>SUBTOTAL(9,$E$1:E60)</f>
        <v>1453</v>
      </c>
      <c r="F61" s="232">
        <f>SUBTOTAL(9,$F$1:F60)</f>
        <v>374</v>
      </c>
      <c r="G61" s="232">
        <f>SUBTOTAL(9,$G$1:G60)</f>
        <v>95</v>
      </c>
      <c r="H61" s="232">
        <f>SUBTOTAL(9,$H$1:H60)</f>
        <v>8</v>
      </c>
      <c r="I61" s="232">
        <f>SUBTOTAL(9,$I$1:I60)</f>
        <v>60</v>
      </c>
      <c r="J61" s="232">
        <f>SUBTOTAL(9,J$1:$K60)</f>
        <v>27</v>
      </c>
      <c r="K61" s="232">
        <f>SUBTOTAL(9,$K$1:K60)</f>
        <v>3</v>
      </c>
      <c r="L61" s="232">
        <f>SUBTOTAL(9,$L$1:L60)</f>
        <v>1</v>
      </c>
      <c r="M61" s="232">
        <f>SUBTOTAL(9,$M$1:M60)</f>
        <v>46</v>
      </c>
      <c r="N61" s="232">
        <f>SUBTOTAL(9,$N$1:N60)</f>
        <v>44</v>
      </c>
      <c r="O61" s="232" t="e">
        <f>SUBTOTAL(9,$O$1:O60)</f>
        <v>#VALUE!</v>
      </c>
      <c r="P61" s="232">
        <f>SUBTOTAL(9,$P$1:P60)</f>
        <v>9</v>
      </c>
      <c r="Q61" t="e">
        <f t="shared" si="52"/>
        <v>#VALUE!</v>
      </c>
      <c r="R61" s="8">
        <f>SUBTOTAL(9,R$1:$R60)</f>
        <v>3</v>
      </c>
      <c r="S61" s="8">
        <f>SUBTOTAL(9,$S$1:S60)</f>
        <v>6</v>
      </c>
      <c r="T61" s="8">
        <f>SUBTOTAL(9,$T$1:T60)</f>
        <v>1</v>
      </c>
      <c r="U61" s="8">
        <f>SUBTOTAL(9,$U$1:U60)</f>
        <v>0</v>
      </c>
      <c r="V61" s="8">
        <f>SUBTOTAL(9,$V$1:V60)</f>
        <v>44</v>
      </c>
      <c r="Y61"/>
      <c r="Z61"/>
      <c r="AA61"/>
    </row>
    <row r="62" spans="1:28" ht="13.5" customHeight="1">
      <c r="A62" s="652">
        <v>17</v>
      </c>
      <c r="B62" s="653" t="s">
        <v>1409</v>
      </c>
      <c r="C62" s="252" t="e">
        <f t="shared" si="53"/>
        <v>#VALUE!</v>
      </c>
      <c r="D62" s="232" t="e">
        <f t="shared" si="51"/>
        <v>#VALUE!</v>
      </c>
      <c r="E62" s="232">
        <f>SUBTOTAL(9,$E$1:E61)</f>
        <v>1453</v>
      </c>
      <c r="F62" s="232">
        <f>SUBTOTAL(9,$F$1:F61)</f>
        <v>374</v>
      </c>
      <c r="G62" s="232">
        <f>SUBTOTAL(9,$G$1:G61)</f>
        <v>95</v>
      </c>
      <c r="H62" s="232">
        <f>SUBTOTAL(9,$H$1:H61)</f>
        <v>8</v>
      </c>
      <c r="I62" s="232">
        <f>SUBTOTAL(9,$I$1:I61)</f>
        <v>60</v>
      </c>
      <c r="J62" s="232">
        <f>SUBTOTAL(9,J$1:$K61)</f>
        <v>27</v>
      </c>
      <c r="K62" s="232">
        <f>SUBTOTAL(9,$K$1:K61)</f>
        <v>3</v>
      </c>
      <c r="L62" s="232">
        <f>SUBTOTAL(9,$L$1:L61)</f>
        <v>1</v>
      </c>
      <c r="M62" s="232">
        <f>SUBTOTAL(9,$M$1:M61)</f>
        <v>46</v>
      </c>
      <c r="N62" s="232">
        <f>SUBTOTAL(9,$N$1:N61)</f>
        <v>44</v>
      </c>
      <c r="O62" s="232" t="e">
        <f>SUBTOTAL(9,$O$1:O61)</f>
        <v>#VALUE!</v>
      </c>
      <c r="P62" s="232">
        <f>SUBTOTAL(9,$P$1:P61)</f>
        <v>9</v>
      </c>
      <c r="Q62" t="e">
        <f t="shared" si="52"/>
        <v>#VALUE!</v>
      </c>
      <c r="R62" s="8">
        <f>SUBTOTAL(9,R$1:$R61)</f>
        <v>3</v>
      </c>
      <c r="S62" s="8">
        <f>SUBTOTAL(9,$S$1:S61)</f>
        <v>6</v>
      </c>
      <c r="T62" s="8">
        <f>SUBTOTAL(9,$T$1:T61)</f>
        <v>1</v>
      </c>
      <c r="U62" s="8">
        <f>SUBTOTAL(9,$U$1:U61)</f>
        <v>0</v>
      </c>
      <c r="V62" s="8">
        <f>SUBTOTAL(9,$V$1:V61)</f>
        <v>44</v>
      </c>
      <c r="Y62"/>
      <c r="Z62"/>
      <c r="AA62"/>
    </row>
    <row r="63" spans="1:28" ht="13.5" customHeight="1">
      <c r="A63" s="652">
        <v>18</v>
      </c>
      <c r="B63" s="652" t="s">
        <v>1762</v>
      </c>
      <c r="C63" s="252" t="e">
        <f t="shared" si="53"/>
        <v>#VALUE!</v>
      </c>
      <c r="D63" s="232" t="e">
        <f t="shared" si="51"/>
        <v>#VALUE!</v>
      </c>
      <c r="E63" s="232">
        <f>SUBTOTAL(9,$E$1:E62)</f>
        <v>1453</v>
      </c>
      <c r="F63" s="232">
        <f>SUBTOTAL(9,$F$1:F62)</f>
        <v>374</v>
      </c>
      <c r="G63" s="232">
        <f>SUBTOTAL(9,$G$1:G62)</f>
        <v>95</v>
      </c>
      <c r="H63" s="232">
        <f>SUBTOTAL(9,$H$1:H62)</f>
        <v>8</v>
      </c>
      <c r="I63" s="232">
        <f>SUBTOTAL(9,$I$1:I62)</f>
        <v>60</v>
      </c>
      <c r="J63" s="232">
        <f>SUBTOTAL(9,J$1:$K62)</f>
        <v>27</v>
      </c>
      <c r="K63" s="232">
        <f>SUBTOTAL(9,$K$1:K62)</f>
        <v>3</v>
      </c>
      <c r="L63" s="232">
        <f>SUBTOTAL(9,$L$1:L62)</f>
        <v>1</v>
      </c>
      <c r="M63" s="232">
        <f>SUBTOTAL(9,$M$1:M62)</f>
        <v>46</v>
      </c>
      <c r="N63" s="232">
        <f>SUBTOTAL(9,$N$1:N62)</f>
        <v>44</v>
      </c>
      <c r="O63" s="232" t="e">
        <f>SUBTOTAL(9,$O$1:O62)</f>
        <v>#VALUE!</v>
      </c>
      <c r="P63" s="232">
        <f>SUBTOTAL(9,$P$1:P62)</f>
        <v>9</v>
      </c>
      <c r="Q63" t="e">
        <f t="shared" si="52"/>
        <v>#VALUE!</v>
      </c>
      <c r="R63" s="8">
        <f>SUBTOTAL(9,R$1:$R62)</f>
        <v>3</v>
      </c>
      <c r="S63" s="8">
        <f>SUBTOTAL(9,$S$1:S62)</f>
        <v>6</v>
      </c>
      <c r="T63" s="8">
        <f>SUBTOTAL(9,$T$1:T62)</f>
        <v>1</v>
      </c>
      <c r="U63" s="8">
        <f>SUBTOTAL(9,$U$1:U62)</f>
        <v>0</v>
      </c>
      <c r="V63" s="8">
        <f>SUBTOTAL(9,$V$1:V62)</f>
        <v>44</v>
      </c>
      <c r="Y63"/>
      <c r="Z63"/>
      <c r="AA63"/>
    </row>
    <row r="64" spans="1:28" ht="13.5" customHeight="1">
      <c r="A64" s="652">
        <v>19</v>
      </c>
      <c r="B64" s="653" t="s">
        <v>1403</v>
      </c>
      <c r="C64" s="252" t="e">
        <f t="shared" si="53"/>
        <v>#VALUE!</v>
      </c>
      <c r="D64" s="232" t="e">
        <f t="shared" si="51"/>
        <v>#VALUE!</v>
      </c>
      <c r="E64" s="232">
        <f>SUBTOTAL(9,$E$1:E63)</f>
        <v>1453</v>
      </c>
      <c r="F64" s="232">
        <f>SUBTOTAL(9,$F$1:F63)</f>
        <v>374</v>
      </c>
      <c r="G64" s="232">
        <f>SUBTOTAL(9,$G$1:G63)</f>
        <v>95</v>
      </c>
      <c r="H64" s="232">
        <f>SUBTOTAL(9,$H$1:H63)</f>
        <v>8</v>
      </c>
      <c r="I64" s="232">
        <f>SUBTOTAL(9,$I$1:I63)</f>
        <v>60</v>
      </c>
      <c r="J64" s="232">
        <f>SUBTOTAL(9,J$1:$K63)</f>
        <v>27</v>
      </c>
      <c r="K64" s="232">
        <f>SUBTOTAL(9,$K$1:K63)</f>
        <v>3</v>
      </c>
      <c r="L64" s="232">
        <f>SUBTOTAL(9,$L$1:L63)</f>
        <v>1</v>
      </c>
      <c r="M64" s="232">
        <f>SUBTOTAL(9,$M$1:M63)</f>
        <v>46</v>
      </c>
      <c r="N64" s="232">
        <f>SUBTOTAL(9,$N$1:N63)</f>
        <v>44</v>
      </c>
      <c r="O64" s="232" t="e">
        <f>SUBTOTAL(9,$O$1:O63)</f>
        <v>#VALUE!</v>
      </c>
      <c r="P64" s="232">
        <f>SUBTOTAL(9,$P$1:P63)</f>
        <v>9</v>
      </c>
      <c r="Q64" t="e">
        <f t="shared" si="52"/>
        <v>#VALUE!</v>
      </c>
      <c r="R64" s="8">
        <f>SUBTOTAL(9,R$1:$R63)</f>
        <v>3</v>
      </c>
      <c r="S64" s="8">
        <f>SUBTOTAL(9,$S$1:S63)</f>
        <v>6</v>
      </c>
      <c r="T64" s="8">
        <f>SUBTOTAL(9,$T$1:T63)</f>
        <v>1</v>
      </c>
      <c r="U64" s="8">
        <f>SUBTOTAL(9,$U$1:U63)</f>
        <v>0</v>
      </c>
      <c r="V64" s="8">
        <f>SUBTOTAL(9,$V$1:V63)</f>
        <v>44</v>
      </c>
      <c r="Y64"/>
      <c r="Z64"/>
      <c r="AA64"/>
    </row>
    <row r="65" spans="1:27" ht="13.5" customHeight="1">
      <c r="A65" s="652">
        <v>20</v>
      </c>
      <c r="B65" s="653" t="s">
        <v>1939</v>
      </c>
      <c r="C65" s="252" t="e">
        <f t="shared" si="53"/>
        <v>#VALUE!</v>
      </c>
      <c r="D65" s="232" t="e">
        <f t="shared" si="51"/>
        <v>#VALUE!</v>
      </c>
      <c r="E65" s="232">
        <f>SUBTOTAL(9,$E$1:E64)</f>
        <v>1453</v>
      </c>
      <c r="F65" s="232">
        <f>SUBTOTAL(9,$F$1:F64)</f>
        <v>374</v>
      </c>
      <c r="G65" s="232">
        <f>SUBTOTAL(9,$G$1:G64)</f>
        <v>95</v>
      </c>
      <c r="H65" s="232">
        <f>SUBTOTAL(9,$H$1:H64)</f>
        <v>8</v>
      </c>
      <c r="I65" s="232">
        <f>SUBTOTAL(9,$I$1:I64)</f>
        <v>60</v>
      </c>
      <c r="J65" s="232">
        <f>SUBTOTAL(9,J$1:$K64)</f>
        <v>27</v>
      </c>
      <c r="K65" s="232">
        <f>SUBTOTAL(9,$K$1:K64)</f>
        <v>3</v>
      </c>
      <c r="L65" s="232">
        <f>SUBTOTAL(9,$L$1:L64)</f>
        <v>1</v>
      </c>
      <c r="M65" s="232">
        <f>SUBTOTAL(9,$M$1:M64)</f>
        <v>46</v>
      </c>
      <c r="N65" s="232">
        <f>SUBTOTAL(9,$N$1:N64)</f>
        <v>44</v>
      </c>
      <c r="O65" s="232" t="e">
        <f>SUBTOTAL(9,$O$1:O64)</f>
        <v>#VALUE!</v>
      </c>
      <c r="P65" s="232">
        <f>SUBTOTAL(9,$P$1:P64)</f>
        <v>9</v>
      </c>
      <c r="Q65" t="e">
        <f t="shared" si="52"/>
        <v>#VALUE!</v>
      </c>
      <c r="R65" s="8">
        <f>SUBTOTAL(9,R$1:$R64)</f>
        <v>3</v>
      </c>
      <c r="S65" s="8">
        <f>SUBTOTAL(9,$S$1:S64)</f>
        <v>6</v>
      </c>
      <c r="T65" s="8">
        <f>SUBTOTAL(9,$T$1:T64)</f>
        <v>1</v>
      </c>
      <c r="U65" s="8">
        <f>SUBTOTAL(9,$U$1:U64)</f>
        <v>0</v>
      </c>
      <c r="V65" s="8">
        <f>SUBTOTAL(9,$V$1:V64)</f>
        <v>44</v>
      </c>
      <c r="Y65"/>
      <c r="Z65"/>
      <c r="AA65"/>
    </row>
    <row r="66" spans="1:27" ht="13.5" customHeight="1">
      <c r="A66" s="652">
        <v>21</v>
      </c>
      <c r="B66" s="653" t="s">
        <v>1405</v>
      </c>
      <c r="C66" s="252" t="e">
        <f t="shared" si="53"/>
        <v>#VALUE!</v>
      </c>
      <c r="D66" s="232" t="e">
        <f t="shared" si="51"/>
        <v>#VALUE!</v>
      </c>
      <c r="E66" s="232">
        <f>SUBTOTAL(9,$E$1:E65)</f>
        <v>1453</v>
      </c>
      <c r="F66" s="232">
        <f>SUBTOTAL(9,$F$1:F65)</f>
        <v>374</v>
      </c>
      <c r="G66" s="232">
        <f>SUBTOTAL(9,$G$1:G65)</f>
        <v>95</v>
      </c>
      <c r="H66" s="232">
        <f>SUBTOTAL(9,$H$1:H65)</f>
        <v>8</v>
      </c>
      <c r="I66" s="232">
        <f>SUBTOTAL(9,$I$1:I65)</f>
        <v>60</v>
      </c>
      <c r="J66" s="232">
        <f>SUBTOTAL(9,J$1:$K65)</f>
        <v>27</v>
      </c>
      <c r="K66" s="232">
        <f>SUBTOTAL(9,$K$1:K65)</f>
        <v>3</v>
      </c>
      <c r="L66" s="232">
        <f>SUBTOTAL(9,$L$1:L65)</f>
        <v>1</v>
      </c>
      <c r="M66" s="232">
        <f>SUBTOTAL(9,$M$1:M65)</f>
        <v>46</v>
      </c>
      <c r="N66" s="232">
        <f>SUBTOTAL(9,$N$1:N65)</f>
        <v>44</v>
      </c>
      <c r="O66" s="232" t="e">
        <f>SUBTOTAL(9,$O$1:O65)</f>
        <v>#VALUE!</v>
      </c>
      <c r="P66" s="232">
        <f>SUBTOTAL(9,$P$1:P65)</f>
        <v>9</v>
      </c>
      <c r="Q66" t="e">
        <f t="shared" si="52"/>
        <v>#VALUE!</v>
      </c>
      <c r="R66" s="8">
        <f>SUBTOTAL(9,R$1:$R65)</f>
        <v>3</v>
      </c>
      <c r="S66" s="8">
        <f>SUBTOTAL(9,$S$1:S65)</f>
        <v>6</v>
      </c>
      <c r="T66" s="8">
        <f>SUBTOTAL(9,$T$1:T65)</f>
        <v>1</v>
      </c>
      <c r="U66" s="8">
        <f>SUBTOTAL(9,$U$1:U65)</f>
        <v>0</v>
      </c>
      <c r="V66" s="8">
        <f>SUBTOTAL(9,$V$1:V65)</f>
        <v>44</v>
      </c>
      <c r="X66" s="618"/>
      <c r="AA66"/>
    </row>
    <row r="67" spans="1:27" ht="13.5" customHeight="1">
      <c r="A67" s="652">
        <v>23</v>
      </c>
      <c r="B67" s="653" t="s">
        <v>1411</v>
      </c>
      <c r="C67" s="252" t="e">
        <f t="shared" si="53"/>
        <v>#VALUE!</v>
      </c>
      <c r="D67" s="232" t="e">
        <f t="shared" si="51"/>
        <v>#VALUE!</v>
      </c>
      <c r="E67" s="232">
        <f>SUBTOTAL(9,$E$1:E66)</f>
        <v>1453</v>
      </c>
      <c r="F67" s="232">
        <f>SUBTOTAL(9,$F$1:F66)</f>
        <v>374</v>
      </c>
      <c r="G67" s="232">
        <f>SUBTOTAL(9,$G$1:G66)</f>
        <v>95</v>
      </c>
      <c r="H67" s="232">
        <f>SUBTOTAL(9,$H$1:H66)</f>
        <v>8</v>
      </c>
      <c r="I67" s="232">
        <f>SUBTOTAL(9,$I$1:I66)</f>
        <v>60</v>
      </c>
      <c r="J67" s="232">
        <f>SUBTOTAL(9,J$1:$K66)</f>
        <v>27</v>
      </c>
      <c r="K67" s="232">
        <f>SUBTOTAL(9,$K$1:K66)</f>
        <v>3</v>
      </c>
      <c r="L67" s="232">
        <f>SUBTOTAL(9,$L$1:L66)</f>
        <v>1</v>
      </c>
      <c r="M67" s="232">
        <f>SUBTOTAL(9,$M$1:M66)</f>
        <v>46</v>
      </c>
      <c r="N67" s="232">
        <f>SUBTOTAL(9,$N$1:N66)</f>
        <v>44</v>
      </c>
      <c r="O67" s="232" t="e">
        <f>SUBTOTAL(9,$O$1:O66)</f>
        <v>#VALUE!</v>
      </c>
      <c r="P67" s="232">
        <f>SUBTOTAL(9,$P$1:P66)</f>
        <v>9</v>
      </c>
      <c r="Q67" t="e">
        <f t="shared" si="52"/>
        <v>#VALUE!</v>
      </c>
      <c r="R67" s="8">
        <f>SUBTOTAL(9,R$1:$R66)</f>
        <v>3</v>
      </c>
      <c r="S67" s="8">
        <f>SUBTOTAL(9,$S$1:S66)</f>
        <v>6</v>
      </c>
      <c r="T67" s="8">
        <f>SUBTOTAL(9,$T$1:T66)</f>
        <v>1</v>
      </c>
      <c r="U67" s="8">
        <f>SUBTOTAL(9,$U$1:U66)</f>
        <v>0</v>
      </c>
      <c r="V67" s="8">
        <f>SUBTOTAL(9,$V$1:V66)</f>
        <v>44</v>
      </c>
      <c r="Y67"/>
      <c r="Z67"/>
      <c r="AA67"/>
    </row>
    <row r="68" spans="1:27" ht="13.5" customHeight="1">
      <c r="A68" s="652">
        <v>24</v>
      </c>
      <c r="B68" s="653" t="s">
        <v>2197</v>
      </c>
      <c r="C68" s="252" t="e">
        <f>+O68/(R68/27)</f>
        <v>#VALUE!</v>
      </c>
      <c r="D68" s="232" t="e">
        <f t="shared" si="51"/>
        <v>#VALUE!</v>
      </c>
      <c r="E68" s="232">
        <f>SUBTOTAL(9,$E$1:E67)</f>
        <v>1453</v>
      </c>
      <c r="F68" s="232">
        <f>SUBTOTAL(9,$F$1:F67)</f>
        <v>374</v>
      </c>
      <c r="G68" s="232">
        <f>SUBTOTAL(9,$G$1:G67)</f>
        <v>95</v>
      </c>
      <c r="H68" s="232">
        <f>SUBTOTAL(9,$H$1:H67)</f>
        <v>8</v>
      </c>
      <c r="I68" s="232">
        <f>SUBTOTAL(9,$I$1:I67)</f>
        <v>60</v>
      </c>
      <c r="J68" s="232">
        <f>SUBTOTAL(9,J$1:$K67)</f>
        <v>27</v>
      </c>
      <c r="K68" s="232">
        <f>SUBTOTAL(9,$K$1:K67)</f>
        <v>3</v>
      </c>
      <c r="L68" s="232">
        <f>SUBTOTAL(9,$L$1:L67)</f>
        <v>1</v>
      </c>
      <c r="M68" s="232">
        <f>SUBTOTAL(9,$M$1:M67)</f>
        <v>46</v>
      </c>
      <c r="N68" s="232">
        <f>SUBTOTAL(9,$N$1:N67)</f>
        <v>44</v>
      </c>
      <c r="O68" s="232" t="e">
        <f>SUBTOTAL(9,$O$1:O67)</f>
        <v>#VALUE!</v>
      </c>
      <c r="P68" s="232">
        <f>SUBTOTAL(9,$P$1:P67)</f>
        <v>9</v>
      </c>
      <c r="Q68" t="e">
        <f t="shared" si="52"/>
        <v>#VALUE!</v>
      </c>
      <c r="R68" s="8">
        <f>SUBTOTAL(9,R$1:$R67)</f>
        <v>3</v>
      </c>
      <c r="S68" s="8">
        <f>SUBTOTAL(9,$S$1:S67)</f>
        <v>6</v>
      </c>
      <c r="T68" s="8">
        <f>SUBTOTAL(9,$T$1:T67)</f>
        <v>1</v>
      </c>
      <c r="U68" s="8">
        <f>SUBTOTAL(9,$U$1:U67)</f>
        <v>0</v>
      </c>
      <c r="V68" s="8">
        <f>SUBTOTAL(9,$V$1:V67)</f>
        <v>44</v>
      </c>
      <c r="Y68"/>
      <c r="Z68"/>
      <c r="AA68"/>
    </row>
    <row r="69" spans="1:27" ht="13.5" customHeight="1">
      <c r="A69" s="652">
        <v>26</v>
      </c>
      <c r="B69" s="653" t="s">
        <v>1413</v>
      </c>
      <c r="C69" s="252" t="e">
        <f t="shared" si="53"/>
        <v>#VALUE!</v>
      </c>
      <c r="D69" s="232" t="e">
        <f t="shared" si="51"/>
        <v>#VALUE!</v>
      </c>
      <c r="E69" s="232">
        <f>SUBTOTAL(9,$E$1:E68)</f>
        <v>1453</v>
      </c>
      <c r="F69" s="232">
        <f>SUBTOTAL(9,$F$1:F68)</f>
        <v>374</v>
      </c>
      <c r="G69" s="232">
        <f>SUBTOTAL(9,$G$1:G68)</f>
        <v>95</v>
      </c>
      <c r="H69" s="232">
        <f>SUBTOTAL(9,$H$1:H68)</f>
        <v>8</v>
      </c>
      <c r="I69" s="232">
        <f>SUBTOTAL(9,$I$1:I68)</f>
        <v>60</v>
      </c>
      <c r="J69" s="232">
        <f>SUBTOTAL(9,J$1:$K68)</f>
        <v>27</v>
      </c>
      <c r="K69" s="232">
        <f>SUBTOTAL(9,$K$1:K68)</f>
        <v>3</v>
      </c>
      <c r="L69" s="232">
        <f>SUBTOTAL(9,$L$1:L68)</f>
        <v>1</v>
      </c>
      <c r="M69" s="232">
        <f>SUBTOTAL(9,$M$1:M68)</f>
        <v>46</v>
      </c>
      <c r="N69" s="232">
        <f>SUBTOTAL(9,$N$1:N68)</f>
        <v>44</v>
      </c>
      <c r="O69" s="232" t="e">
        <f>SUBTOTAL(9,$O$1:O68)</f>
        <v>#VALUE!</v>
      </c>
      <c r="P69" s="232">
        <f>SUBTOTAL(9,$P$1:P68)</f>
        <v>9</v>
      </c>
      <c r="Q69" t="e">
        <f t="shared" si="52"/>
        <v>#VALUE!</v>
      </c>
      <c r="R69" s="8">
        <f>SUBTOTAL(9,R$1:$R68)</f>
        <v>3</v>
      </c>
      <c r="S69" s="8">
        <f>SUBTOTAL(9,$S$1:S68)</f>
        <v>6</v>
      </c>
      <c r="T69" s="8">
        <f>SUBTOTAL(9,$T$1:T68)</f>
        <v>1</v>
      </c>
      <c r="U69" s="8">
        <f>SUBTOTAL(9,$U$1:U68)</f>
        <v>0</v>
      </c>
      <c r="V69" s="8">
        <f>SUBTOTAL(9,$V$1:V68)</f>
        <v>44</v>
      </c>
      <c r="Y69"/>
      <c r="Z69"/>
      <c r="AA69"/>
    </row>
    <row r="70" spans="1:27" ht="13.5" customHeight="1">
      <c r="A70" s="652">
        <v>28</v>
      </c>
      <c r="B70" s="652" t="s">
        <v>1440</v>
      </c>
      <c r="C70" s="252" t="e">
        <f t="shared" si="53"/>
        <v>#VALUE!</v>
      </c>
      <c r="D70" s="232" t="e">
        <f t="shared" si="51"/>
        <v>#VALUE!</v>
      </c>
      <c r="E70" s="232">
        <f>SUBTOTAL(9,$E$1:E69)</f>
        <v>1453</v>
      </c>
      <c r="F70" s="232">
        <f>SUBTOTAL(9,$F$1:F69)</f>
        <v>374</v>
      </c>
      <c r="G70" s="232">
        <f>SUBTOTAL(9,$G$1:G69)</f>
        <v>95</v>
      </c>
      <c r="H70" s="232">
        <f>SUBTOTAL(9,$H$1:H69)</f>
        <v>8</v>
      </c>
      <c r="I70" s="232">
        <f>SUBTOTAL(9,$I$1:I69)</f>
        <v>60</v>
      </c>
      <c r="J70" s="232">
        <f>SUBTOTAL(9,J$1:$K69)</f>
        <v>27</v>
      </c>
      <c r="K70" s="232">
        <f>SUBTOTAL(9,$K$1:K69)</f>
        <v>3</v>
      </c>
      <c r="L70" s="232">
        <f>SUBTOTAL(9,$L$1:L69)</f>
        <v>1</v>
      </c>
      <c r="M70" s="232">
        <f>SUBTOTAL(9,$M$1:M69)</f>
        <v>46</v>
      </c>
      <c r="N70" s="232">
        <f>SUBTOTAL(9,$N$1:N69)</f>
        <v>44</v>
      </c>
      <c r="O70" s="232" t="e">
        <f>SUBTOTAL(9,$O$1:O69)</f>
        <v>#VALUE!</v>
      </c>
      <c r="P70" s="232">
        <f>SUBTOTAL(9,$P$1:P69)</f>
        <v>9</v>
      </c>
      <c r="Q70" t="e">
        <f t="shared" si="52"/>
        <v>#VALUE!</v>
      </c>
      <c r="R70" s="8">
        <f>SUBTOTAL(9,R$1:$R69)</f>
        <v>3</v>
      </c>
      <c r="S70" s="8">
        <f>SUBTOTAL(9,$S$1:S69)</f>
        <v>6</v>
      </c>
      <c r="T70" s="8">
        <f>SUBTOTAL(9,$T$1:T69)</f>
        <v>1</v>
      </c>
      <c r="U70" s="8">
        <f>SUBTOTAL(9,$U$1:U69)</f>
        <v>0</v>
      </c>
      <c r="V70" s="8">
        <f>SUBTOTAL(9,$V$1:V69)</f>
        <v>44</v>
      </c>
      <c r="Y70"/>
      <c r="Z70"/>
      <c r="AA70"/>
    </row>
    <row r="71" spans="1:27" ht="13.5" customHeight="1">
      <c r="A71" s="652">
        <v>29</v>
      </c>
      <c r="B71" s="652" t="s">
        <v>1739</v>
      </c>
      <c r="C71" s="252" t="e">
        <f t="shared" si="53"/>
        <v>#VALUE!</v>
      </c>
      <c r="D71" s="232" t="e">
        <f t="shared" si="51"/>
        <v>#VALUE!</v>
      </c>
      <c r="E71" s="232">
        <f>SUBTOTAL(9,$E$1:E70)</f>
        <v>1453</v>
      </c>
      <c r="F71" s="232">
        <f>SUBTOTAL(9,$F$1:F70)</f>
        <v>374</v>
      </c>
      <c r="G71" s="232">
        <f>SUBTOTAL(9,$G$1:G70)</f>
        <v>95</v>
      </c>
      <c r="H71" s="232">
        <f>SUBTOTAL(9,$H$1:H70)</f>
        <v>8</v>
      </c>
      <c r="I71" s="232">
        <f>SUBTOTAL(9,$I$1:I70)</f>
        <v>60</v>
      </c>
      <c r="J71" s="232">
        <f>SUBTOTAL(9,J$1:$K70)</f>
        <v>27</v>
      </c>
      <c r="K71" s="232">
        <f>SUBTOTAL(9,$K$1:K70)</f>
        <v>3</v>
      </c>
      <c r="L71" s="232">
        <f>SUBTOTAL(9,$L$1:L70)</f>
        <v>1</v>
      </c>
      <c r="M71" s="232">
        <f>SUBTOTAL(9,$M$1:M70)</f>
        <v>46</v>
      </c>
      <c r="N71" s="232">
        <f>SUBTOTAL(9,$N$1:N70)</f>
        <v>44</v>
      </c>
      <c r="O71" s="232" t="e">
        <f>SUBTOTAL(9,$O$1:O70)</f>
        <v>#VALUE!</v>
      </c>
      <c r="P71" s="232">
        <f>SUBTOTAL(9,$P$1:P70)</f>
        <v>9</v>
      </c>
      <c r="Q71" t="e">
        <f t="shared" si="52"/>
        <v>#VALUE!</v>
      </c>
      <c r="R71" s="8">
        <f>SUBTOTAL(9,R$1:$R70)</f>
        <v>3</v>
      </c>
      <c r="S71" s="8">
        <f>SUBTOTAL(9,$S$1:S70)</f>
        <v>6</v>
      </c>
      <c r="T71" s="8">
        <f>SUBTOTAL(9,$T$1:T70)</f>
        <v>1</v>
      </c>
      <c r="U71" s="8">
        <f>SUBTOTAL(9,$U$1:U70)</f>
        <v>0</v>
      </c>
      <c r="V71" s="8">
        <f>SUBTOTAL(9,$V$1:V70)</f>
        <v>44</v>
      </c>
      <c r="Y71"/>
      <c r="Z71"/>
      <c r="AA71"/>
    </row>
    <row r="72" spans="1:27" ht="13.5" customHeight="1">
      <c r="A72" s="652">
        <v>30</v>
      </c>
      <c r="B72" s="653" t="s">
        <v>1404</v>
      </c>
      <c r="C72" s="252" t="e">
        <f t="shared" si="53"/>
        <v>#VALUE!</v>
      </c>
      <c r="D72" s="232" t="e">
        <f t="shared" si="51"/>
        <v>#VALUE!</v>
      </c>
      <c r="E72" s="232">
        <f>SUBTOTAL(9,$E$1:E71)</f>
        <v>1453</v>
      </c>
      <c r="F72" s="232">
        <f>SUBTOTAL(9,$F$1:F71)</f>
        <v>374</v>
      </c>
      <c r="G72" s="232">
        <f>SUBTOTAL(9,$G$1:G71)</f>
        <v>95</v>
      </c>
      <c r="H72" s="232">
        <f>SUBTOTAL(9,$H$1:H71)</f>
        <v>8</v>
      </c>
      <c r="I72" s="232">
        <f>SUBTOTAL(9,$I$1:I71)</f>
        <v>60</v>
      </c>
      <c r="J72" s="232">
        <f>SUBTOTAL(9,J$1:$K71)</f>
        <v>27</v>
      </c>
      <c r="K72" s="232">
        <f>SUBTOTAL(9,$K$1:K71)</f>
        <v>3</v>
      </c>
      <c r="L72" s="232">
        <f>SUBTOTAL(9,$L$1:L71)</f>
        <v>1</v>
      </c>
      <c r="M72" s="232">
        <f>SUBTOTAL(9,$M$1:M71)</f>
        <v>46</v>
      </c>
      <c r="N72" s="232">
        <f>SUBTOTAL(9,$N$1:N71)</f>
        <v>44</v>
      </c>
      <c r="O72" s="232" t="e">
        <f>SUBTOTAL(9,$O$1:O71)</f>
        <v>#VALUE!</v>
      </c>
      <c r="P72" s="232">
        <f>SUBTOTAL(9,$P$1:P71)</f>
        <v>9</v>
      </c>
      <c r="Q72" t="e">
        <f t="shared" si="52"/>
        <v>#VALUE!</v>
      </c>
      <c r="R72" s="8">
        <f>SUBTOTAL(9,R$1:$R71)</f>
        <v>3</v>
      </c>
      <c r="S72" s="8">
        <f>SUBTOTAL(9,$S$1:S71)</f>
        <v>6</v>
      </c>
      <c r="T72" s="8">
        <f>SUBTOTAL(9,$T$1:T71)</f>
        <v>1</v>
      </c>
      <c r="U72" s="8">
        <f>SUBTOTAL(9,$U$1:U71)</f>
        <v>0</v>
      </c>
      <c r="V72" s="8">
        <f>SUBTOTAL(9,$V$1:V71)</f>
        <v>44</v>
      </c>
      <c r="Y72"/>
      <c r="Z72"/>
      <c r="AA72"/>
    </row>
    <row r="73" spans="1:27" ht="13.5" customHeight="1">
      <c r="A73" s="652">
        <v>34</v>
      </c>
      <c r="B73" s="653" t="s">
        <v>1536</v>
      </c>
      <c r="C73" s="252" t="e">
        <f t="shared" si="53"/>
        <v>#VALUE!</v>
      </c>
      <c r="D73" s="232" t="e">
        <f t="shared" si="51"/>
        <v>#VALUE!</v>
      </c>
      <c r="E73" s="232">
        <f>SUBTOTAL(9,$E$1:E72)</f>
        <v>1453</v>
      </c>
      <c r="F73" s="232">
        <f>SUBTOTAL(9,$F$1:F72)</f>
        <v>374</v>
      </c>
      <c r="G73" s="232">
        <f>SUBTOTAL(9,$G$1:G72)</f>
        <v>95</v>
      </c>
      <c r="H73" s="232">
        <f>SUBTOTAL(9,$H$1:H72)</f>
        <v>8</v>
      </c>
      <c r="I73" s="232">
        <f>SUBTOTAL(9,$I$1:I72)</f>
        <v>60</v>
      </c>
      <c r="J73" s="232">
        <f>SUBTOTAL(9,J$1:$K72)</f>
        <v>27</v>
      </c>
      <c r="K73" s="232">
        <f>SUBTOTAL(9,$K$1:K72)</f>
        <v>3</v>
      </c>
      <c r="L73" s="232">
        <f>SUBTOTAL(9,$L$1:L72)</f>
        <v>1</v>
      </c>
      <c r="M73" s="232">
        <f>SUBTOTAL(9,$M$1:M72)</f>
        <v>46</v>
      </c>
      <c r="N73" s="232">
        <f>SUBTOTAL(9,$N$1:N72)</f>
        <v>44</v>
      </c>
      <c r="O73" s="232" t="e">
        <f>SUBTOTAL(9,$O$1:O72)</f>
        <v>#VALUE!</v>
      </c>
      <c r="P73" s="232">
        <f>SUBTOTAL(9,$P$1:P72)</f>
        <v>9</v>
      </c>
      <c r="Q73" t="e">
        <f t="shared" si="52"/>
        <v>#VALUE!</v>
      </c>
      <c r="R73" s="8">
        <f>SUBTOTAL(9,R$1:$R72)</f>
        <v>3</v>
      </c>
      <c r="S73" s="8">
        <f>SUBTOTAL(9,$S$1:S72)</f>
        <v>6</v>
      </c>
      <c r="T73" s="8">
        <f>SUBTOTAL(9,$T$1:T72)</f>
        <v>1</v>
      </c>
      <c r="U73" s="8">
        <f>SUBTOTAL(9,$U$1:U72)</f>
        <v>0</v>
      </c>
      <c r="V73" s="8">
        <f>SUBTOTAL(9,$V$1:V72)</f>
        <v>44</v>
      </c>
      <c r="Y73"/>
      <c r="Z73"/>
      <c r="AA73"/>
    </row>
    <row r="74" spans="1:27" ht="13.5" customHeight="1">
      <c r="A74" s="652">
        <v>36</v>
      </c>
      <c r="B74" s="652" t="s">
        <v>1438</v>
      </c>
      <c r="C74" s="252" t="e">
        <f t="shared" si="53"/>
        <v>#VALUE!</v>
      </c>
      <c r="D74" s="232" t="e">
        <f t="shared" si="51"/>
        <v>#VALUE!</v>
      </c>
      <c r="E74" s="232">
        <f>SUBTOTAL(9,$E$1:E73)</f>
        <v>1453</v>
      </c>
      <c r="F74" s="232">
        <f>SUBTOTAL(9,$F$1:F73)</f>
        <v>374</v>
      </c>
      <c r="G74" s="232">
        <f>SUBTOTAL(9,$G$1:G73)</f>
        <v>95</v>
      </c>
      <c r="H74" s="232">
        <f>SUBTOTAL(9,$H$1:H73)</f>
        <v>8</v>
      </c>
      <c r="I74" s="232">
        <f>SUBTOTAL(9,$I$1:I73)</f>
        <v>60</v>
      </c>
      <c r="J74" s="232">
        <f>SUBTOTAL(9,J$1:$K73)</f>
        <v>27</v>
      </c>
      <c r="K74" s="232">
        <f>SUBTOTAL(9,$K$1:K73)</f>
        <v>3</v>
      </c>
      <c r="L74" s="232">
        <f>SUBTOTAL(9,$L$1:L73)</f>
        <v>1</v>
      </c>
      <c r="M74" s="232">
        <f>SUBTOTAL(9,$M$1:M73)</f>
        <v>46</v>
      </c>
      <c r="N74" s="232">
        <f>SUBTOTAL(9,$N$1:N73)</f>
        <v>44</v>
      </c>
      <c r="O74" s="232" t="e">
        <f>SUBTOTAL(9,$O$1:O73)</f>
        <v>#VALUE!</v>
      </c>
      <c r="P74" s="232">
        <f>SUBTOTAL(9,$P$1:P73)</f>
        <v>9</v>
      </c>
      <c r="Q74" t="e">
        <f t="shared" si="52"/>
        <v>#VALUE!</v>
      </c>
      <c r="R74" s="8">
        <f>SUBTOTAL(9,R$1:$R73)</f>
        <v>3</v>
      </c>
      <c r="S74" s="8">
        <f>SUBTOTAL(9,$S$1:S73)</f>
        <v>6</v>
      </c>
      <c r="T74" s="8">
        <f>SUBTOTAL(9,$T$1:T73)</f>
        <v>1</v>
      </c>
      <c r="U74" s="8">
        <f>SUBTOTAL(9,$U$1:U73)</f>
        <v>0</v>
      </c>
      <c r="V74" s="8">
        <f>SUBTOTAL(9,$V$1:V73)</f>
        <v>44</v>
      </c>
      <c r="Y74"/>
      <c r="Z74"/>
      <c r="AA74"/>
    </row>
    <row r="75" spans="1:27" ht="13.5" customHeight="1">
      <c r="A75" s="652">
        <v>39</v>
      </c>
      <c r="B75" s="652" t="s">
        <v>1624</v>
      </c>
      <c r="C75" s="252" t="e">
        <f t="shared" si="53"/>
        <v>#VALUE!</v>
      </c>
      <c r="D75" s="232" t="e">
        <f t="shared" si="51"/>
        <v>#VALUE!</v>
      </c>
      <c r="E75" s="232">
        <f>SUBTOTAL(9,$E$1:E74)</f>
        <v>1453</v>
      </c>
      <c r="F75" s="232">
        <f>SUBTOTAL(9,$F$1:F74)</f>
        <v>374</v>
      </c>
      <c r="G75" s="232">
        <f>SUBTOTAL(9,$G$1:G74)</f>
        <v>95</v>
      </c>
      <c r="H75" s="232">
        <f>SUBTOTAL(9,$H$1:H74)</f>
        <v>8</v>
      </c>
      <c r="I75" s="232">
        <f>SUBTOTAL(9,$I$1:I74)</f>
        <v>60</v>
      </c>
      <c r="J75" s="232">
        <f>SUBTOTAL(9,J$1:$K74)</f>
        <v>27</v>
      </c>
      <c r="K75" s="232">
        <f>SUBTOTAL(9,$K$1:K74)</f>
        <v>3</v>
      </c>
      <c r="L75" s="232">
        <f>SUBTOTAL(9,$L$1:L74)</f>
        <v>1</v>
      </c>
      <c r="M75" s="232">
        <f>SUBTOTAL(9,$M$1:M74)</f>
        <v>46</v>
      </c>
      <c r="N75" s="232">
        <f>SUBTOTAL(9,$N$1:N74)</f>
        <v>44</v>
      </c>
      <c r="O75" s="232" t="e">
        <f>SUBTOTAL(9,$O$1:O74)</f>
        <v>#VALUE!</v>
      </c>
      <c r="P75" s="232">
        <f>SUBTOTAL(9,$P$1:P74)</f>
        <v>9</v>
      </c>
      <c r="Q75" t="e">
        <f t="shared" si="52"/>
        <v>#VALUE!</v>
      </c>
      <c r="R75" s="8">
        <f>SUBTOTAL(9,R$1:$R74)</f>
        <v>3</v>
      </c>
      <c r="S75" s="8">
        <f>SUBTOTAL(9,$S$1:S74)</f>
        <v>6</v>
      </c>
      <c r="T75" s="8">
        <f>SUBTOTAL(9,$T$1:T74)</f>
        <v>1</v>
      </c>
      <c r="U75" s="8">
        <f>SUBTOTAL(9,$U$1:U74)</f>
        <v>0</v>
      </c>
      <c r="V75" s="8">
        <f>SUBTOTAL(9,$V$1:V74)</f>
        <v>44</v>
      </c>
      <c r="Y75"/>
      <c r="Z75"/>
      <c r="AA75"/>
    </row>
    <row r="76" spans="1:27" ht="12.75" customHeight="1">
      <c r="A76" s="652">
        <v>41</v>
      </c>
      <c r="B76" s="652" t="s">
        <v>1625</v>
      </c>
      <c r="C76" s="252" t="e">
        <f t="shared" si="53"/>
        <v>#VALUE!</v>
      </c>
      <c r="D76" s="232" t="e">
        <f t="shared" si="51"/>
        <v>#VALUE!</v>
      </c>
      <c r="E76" s="232">
        <f>SUBTOTAL(9,$E$1:E75)</f>
        <v>1453</v>
      </c>
      <c r="F76" s="232">
        <f>SUBTOTAL(9,$F$1:F75)</f>
        <v>374</v>
      </c>
      <c r="G76" s="232">
        <f>SUBTOTAL(9,$G$1:G75)</f>
        <v>95</v>
      </c>
      <c r="H76" s="232">
        <f>SUBTOTAL(9,$H$1:H75)</f>
        <v>8</v>
      </c>
      <c r="I76" s="232">
        <f>SUBTOTAL(9,$I$1:I75)</f>
        <v>60</v>
      </c>
      <c r="J76" s="232">
        <f>SUBTOTAL(9,J$1:$K75)</f>
        <v>27</v>
      </c>
      <c r="K76" s="232">
        <f>SUBTOTAL(9,$K$1:K75)</f>
        <v>3</v>
      </c>
      <c r="L76" s="232">
        <f>SUBTOTAL(9,$L$1:L75)</f>
        <v>1</v>
      </c>
      <c r="M76" s="232">
        <f>SUBTOTAL(9,$M$1:M75)</f>
        <v>46</v>
      </c>
      <c r="N76" s="232">
        <f>SUBTOTAL(9,$N$1:N75)</f>
        <v>44</v>
      </c>
      <c r="O76" s="232" t="e">
        <f>SUBTOTAL(9,$O$1:O75)</f>
        <v>#VALUE!</v>
      </c>
      <c r="P76" s="232">
        <f>SUBTOTAL(9,$P$1:P75)</f>
        <v>9</v>
      </c>
      <c r="Q76" t="e">
        <f t="shared" si="52"/>
        <v>#VALUE!</v>
      </c>
      <c r="R76" s="8">
        <f>SUBTOTAL(9,R$1:$R75)</f>
        <v>3</v>
      </c>
      <c r="S76" s="8">
        <f>SUBTOTAL(9,$S$1:S75)</f>
        <v>6</v>
      </c>
      <c r="T76" s="8">
        <f>SUBTOTAL(9,$T$1:T75)</f>
        <v>1</v>
      </c>
      <c r="U76" s="8">
        <f>SUBTOTAL(9,$U$1:U75)</f>
        <v>0</v>
      </c>
      <c r="V76" s="8">
        <f>SUBTOTAL(9,$V$1:V75)</f>
        <v>44</v>
      </c>
      <c r="Y76"/>
      <c r="Z76"/>
      <c r="AA76"/>
    </row>
    <row r="77" spans="1:27" ht="13.5" customHeight="1">
      <c r="A77" s="652">
        <v>42</v>
      </c>
      <c r="B77" s="1142" t="s">
        <v>2198</v>
      </c>
      <c r="C77" s="252" t="e">
        <f t="shared" si="53"/>
        <v>#VALUE!</v>
      </c>
      <c r="D77" s="232" t="e">
        <f t="shared" si="51"/>
        <v>#VALUE!</v>
      </c>
      <c r="E77" s="232">
        <f>SUBTOTAL(9,$E$1:E76)</f>
        <v>1453</v>
      </c>
      <c r="F77" s="232">
        <f>SUBTOTAL(9,$F$1:F76)</f>
        <v>374</v>
      </c>
      <c r="G77" s="232">
        <f>SUBTOTAL(9,$G$1:G76)</f>
        <v>95</v>
      </c>
      <c r="H77" s="232">
        <f>SUBTOTAL(9,$H$1:H76)</f>
        <v>8</v>
      </c>
      <c r="I77" s="232">
        <f>SUBTOTAL(9,$I$1:I76)</f>
        <v>60</v>
      </c>
      <c r="J77" s="232">
        <f>SUBTOTAL(9,J$1:$K76)</f>
        <v>27</v>
      </c>
      <c r="K77" s="232">
        <f>SUBTOTAL(9,$K$1:K76)</f>
        <v>3</v>
      </c>
      <c r="L77" s="232">
        <f>SUBTOTAL(9,$L$1:L76)</f>
        <v>1</v>
      </c>
      <c r="M77" s="232">
        <f>SUBTOTAL(9,$M$1:M76)</f>
        <v>46</v>
      </c>
      <c r="N77" s="232">
        <f>SUBTOTAL(9,$N$1:N76)</f>
        <v>44</v>
      </c>
      <c r="O77" s="232" t="e">
        <f>SUBTOTAL(9,$O$1:O76)</f>
        <v>#VALUE!</v>
      </c>
      <c r="P77" s="232">
        <f>SUBTOTAL(9,$P$1:P76)</f>
        <v>9</v>
      </c>
      <c r="Q77" t="e">
        <f t="shared" si="52"/>
        <v>#VALUE!</v>
      </c>
      <c r="R77" s="8">
        <f>SUBTOTAL(9,R$1:$R76)</f>
        <v>3</v>
      </c>
      <c r="S77" s="8">
        <f>SUBTOTAL(9,$S$1:S76)</f>
        <v>6</v>
      </c>
      <c r="T77" s="8">
        <f>SUBTOTAL(9,$T$1:T76)</f>
        <v>1</v>
      </c>
      <c r="U77" s="8">
        <f>SUBTOTAL(9,$U$1:U76)</f>
        <v>0</v>
      </c>
      <c r="V77" s="8">
        <f>SUBTOTAL(9,$V$1:V76)</f>
        <v>44</v>
      </c>
      <c r="Y77"/>
      <c r="Z77"/>
      <c r="AA77"/>
    </row>
    <row r="78" spans="1:27" ht="13.5" customHeight="1">
      <c r="A78" s="652">
        <v>43</v>
      </c>
      <c r="B78" s="652" t="s">
        <v>1616</v>
      </c>
      <c r="C78" s="252" t="e">
        <f t="shared" si="53"/>
        <v>#VALUE!</v>
      </c>
      <c r="D78" s="232" t="e">
        <f t="shared" si="51"/>
        <v>#VALUE!</v>
      </c>
      <c r="E78" s="232">
        <f>SUBTOTAL(9,$E$1:E77)</f>
        <v>1453</v>
      </c>
      <c r="F78" s="232">
        <f>SUBTOTAL(9,$F$1:F77)</f>
        <v>374</v>
      </c>
      <c r="G78" s="232">
        <f>SUBTOTAL(9,$G$1:G77)</f>
        <v>95</v>
      </c>
      <c r="H78" s="232">
        <f>SUBTOTAL(9,$H$1:H77)</f>
        <v>8</v>
      </c>
      <c r="I78" s="232">
        <f>SUBTOTAL(9,$I$1:I77)</f>
        <v>60</v>
      </c>
      <c r="J78" s="232">
        <f>SUBTOTAL(9,J$1:$K77)</f>
        <v>27</v>
      </c>
      <c r="K78" s="232">
        <f>SUBTOTAL(9,$K$1:K77)</f>
        <v>3</v>
      </c>
      <c r="L78" s="232">
        <f>SUBTOTAL(9,$L$1:L77)</f>
        <v>1</v>
      </c>
      <c r="M78" s="232">
        <f>SUBTOTAL(9,$M$1:M77)</f>
        <v>46</v>
      </c>
      <c r="N78" s="232">
        <f>SUBTOTAL(9,$N$1:N77)</f>
        <v>44</v>
      </c>
      <c r="O78" s="232" t="e">
        <f>SUBTOTAL(9,$O$1:O77)</f>
        <v>#VALUE!</v>
      </c>
      <c r="P78" s="232">
        <f>SUBTOTAL(9,$P$1:P77)</f>
        <v>9</v>
      </c>
      <c r="Q78" t="e">
        <f t="shared" si="52"/>
        <v>#VALUE!</v>
      </c>
      <c r="R78" s="8">
        <f>SUBTOTAL(9,R$1:$R77)</f>
        <v>3</v>
      </c>
      <c r="S78" s="8">
        <f>SUBTOTAL(9,$S$1:S77)</f>
        <v>6</v>
      </c>
      <c r="T78" s="8">
        <f>SUBTOTAL(9,$T$1:T77)</f>
        <v>1</v>
      </c>
      <c r="U78" s="8">
        <f>SUBTOTAL(9,$U$1:U77)</f>
        <v>0</v>
      </c>
      <c r="V78" s="8">
        <f>SUBTOTAL(9,$V$1:V77)</f>
        <v>44</v>
      </c>
      <c r="Y78"/>
      <c r="Z78"/>
      <c r="AA78"/>
    </row>
    <row r="79" spans="1:27" ht="13.5" customHeight="1">
      <c r="A79" s="652">
        <v>45</v>
      </c>
      <c r="B79" s="652" t="s">
        <v>2200</v>
      </c>
      <c r="C79" s="252" t="e">
        <f>+O79/(R79/27)</f>
        <v>#VALUE!</v>
      </c>
      <c r="D79" s="232" t="e">
        <f t="shared" si="51"/>
        <v>#VALUE!</v>
      </c>
      <c r="E79" s="232">
        <f>SUBTOTAL(9,$E$1:E78)</f>
        <v>1453</v>
      </c>
      <c r="F79" s="232">
        <f>SUBTOTAL(9,$F$1:F78)</f>
        <v>374</v>
      </c>
      <c r="G79" s="232">
        <f>SUBTOTAL(9,$G$1:G78)</f>
        <v>95</v>
      </c>
      <c r="H79" s="232">
        <f>SUBTOTAL(9,$H$1:H78)</f>
        <v>8</v>
      </c>
      <c r="I79" s="232">
        <f>SUBTOTAL(9,$I$1:I78)</f>
        <v>60</v>
      </c>
      <c r="J79" s="232">
        <f>SUBTOTAL(9,J$1:$K78)</f>
        <v>27</v>
      </c>
      <c r="K79" s="232">
        <f>SUBTOTAL(9,$K$1:K78)</f>
        <v>3</v>
      </c>
      <c r="L79" s="232">
        <f>SUBTOTAL(9,$L$1:L78)</f>
        <v>1</v>
      </c>
      <c r="M79" s="232">
        <f>SUBTOTAL(9,$M$1:M78)</f>
        <v>46</v>
      </c>
      <c r="N79" s="232">
        <f>SUBTOTAL(9,$N$1:N78)</f>
        <v>44</v>
      </c>
      <c r="O79" s="232" t="e">
        <f>SUBTOTAL(9,$O$1:O78)</f>
        <v>#VALUE!</v>
      </c>
      <c r="P79" s="232">
        <f>SUBTOTAL(9,$P$1:P78)</f>
        <v>9</v>
      </c>
      <c r="Q79" t="e">
        <f t="shared" si="52"/>
        <v>#VALUE!</v>
      </c>
      <c r="R79" s="8">
        <f>SUBTOTAL(9,R$1:$R78)</f>
        <v>3</v>
      </c>
      <c r="S79" s="8">
        <f>SUBTOTAL(9,$S$1:S78)</f>
        <v>6</v>
      </c>
      <c r="T79" s="8">
        <f>SUBTOTAL(9,$T$1:T78)</f>
        <v>1</v>
      </c>
      <c r="U79" s="8">
        <f>SUBTOTAL(9,$U$1:U78)</f>
        <v>0</v>
      </c>
      <c r="V79" s="8">
        <f>SUBTOTAL(9,$V$1:V78)</f>
        <v>44</v>
      </c>
      <c r="Y79"/>
      <c r="Z79"/>
      <c r="AA79"/>
    </row>
    <row r="80" spans="1:27" ht="13.5" customHeight="1">
      <c r="A80" s="652">
        <v>46</v>
      </c>
      <c r="B80" s="653" t="s">
        <v>1414</v>
      </c>
      <c r="C80" s="252" t="e">
        <f t="shared" si="53"/>
        <v>#VALUE!</v>
      </c>
      <c r="D80" s="232" t="e">
        <f t="shared" si="51"/>
        <v>#VALUE!</v>
      </c>
      <c r="E80" s="232">
        <f>SUBTOTAL(9,$E$1:E79)</f>
        <v>1453</v>
      </c>
      <c r="F80" s="232">
        <f>SUBTOTAL(9,$F$1:F79)</f>
        <v>374</v>
      </c>
      <c r="G80" s="232">
        <f>SUBTOTAL(9,$G$1:G79)</f>
        <v>95</v>
      </c>
      <c r="H80" s="232">
        <f>SUBTOTAL(9,$H$1:H79)</f>
        <v>8</v>
      </c>
      <c r="I80" s="232">
        <f>SUBTOTAL(9,$I$1:I79)</f>
        <v>60</v>
      </c>
      <c r="J80" s="232">
        <f>SUBTOTAL(9,J$1:$K79)</f>
        <v>27</v>
      </c>
      <c r="K80" s="232">
        <f>SUBTOTAL(9,$K$1:K79)</f>
        <v>3</v>
      </c>
      <c r="L80" s="232">
        <f>SUBTOTAL(9,$L$1:L79)</f>
        <v>1</v>
      </c>
      <c r="M80" s="232">
        <f>SUBTOTAL(9,$M$1:M79)</f>
        <v>46</v>
      </c>
      <c r="N80" s="232">
        <f>SUBTOTAL(9,$N$1:N79)</f>
        <v>44</v>
      </c>
      <c r="O80" s="232" t="e">
        <f>SUBTOTAL(9,$O$1:O79)</f>
        <v>#VALUE!</v>
      </c>
      <c r="P80" s="232">
        <f>SUBTOTAL(9,$P$1:P79)</f>
        <v>9</v>
      </c>
      <c r="Q80" t="e">
        <f t="shared" si="52"/>
        <v>#VALUE!</v>
      </c>
      <c r="R80" s="8">
        <f>SUBTOTAL(9,R$1:$R79)</f>
        <v>3</v>
      </c>
      <c r="S80" s="8">
        <f>SUBTOTAL(9,$S$1:S79)</f>
        <v>6</v>
      </c>
      <c r="T80" s="8">
        <f>SUBTOTAL(9,$T$1:T79)</f>
        <v>1</v>
      </c>
      <c r="U80" s="8">
        <f>SUBTOTAL(9,$U$1:U79)</f>
        <v>0</v>
      </c>
      <c r="V80" s="8">
        <f>SUBTOTAL(9,$V$1:V79)</f>
        <v>44</v>
      </c>
      <c r="Y80"/>
      <c r="Z80"/>
      <c r="AA80"/>
    </row>
    <row r="81" spans="1:27" ht="13.5" customHeight="1">
      <c r="A81" s="652">
        <v>47</v>
      </c>
      <c r="B81" s="652" t="s">
        <v>1422</v>
      </c>
      <c r="C81" s="252" t="e">
        <f t="shared" si="53"/>
        <v>#VALUE!</v>
      </c>
      <c r="D81" s="232" t="e">
        <f t="shared" si="51"/>
        <v>#VALUE!</v>
      </c>
      <c r="E81" s="232">
        <f>SUBTOTAL(9,$E$1:E80)</f>
        <v>1453</v>
      </c>
      <c r="F81" s="232">
        <f>SUBTOTAL(9,$F$1:F80)</f>
        <v>374</v>
      </c>
      <c r="G81" s="232">
        <f>SUBTOTAL(9,$G$1:G80)</f>
        <v>95</v>
      </c>
      <c r="H81" s="232">
        <f>SUBTOTAL(9,$H$1:H80)</f>
        <v>8</v>
      </c>
      <c r="I81" s="232">
        <f>SUBTOTAL(9,$I$1:I80)</f>
        <v>60</v>
      </c>
      <c r="J81" s="232">
        <f>SUBTOTAL(9,J$1:$K80)</f>
        <v>27</v>
      </c>
      <c r="K81" s="232">
        <f>SUBTOTAL(9,$K$1:K80)</f>
        <v>3</v>
      </c>
      <c r="L81" s="232">
        <f>SUBTOTAL(9,$L$1:L80)</f>
        <v>1</v>
      </c>
      <c r="M81" s="232">
        <f>SUBTOTAL(9,$M$1:M80)</f>
        <v>46</v>
      </c>
      <c r="N81" s="232">
        <f>SUBTOTAL(9,$N$1:N80)</f>
        <v>44</v>
      </c>
      <c r="O81" s="232" t="e">
        <f>SUBTOTAL(9,$O$1:O80)</f>
        <v>#VALUE!</v>
      </c>
      <c r="P81" s="232">
        <f>SUBTOTAL(9,$P$1:P80)</f>
        <v>9</v>
      </c>
      <c r="Q81" t="e">
        <f t="shared" si="52"/>
        <v>#VALUE!</v>
      </c>
      <c r="R81" s="8">
        <f>SUBTOTAL(9,R$1:$R80)</f>
        <v>3</v>
      </c>
      <c r="S81" s="8">
        <f>SUBTOTAL(9,$S$1:S80)</f>
        <v>6</v>
      </c>
      <c r="T81" s="8">
        <f>SUBTOTAL(9,$T$1:T80)</f>
        <v>1</v>
      </c>
      <c r="U81" s="8">
        <f>SUBTOTAL(9,$U$1:U80)</f>
        <v>0</v>
      </c>
      <c r="V81" s="8">
        <f>SUBTOTAL(9,$V$1:V80)</f>
        <v>44</v>
      </c>
      <c r="Y81"/>
      <c r="Z81"/>
      <c r="AA81"/>
    </row>
    <row r="82" spans="1:27" ht="13.5" customHeight="1">
      <c r="A82" s="652">
        <v>48</v>
      </c>
      <c r="B82" s="653" t="s">
        <v>1537</v>
      </c>
      <c r="C82" s="252" t="e">
        <f t="shared" si="53"/>
        <v>#VALUE!</v>
      </c>
      <c r="D82" s="232" t="e">
        <f t="shared" si="51"/>
        <v>#VALUE!</v>
      </c>
      <c r="E82" s="232">
        <f>SUBTOTAL(9,$E$1:E81)</f>
        <v>1453</v>
      </c>
      <c r="F82" s="232">
        <f>SUBTOTAL(9,$F$1:F81)</f>
        <v>374</v>
      </c>
      <c r="G82" s="232">
        <f>SUBTOTAL(9,$G$1:G81)</f>
        <v>95</v>
      </c>
      <c r="H82" s="232">
        <f>SUBTOTAL(9,$H$1:H81)</f>
        <v>8</v>
      </c>
      <c r="I82" s="232">
        <f>SUBTOTAL(9,$I$1:I81)</f>
        <v>60</v>
      </c>
      <c r="J82" s="232">
        <f>SUBTOTAL(9,J$1:$K81)</f>
        <v>27</v>
      </c>
      <c r="K82" s="232">
        <f>SUBTOTAL(9,$K$1:K81)</f>
        <v>3</v>
      </c>
      <c r="L82" s="232">
        <f>SUBTOTAL(9,$L$1:L81)</f>
        <v>1</v>
      </c>
      <c r="M82" s="232">
        <f>SUBTOTAL(9,$M$1:M81)</f>
        <v>46</v>
      </c>
      <c r="N82" s="232">
        <f>SUBTOTAL(9,$N$1:N81)</f>
        <v>44</v>
      </c>
      <c r="O82" s="232" t="e">
        <f>SUBTOTAL(9,$O$1:O81)</f>
        <v>#VALUE!</v>
      </c>
      <c r="P82" s="232">
        <f>SUBTOTAL(9,$P$1:P81)</f>
        <v>9</v>
      </c>
      <c r="Q82" t="e">
        <f t="shared" si="52"/>
        <v>#VALUE!</v>
      </c>
      <c r="R82" s="8">
        <f>SUBTOTAL(9,R$1:$R81)</f>
        <v>3</v>
      </c>
      <c r="S82" s="8">
        <f>SUBTOTAL(9,$S$1:S81)</f>
        <v>6</v>
      </c>
      <c r="T82" s="8">
        <f>SUBTOTAL(9,$T$1:T81)</f>
        <v>1</v>
      </c>
      <c r="U82" s="8">
        <f>SUBTOTAL(9,$U$1:U81)</f>
        <v>0</v>
      </c>
      <c r="V82" s="8">
        <f>SUBTOTAL(9,$V$1:V81)</f>
        <v>44</v>
      </c>
      <c r="Y82"/>
      <c r="Z82"/>
      <c r="AA82"/>
    </row>
    <row r="83" spans="1:27" ht="13.5" customHeight="1">
      <c r="A83" s="652">
        <v>53</v>
      </c>
      <c r="B83" s="653" t="s">
        <v>1940</v>
      </c>
      <c r="C83" s="252" t="e">
        <f t="shared" si="53"/>
        <v>#VALUE!</v>
      </c>
      <c r="D83" s="232" t="e">
        <f t="shared" si="51"/>
        <v>#VALUE!</v>
      </c>
      <c r="E83" s="232">
        <f>SUBTOTAL(9,$E$1:E82)</f>
        <v>1453</v>
      </c>
      <c r="F83" s="232">
        <f>SUBTOTAL(9,$F$1:F82)</f>
        <v>374</v>
      </c>
      <c r="G83" s="232">
        <f>SUBTOTAL(9,$G$1:G82)</f>
        <v>95</v>
      </c>
      <c r="H83" s="232">
        <f>SUBTOTAL(9,$H$1:H82)</f>
        <v>8</v>
      </c>
      <c r="I83" s="232">
        <f>SUBTOTAL(9,$I$1:I82)</f>
        <v>60</v>
      </c>
      <c r="J83" s="232">
        <f>SUBTOTAL(9,J$1:$K82)</f>
        <v>27</v>
      </c>
      <c r="K83" s="232">
        <f>SUBTOTAL(9,$K$1:K82)</f>
        <v>3</v>
      </c>
      <c r="L83" s="232">
        <f>SUBTOTAL(9,$L$1:L82)</f>
        <v>1</v>
      </c>
      <c r="M83" s="232">
        <f>SUBTOTAL(9,$M$1:M82)</f>
        <v>46</v>
      </c>
      <c r="N83" s="232">
        <f>SUBTOTAL(9,$N$1:N82)</f>
        <v>44</v>
      </c>
      <c r="O83" s="232" t="e">
        <f>SUBTOTAL(9,$O$1:O82)</f>
        <v>#VALUE!</v>
      </c>
      <c r="P83" s="232">
        <f>SUBTOTAL(9,$P$1:P82)</f>
        <v>9</v>
      </c>
      <c r="Q83" t="e">
        <f t="shared" si="52"/>
        <v>#VALUE!</v>
      </c>
      <c r="R83" s="8">
        <f>SUBTOTAL(9,R$1:$R82)</f>
        <v>3</v>
      </c>
      <c r="S83" s="8">
        <f>SUBTOTAL(9,$S$1:S82)</f>
        <v>6</v>
      </c>
      <c r="T83" s="8">
        <f>SUBTOTAL(9,$T$1:T82)</f>
        <v>1</v>
      </c>
      <c r="U83" s="8">
        <f>SUBTOTAL(9,$U$1:U82)</f>
        <v>0</v>
      </c>
      <c r="V83" s="8">
        <f>SUBTOTAL(9,$V$1:V82)</f>
        <v>44</v>
      </c>
      <c r="Y83"/>
      <c r="Z83"/>
      <c r="AA83"/>
    </row>
    <row r="84" spans="1:27" ht="13.5" customHeight="1">
      <c r="A84" s="652">
        <v>57</v>
      </c>
      <c r="B84" s="653" t="s">
        <v>1628</v>
      </c>
      <c r="C84" s="252" t="e">
        <f t="shared" si="53"/>
        <v>#VALUE!</v>
      </c>
      <c r="D84" s="232" t="e">
        <f t="shared" si="51"/>
        <v>#VALUE!</v>
      </c>
      <c r="E84" s="232">
        <f>SUBTOTAL(9,$E$1:E83)</f>
        <v>1453</v>
      </c>
      <c r="F84" s="232">
        <f>SUBTOTAL(9,$F$1:F83)</f>
        <v>374</v>
      </c>
      <c r="G84" s="232">
        <f>SUBTOTAL(9,$G$1:G83)</f>
        <v>95</v>
      </c>
      <c r="H84" s="232">
        <f>SUBTOTAL(9,$H$1:H83)</f>
        <v>8</v>
      </c>
      <c r="I84" s="232">
        <f>SUBTOTAL(9,$I$1:I83)</f>
        <v>60</v>
      </c>
      <c r="J84" s="232">
        <f>SUBTOTAL(9,J$1:$K83)</f>
        <v>27</v>
      </c>
      <c r="K84" s="232">
        <f>SUBTOTAL(9,$K$1:K83)</f>
        <v>3</v>
      </c>
      <c r="L84" s="232">
        <f>SUBTOTAL(9,$L$1:L83)</f>
        <v>1</v>
      </c>
      <c r="M84" s="232">
        <f>SUBTOTAL(9,$M$1:M83)</f>
        <v>46</v>
      </c>
      <c r="N84" s="232">
        <f>SUBTOTAL(9,$N$1:N83)</f>
        <v>44</v>
      </c>
      <c r="O84" s="232" t="e">
        <f>SUBTOTAL(9,$O$1:O83)</f>
        <v>#VALUE!</v>
      </c>
      <c r="P84" s="232">
        <f>SUBTOTAL(9,$P$1:P83)</f>
        <v>9</v>
      </c>
      <c r="Q84" t="e">
        <f t="shared" si="52"/>
        <v>#VALUE!</v>
      </c>
      <c r="R84" s="8">
        <f>SUBTOTAL(9,R$1:$R83)</f>
        <v>3</v>
      </c>
      <c r="S84" s="8">
        <f>SUBTOTAL(9,$S$1:S83)</f>
        <v>6</v>
      </c>
      <c r="T84" s="8">
        <f>SUBTOTAL(9,$T$1:T83)</f>
        <v>1</v>
      </c>
      <c r="U84" s="8">
        <f>SUBTOTAL(9,$U$1:U83)</f>
        <v>0</v>
      </c>
      <c r="V84" s="8">
        <f>SUBTOTAL(9,$V$1:V83)</f>
        <v>44</v>
      </c>
      <c r="Y84"/>
      <c r="Z84"/>
      <c r="AA84"/>
    </row>
    <row r="85" spans="1:27" ht="13.5" customHeight="1">
      <c r="A85" s="652">
        <v>58</v>
      </c>
      <c r="B85" s="653" t="s">
        <v>1442</v>
      </c>
      <c r="C85" s="252" t="e">
        <f t="shared" si="53"/>
        <v>#VALUE!</v>
      </c>
      <c r="D85" s="232" t="e">
        <f t="shared" si="51"/>
        <v>#VALUE!</v>
      </c>
      <c r="E85" s="232">
        <f>SUBTOTAL(9,$E$1:E84)</f>
        <v>1453</v>
      </c>
      <c r="F85" s="232">
        <f>SUBTOTAL(9,$F$1:F84)</f>
        <v>374</v>
      </c>
      <c r="G85" s="232">
        <f>SUBTOTAL(9,$G$1:G84)</f>
        <v>95</v>
      </c>
      <c r="H85" s="232">
        <f>SUBTOTAL(9,$H$1:H84)</f>
        <v>8</v>
      </c>
      <c r="I85" s="232">
        <f>SUBTOTAL(9,$I$1:I84)</f>
        <v>60</v>
      </c>
      <c r="J85" s="232">
        <f>SUBTOTAL(9,J$1:$K84)</f>
        <v>27</v>
      </c>
      <c r="K85" s="232">
        <f>SUBTOTAL(9,$K$1:K84)</f>
        <v>3</v>
      </c>
      <c r="L85" s="232">
        <f>SUBTOTAL(9,$L$1:L84)</f>
        <v>1</v>
      </c>
      <c r="M85" s="232">
        <f>SUBTOTAL(9,$M$1:M84)</f>
        <v>46</v>
      </c>
      <c r="N85" s="232">
        <f>SUBTOTAL(9,$N$1:N84)</f>
        <v>44</v>
      </c>
      <c r="O85" s="232" t="e">
        <f>SUBTOTAL(9,$O$1:O84)</f>
        <v>#VALUE!</v>
      </c>
      <c r="P85" s="232">
        <f>SUBTOTAL(9,$P$1:P84)</f>
        <v>9</v>
      </c>
      <c r="Q85" t="e">
        <f t="shared" si="52"/>
        <v>#VALUE!</v>
      </c>
      <c r="R85" s="8">
        <f>SUBTOTAL(9,R$1:$R84)</f>
        <v>3</v>
      </c>
      <c r="S85" s="8">
        <f>SUBTOTAL(9,$S$1:S84)</f>
        <v>6</v>
      </c>
      <c r="T85" s="8">
        <f>SUBTOTAL(9,$T$1:T84)</f>
        <v>1</v>
      </c>
      <c r="U85" s="8">
        <f>SUBTOTAL(9,$U$1:U84)</f>
        <v>0</v>
      </c>
      <c r="V85" s="8">
        <f>SUBTOTAL(9,$V$1:V84)</f>
        <v>44</v>
      </c>
      <c r="Y85"/>
      <c r="Z85"/>
      <c r="AA85"/>
    </row>
    <row r="86" spans="1:27" ht="13.5" customHeight="1">
      <c r="A86" s="652">
        <v>65</v>
      </c>
      <c r="B86" s="652" t="s">
        <v>1811</v>
      </c>
      <c r="C86" s="252" t="e">
        <f t="shared" si="53"/>
        <v>#VALUE!</v>
      </c>
      <c r="D86" s="232" t="e">
        <f t="shared" si="51"/>
        <v>#VALUE!</v>
      </c>
      <c r="E86" s="232">
        <f>SUBTOTAL(9,$E$1:E85)</f>
        <v>1453</v>
      </c>
      <c r="F86" s="232">
        <f>SUBTOTAL(9,$F$1:F85)</f>
        <v>374</v>
      </c>
      <c r="G86" s="232">
        <f>SUBTOTAL(9,$G$1:G85)</f>
        <v>95</v>
      </c>
      <c r="H86" s="232">
        <f>SUBTOTAL(9,$H$1:H85)</f>
        <v>8</v>
      </c>
      <c r="I86" s="232">
        <f>SUBTOTAL(9,$I$1:I85)</f>
        <v>60</v>
      </c>
      <c r="J86" s="232">
        <f>SUBTOTAL(9,J$1:$K85)</f>
        <v>27</v>
      </c>
      <c r="K86" s="232">
        <f>SUBTOTAL(9,$K$1:K85)</f>
        <v>3</v>
      </c>
      <c r="L86" s="232">
        <f>SUBTOTAL(9,$L$1:L85)</f>
        <v>1</v>
      </c>
      <c r="M86" s="232">
        <f>SUBTOTAL(9,$M$1:M85)</f>
        <v>46</v>
      </c>
      <c r="N86" s="232">
        <f>SUBTOTAL(9,$N$1:N85)</f>
        <v>44</v>
      </c>
      <c r="O86" s="232" t="e">
        <f>SUBTOTAL(9,$O$1:O85)</f>
        <v>#VALUE!</v>
      </c>
      <c r="P86" s="232">
        <f>SUBTOTAL(9,$P$1:P85)</f>
        <v>9</v>
      </c>
      <c r="Q86" t="e">
        <f t="shared" si="52"/>
        <v>#VALUE!</v>
      </c>
      <c r="R86" s="8">
        <f>SUBTOTAL(9,R$1:$R85)</f>
        <v>3</v>
      </c>
      <c r="S86" s="8">
        <f>SUBTOTAL(9,$S$1:S85)</f>
        <v>6</v>
      </c>
      <c r="T86" s="8">
        <f>SUBTOTAL(9,$T$1:T85)</f>
        <v>1</v>
      </c>
      <c r="U86" s="8">
        <f>SUBTOTAL(9,$U$1:U85)</f>
        <v>0</v>
      </c>
      <c r="V86" s="8">
        <f>SUBTOTAL(9,$V$1:V85)</f>
        <v>44</v>
      </c>
      <c r="Y86"/>
      <c r="Z86"/>
      <c r="AA86"/>
    </row>
    <row r="87" spans="1:27" ht="13.5" customHeight="1">
      <c r="A87" s="652">
        <v>66</v>
      </c>
      <c r="B87" s="653" t="s">
        <v>1441</v>
      </c>
      <c r="C87" s="252" t="e">
        <f t="shared" si="53"/>
        <v>#VALUE!</v>
      </c>
      <c r="D87" s="232" t="e">
        <f t="shared" si="51"/>
        <v>#VALUE!</v>
      </c>
      <c r="E87" s="232">
        <f>SUBTOTAL(9,$E$1:E86)</f>
        <v>1453</v>
      </c>
      <c r="F87" s="232">
        <f>SUBTOTAL(9,$F$1:F86)</f>
        <v>374</v>
      </c>
      <c r="G87" s="232">
        <f>SUBTOTAL(9,$G$1:G86)</f>
        <v>95</v>
      </c>
      <c r="H87" s="232">
        <f>SUBTOTAL(9,$H$1:H86)</f>
        <v>8</v>
      </c>
      <c r="I87" s="232">
        <f>SUBTOTAL(9,$I$1:I86)</f>
        <v>60</v>
      </c>
      <c r="J87" s="232">
        <f>SUBTOTAL(9,J$1:$K86)</f>
        <v>27</v>
      </c>
      <c r="K87" s="232">
        <f>SUBTOTAL(9,$K$1:K86)</f>
        <v>3</v>
      </c>
      <c r="L87" s="232">
        <f>SUBTOTAL(9,$L$1:L86)</f>
        <v>1</v>
      </c>
      <c r="M87" s="232">
        <f>SUBTOTAL(9,$M$1:M86)</f>
        <v>46</v>
      </c>
      <c r="N87" s="232">
        <f>SUBTOTAL(9,$N$1:N86)</f>
        <v>44</v>
      </c>
      <c r="O87" s="232" t="e">
        <f>SUBTOTAL(9,$O$1:O86)</f>
        <v>#VALUE!</v>
      </c>
      <c r="P87" s="232">
        <f>SUBTOTAL(9,$P$1:P86)</f>
        <v>9</v>
      </c>
      <c r="Q87" t="e">
        <f t="shared" si="52"/>
        <v>#VALUE!</v>
      </c>
      <c r="R87" s="8">
        <f>SUBTOTAL(9,R$1:$R86)</f>
        <v>3</v>
      </c>
      <c r="S87" s="8">
        <f>SUBTOTAL(9,$S$1:S86)</f>
        <v>6</v>
      </c>
      <c r="T87" s="8">
        <f>SUBTOTAL(9,$T$1:T86)</f>
        <v>1</v>
      </c>
      <c r="U87" s="8">
        <f>SUBTOTAL(9,$U$1:U86)</f>
        <v>0</v>
      </c>
      <c r="V87" s="8">
        <f>SUBTOTAL(9,$V$1:V86)</f>
        <v>44</v>
      </c>
      <c r="Y87"/>
      <c r="Z87"/>
      <c r="AA87"/>
    </row>
    <row r="88" spans="1:27" ht="13.5" customHeight="1">
      <c r="A88" s="652">
        <v>67</v>
      </c>
      <c r="B88" s="653" t="s">
        <v>1408</v>
      </c>
      <c r="C88" s="252" t="e">
        <f t="shared" si="53"/>
        <v>#VALUE!</v>
      </c>
      <c r="D88" s="232" t="e">
        <f t="shared" si="51"/>
        <v>#VALUE!</v>
      </c>
      <c r="E88" s="232">
        <f>SUBTOTAL(9,$E$1:E87)</f>
        <v>1453</v>
      </c>
      <c r="F88" s="232">
        <f>SUBTOTAL(9,$F$1:F87)</f>
        <v>374</v>
      </c>
      <c r="G88" s="232">
        <f>SUBTOTAL(9,$G$1:G87)</f>
        <v>95</v>
      </c>
      <c r="H88" s="232">
        <f>SUBTOTAL(9,$H$1:H87)</f>
        <v>8</v>
      </c>
      <c r="I88" s="232">
        <f>SUBTOTAL(9,$I$1:I87)</f>
        <v>60</v>
      </c>
      <c r="J88" s="232">
        <f>SUBTOTAL(9,J$1:$K87)</f>
        <v>27</v>
      </c>
      <c r="K88" s="232">
        <f>SUBTOTAL(9,$K$1:K87)</f>
        <v>3</v>
      </c>
      <c r="L88" s="232">
        <f>SUBTOTAL(9,$L$1:L87)</f>
        <v>1</v>
      </c>
      <c r="M88" s="232">
        <f>SUBTOTAL(9,$M$1:M87)</f>
        <v>46</v>
      </c>
      <c r="N88" s="232">
        <f>SUBTOTAL(9,$N$1:N87)</f>
        <v>44</v>
      </c>
      <c r="O88" s="232" t="e">
        <f>SUBTOTAL(9,$O$1:O87)</f>
        <v>#VALUE!</v>
      </c>
      <c r="P88" s="232">
        <f>SUBTOTAL(9,$P$1:P87)</f>
        <v>9</v>
      </c>
      <c r="Q88" t="e">
        <f t="shared" si="52"/>
        <v>#VALUE!</v>
      </c>
      <c r="R88" s="8">
        <f>SUBTOTAL(9,R$1:$R87)</f>
        <v>3</v>
      </c>
      <c r="S88" s="8">
        <f>SUBTOTAL(9,$S$1:S87)</f>
        <v>6</v>
      </c>
      <c r="T88" s="8">
        <f>SUBTOTAL(9,$T$1:T87)</f>
        <v>1</v>
      </c>
      <c r="U88" s="8">
        <f>SUBTOTAL(9,$U$1:U87)</f>
        <v>0</v>
      </c>
      <c r="V88" s="8">
        <f>SUBTOTAL(9,$V$1:V87)</f>
        <v>44</v>
      </c>
      <c r="Y88"/>
      <c r="Z88"/>
      <c r="AA88"/>
    </row>
    <row r="89" spans="1:27" ht="13.5" customHeight="1">
      <c r="A89" s="652">
        <v>68</v>
      </c>
      <c r="B89" s="653" t="s">
        <v>2199</v>
      </c>
      <c r="C89" s="252" t="e">
        <f>+O89/(R89/27)</f>
        <v>#VALUE!</v>
      </c>
      <c r="D89" s="232" t="e">
        <f t="shared" si="51"/>
        <v>#VALUE!</v>
      </c>
      <c r="E89" s="232">
        <f>SUBTOTAL(9,$E$1:E88)</f>
        <v>1453</v>
      </c>
      <c r="F89" s="232">
        <f>SUBTOTAL(9,$F$1:F88)</f>
        <v>374</v>
      </c>
      <c r="G89" s="232">
        <f>SUBTOTAL(9,$G$1:G88)</f>
        <v>95</v>
      </c>
      <c r="H89" s="232">
        <f>SUBTOTAL(9,$H$1:H88)</f>
        <v>8</v>
      </c>
      <c r="I89" s="232">
        <f>SUBTOTAL(9,$I$1:I88)</f>
        <v>60</v>
      </c>
      <c r="J89" s="232">
        <f>SUBTOTAL(9,J$1:$K88)</f>
        <v>27</v>
      </c>
      <c r="K89" s="232">
        <f>SUBTOTAL(9,$K$1:K88)</f>
        <v>3</v>
      </c>
      <c r="L89" s="232">
        <f>SUBTOTAL(9,$L$1:L88)</f>
        <v>1</v>
      </c>
      <c r="M89" s="232">
        <f>SUBTOTAL(9,$M$1:M88)</f>
        <v>46</v>
      </c>
      <c r="N89" s="232">
        <f>SUBTOTAL(9,$N$1:N88)</f>
        <v>44</v>
      </c>
      <c r="O89" s="232" t="e">
        <f>SUBTOTAL(9,$O$1:O88)</f>
        <v>#VALUE!</v>
      </c>
      <c r="P89" s="232">
        <f>SUBTOTAL(9,$P$1:P88)</f>
        <v>9</v>
      </c>
      <c r="Q89" t="e">
        <f t="shared" si="52"/>
        <v>#VALUE!</v>
      </c>
      <c r="R89" s="8">
        <f>SUBTOTAL(9,R$1:$R88)</f>
        <v>3</v>
      </c>
      <c r="S89" s="8">
        <f>SUBTOTAL(9,$S$1:S88)</f>
        <v>6</v>
      </c>
      <c r="T89" s="8">
        <f>SUBTOTAL(9,$T$1:T88)</f>
        <v>1</v>
      </c>
      <c r="U89" s="8">
        <f>SUBTOTAL(9,$U$1:U88)</f>
        <v>0</v>
      </c>
      <c r="V89" s="8">
        <f>SUBTOTAL(9,$V$1:V88)</f>
        <v>44</v>
      </c>
      <c r="Y89"/>
      <c r="Z89"/>
      <c r="AA89"/>
    </row>
    <row r="90" spans="1:27" ht="13.5" customHeight="1">
      <c r="A90" s="652">
        <v>97</v>
      </c>
      <c r="B90" s="652" t="s">
        <v>1541</v>
      </c>
      <c r="C90" s="252" t="e">
        <f>+O90/(R90/27)</f>
        <v>#VALUE!</v>
      </c>
      <c r="D90" s="232" t="e">
        <f t="shared" si="51"/>
        <v>#VALUE!</v>
      </c>
      <c r="E90" s="232">
        <f>SUBTOTAL(9,$E$1:E89)</f>
        <v>1453</v>
      </c>
      <c r="F90" s="232">
        <f>SUBTOTAL(9,$F$1:F89)</f>
        <v>374</v>
      </c>
      <c r="G90" s="232">
        <f>SUBTOTAL(9,$G$1:G89)</f>
        <v>95</v>
      </c>
      <c r="H90" s="232">
        <f>SUBTOTAL(9,$H$1:H89)</f>
        <v>8</v>
      </c>
      <c r="I90" s="232">
        <f>SUBTOTAL(9,$I$1:I89)</f>
        <v>60</v>
      </c>
      <c r="J90" s="232">
        <f>SUBTOTAL(9,J$1:$K89)</f>
        <v>27</v>
      </c>
      <c r="K90" s="232">
        <f>SUBTOTAL(9,$K$1:K89)</f>
        <v>3</v>
      </c>
      <c r="L90" s="232">
        <f>SUBTOTAL(9,$L$1:L89)</f>
        <v>1</v>
      </c>
      <c r="M90" s="232">
        <f>SUBTOTAL(9,$M$1:M89)</f>
        <v>46</v>
      </c>
      <c r="N90" s="232">
        <f>SUBTOTAL(9,$N$1:N89)</f>
        <v>44</v>
      </c>
      <c r="O90" s="232" t="e">
        <f>SUBTOTAL(9,$O$1:O89)</f>
        <v>#VALUE!</v>
      </c>
      <c r="P90" s="232">
        <f>SUBTOTAL(9,$P$1:P89)</f>
        <v>9</v>
      </c>
      <c r="Q90" t="e">
        <f t="shared" si="52"/>
        <v>#VALUE!</v>
      </c>
      <c r="R90" s="8">
        <f>SUBTOTAL(9,R$1:$R89)</f>
        <v>3</v>
      </c>
      <c r="S90" s="8">
        <f>SUBTOTAL(9,$S$1:S89)</f>
        <v>6</v>
      </c>
      <c r="T90" s="8">
        <f>SUBTOTAL(9,$T$1:T89)</f>
        <v>1</v>
      </c>
      <c r="U90" s="8">
        <f>SUBTOTAL(9,$U$1:U89)</f>
        <v>0</v>
      </c>
      <c r="V90" s="8">
        <f>SUBTOTAL(9,$V$1:V89)</f>
        <v>44</v>
      </c>
      <c r="Y90"/>
      <c r="Z90"/>
      <c r="AA90"/>
    </row>
    <row r="91" spans="1:27" s="793" customFormat="1">
      <c r="A91" s="792">
        <v>98</v>
      </c>
      <c r="B91" s="792" t="s">
        <v>1936</v>
      </c>
      <c r="C91" s="252" t="e">
        <f>+O91/(R91/27)</f>
        <v>#VALUE!</v>
      </c>
      <c r="D91" s="232" t="e">
        <f t="shared" si="51"/>
        <v>#VALUE!</v>
      </c>
      <c r="E91" s="232">
        <f>SUBTOTAL(9,$E$1:E90)</f>
        <v>1453</v>
      </c>
      <c r="F91" s="232">
        <f>SUBTOTAL(9,$F$1:F90)</f>
        <v>374</v>
      </c>
      <c r="G91" s="232">
        <f>SUBTOTAL(9,$G$1:G90)</f>
        <v>95</v>
      </c>
      <c r="H91" s="232">
        <f>SUBTOTAL(9,$H$1:H90)</f>
        <v>8</v>
      </c>
      <c r="I91" s="232">
        <f>SUBTOTAL(9,$I$1:I90)</f>
        <v>60</v>
      </c>
      <c r="J91" s="232">
        <f>SUBTOTAL(9,J$1:$K90)</f>
        <v>27</v>
      </c>
      <c r="K91" s="232">
        <f>SUBTOTAL(9,$K$1:K90)</f>
        <v>3</v>
      </c>
      <c r="L91" s="232">
        <f>SUBTOTAL(9,$L$1:L90)</f>
        <v>1</v>
      </c>
      <c r="M91" s="232">
        <f>SUBTOTAL(9,$M$1:M90)</f>
        <v>46</v>
      </c>
      <c r="N91" s="232">
        <f>SUBTOTAL(9,$N$1:N90)</f>
        <v>44</v>
      </c>
      <c r="O91" s="232" t="e">
        <f>SUBTOTAL(9,$O$1:O90)</f>
        <v>#VALUE!</v>
      </c>
      <c r="P91" s="232">
        <f>SUBTOTAL(9,$P$1:P90)</f>
        <v>9</v>
      </c>
      <c r="Q91" t="e">
        <f t="shared" si="52"/>
        <v>#VALUE!</v>
      </c>
      <c r="R91" s="8">
        <f>SUBTOTAL(9,R$1:$R90)</f>
        <v>3</v>
      </c>
      <c r="S91" s="8">
        <f>SUBTOTAL(9,$S$1:S90)</f>
        <v>6</v>
      </c>
      <c r="T91" s="8">
        <f>SUBTOTAL(9,$T$1:T90)</f>
        <v>1</v>
      </c>
      <c r="U91" s="8">
        <f>SUBTOTAL(9,$U$1:U90)</f>
        <v>0</v>
      </c>
      <c r="V91" s="8">
        <f>SUBTOTAL(9,$V$1:V90)</f>
        <v>44</v>
      </c>
      <c r="X91" s="794"/>
      <c r="Y91" s="794"/>
      <c r="Z91" s="794"/>
    </row>
    <row r="92" spans="1:27" ht="13.5" customHeight="1">
      <c r="A92" s="652">
        <v>120</v>
      </c>
      <c r="B92" s="653" t="s">
        <v>1941</v>
      </c>
      <c r="C92" s="252" t="e">
        <f t="shared" si="53"/>
        <v>#VALUE!</v>
      </c>
      <c r="D92" s="232" t="e">
        <f t="shared" si="51"/>
        <v>#VALUE!</v>
      </c>
      <c r="E92" s="232">
        <f>SUBTOTAL(9,$E$1:E91)</f>
        <v>1453</v>
      </c>
      <c r="F92" s="232">
        <f>SUBTOTAL(9,$F$1:F91)</f>
        <v>374</v>
      </c>
      <c r="G92" s="232">
        <f>SUBTOTAL(9,$G$1:G91)</f>
        <v>95</v>
      </c>
      <c r="H92" s="232">
        <f>SUBTOTAL(9,$H$1:H91)</f>
        <v>8</v>
      </c>
      <c r="I92" s="232">
        <f>SUBTOTAL(9,$I$1:I91)</f>
        <v>60</v>
      </c>
      <c r="J92" s="232">
        <f>SUBTOTAL(9,J$1:$K91)</f>
        <v>27</v>
      </c>
      <c r="K92" s="232">
        <f>SUBTOTAL(9,$K$1:K91)</f>
        <v>3</v>
      </c>
      <c r="L92" s="232">
        <f>SUBTOTAL(9,$L$1:L91)</f>
        <v>1</v>
      </c>
      <c r="M92" s="232">
        <f>SUBTOTAL(9,$M$1:M91)</f>
        <v>46</v>
      </c>
      <c r="N92" s="232">
        <f>SUBTOTAL(9,$N$1:N91)</f>
        <v>44</v>
      </c>
      <c r="O92" s="232" t="e">
        <f>SUBTOTAL(9,$O$1:O91)</f>
        <v>#VALUE!</v>
      </c>
      <c r="P92" s="232">
        <f>SUBTOTAL(9,$P$1:P91)</f>
        <v>9</v>
      </c>
      <c r="Q92" t="e">
        <f t="shared" si="52"/>
        <v>#VALUE!</v>
      </c>
      <c r="R92" s="8">
        <f>SUBTOTAL(9,R$1:$R91)</f>
        <v>3</v>
      </c>
      <c r="S92" s="8">
        <f>SUBTOTAL(9,$S$1:S91)</f>
        <v>6</v>
      </c>
      <c r="T92" s="8">
        <f>SUBTOTAL(9,$T$1:T91)</f>
        <v>1</v>
      </c>
      <c r="U92" s="8">
        <f>SUBTOTAL(9,$U$1:U91)</f>
        <v>0</v>
      </c>
      <c r="V92" s="8">
        <f>SUBTOTAL(9,$V$1:V91)</f>
        <v>44</v>
      </c>
      <c r="Y92"/>
      <c r="Z92"/>
      <c r="AA92"/>
    </row>
    <row r="93" spans="1:27" ht="13.5" customHeight="1">
      <c r="A93" s="652">
        <v>122</v>
      </c>
      <c r="B93" s="653" t="s">
        <v>2201</v>
      </c>
      <c r="C93" s="252" t="e">
        <f t="shared" si="53"/>
        <v>#VALUE!</v>
      </c>
      <c r="D93" s="232" t="e">
        <f t="shared" si="51"/>
        <v>#VALUE!</v>
      </c>
      <c r="E93" s="232">
        <f>SUBTOTAL(9,$E$1:E92)</f>
        <v>1453</v>
      </c>
      <c r="F93" s="232">
        <f>SUBTOTAL(9,$F$1:F92)</f>
        <v>374</v>
      </c>
      <c r="G93" s="232">
        <f>SUBTOTAL(9,$G$1:G92)</f>
        <v>95</v>
      </c>
      <c r="H93" s="232">
        <f>SUBTOTAL(9,$H$1:H92)</f>
        <v>8</v>
      </c>
      <c r="I93" s="232">
        <f>SUBTOTAL(9,$I$1:I92)</f>
        <v>60</v>
      </c>
      <c r="J93" s="232">
        <f>SUBTOTAL(9,J$1:$K92)</f>
        <v>27</v>
      </c>
      <c r="K93" s="232">
        <f>SUBTOTAL(9,$K$1:K92)</f>
        <v>3</v>
      </c>
      <c r="L93" s="232">
        <f>SUBTOTAL(9,$L$1:L92)</f>
        <v>1</v>
      </c>
      <c r="M93" s="232">
        <f>SUBTOTAL(9,$M$1:M92)</f>
        <v>46</v>
      </c>
      <c r="N93" s="232">
        <f>SUBTOTAL(9,$N$1:N92)</f>
        <v>44</v>
      </c>
      <c r="O93" s="232" t="e">
        <f>SUBTOTAL(9,$O$1:O92)</f>
        <v>#VALUE!</v>
      </c>
      <c r="P93" s="232">
        <f>SUBTOTAL(9,$P$1:P92)</f>
        <v>9</v>
      </c>
      <c r="Q93" t="e">
        <f t="shared" si="52"/>
        <v>#VALUE!</v>
      </c>
      <c r="R93" s="8">
        <f>SUBTOTAL(9,R$1:$R92)</f>
        <v>3</v>
      </c>
      <c r="S93" s="8">
        <f>SUBTOTAL(9,$S$1:S92)</f>
        <v>6</v>
      </c>
      <c r="T93" s="8">
        <f>SUBTOTAL(9,$T$1:T92)</f>
        <v>1</v>
      </c>
      <c r="U93" s="8">
        <f>SUBTOTAL(9,$U$1:U92)</f>
        <v>0</v>
      </c>
      <c r="V93" s="8">
        <f>SUBTOTAL(9,$V$1:V92)</f>
        <v>44</v>
      </c>
      <c r="Y93"/>
      <c r="Z93"/>
      <c r="AA93"/>
    </row>
    <row r="94" spans="1:27" ht="13.5" customHeight="1">
      <c r="A94" s="652">
        <v>125</v>
      </c>
      <c r="B94" s="510" t="s">
        <v>2202</v>
      </c>
      <c r="C94" s="252" t="e">
        <f t="shared" si="53"/>
        <v>#VALUE!</v>
      </c>
      <c r="D94" s="232" t="e">
        <f t="shared" si="51"/>
        <v>#VALUE!</v>
      </c>
      <c r="E94" s="232">
        <f>SUBTOTAL(9,$E$1:E93)</f>
        <v>1453</v>
      </c>
      <c r="F94" s="232">
        <f>SUBTOTAL(9,$F$1:F93)</f>
        <v>374</v>
      </c>
      <c r="G94" s="232">
        <f>SUBTOTAL(9,$G$1:G93)</f>
        <v>95</v>
      </c>
      <c r="H94" s="232">
        <f>SUBTOTAL(9,$H$1:H93)</f>
        <v>8</v>
      </c>
      <c r="I94" s="232">
        <f>SUBTOTAL(9,$I$1:I93)</f>
        <v>60</v>
      </c>
      <c r="J94" s="232">
        <f>SUBTOTAL(9,J$1:$K93)</f>
        <v>27</v>
      </c>
      <c r="K94" s="232">
        <f>SUBTOTAL(9,$K$1:K93)</f>
        <v>3</v>
      </c>
      <c r="L94" s="232">
        <f>SUBTOTAL(9,$L$1:L93)</f>
        <v>1</v>
      </c>
      <c r="M94" s="232">
        <f>SUBTOTAL(9,$M$1:M93)</f>
        <v>46</v>
      </c>
      <c r="N94" s="232">
        <f>SUBTOTAL(9,$N$1:N93)</f>
        <v>44</v>
      </c>
      <c r="O94" s="232" t="e">
        <f>SUBTOTAL(9,$O$1:O93)</f>
        <v>#VALUE!</v>
      </c>
      <c r="P94" s="232">
        <f>SUBTOTAL(9,$P$1:P93)</f>
        <v>9</v>
      </c>
      <c r="Q94" t="e">
        <f t="shared" si="52"/>
        <v>#VALUE!</v>
      </c>
      <c r="R94" s="8">
        <f>SUBTOTAL(9,R$1:$R93)</f>
        <v>3</v>
      </c>
      <c r="S94" s="8">
        <f>SUBTOTAL(9,$S$1:S93)</f>
        <v>6</v>
      </c>
      <c r="T94" s="8">
        <f>SUBTOTAL(9,$T$1:T93)</f>
        <v>1</v>
      </c>
      <c r="U94" s="8">
        <f>SUBTOTAL(9,$U$1:U93)</f>
        <v>0</v>
      </c>
      <c r="V94" s="8">
        <f>SUBTOTAL(9,$V$1:V93)</f>
        <v>44</v>
      </c>
      <c r="Y94"/>
      <c r="Z94"/>
      <c r="AA94"/>
    </row>
    <row r="95" spans="1:27" ht="13.5" customHeight="1">
      <c r="A95" s="652">
        <v>126</v>
      </c>
      <c r="B95" s="653" t="s">
        <v>2203</v>
      </c>
      <c r="C95" s="252" t="e">
        <f t="shared" si="53"/>
        <v>#VALUE!</v>
      </c>
      <c r="D95" s="232" t="e">
        <f t="shared" si="51"/>
        <v>#VALUE!</v>
      </c>
      <c r="E95" s="232">
        <f>SUBTOTAL(9,$E$1:E94)</f>
        <v>1453</v>
      </c>
      <c r="F95" s="232">
        <f>SUBTOTAL(9,$F$1:F94)</f>
        <v>374</v>
      </c>
      <c r="G95" s="232">
        <f>SUBTOTAL(9,$G$1:G94)</f>
        <v>95</v>
      </c>
      <c r="H95" s="232">
        <f>SUBTOTAL(9,$H$1:H94)</f>
        <v>8</v>
      </c>
      <c r="I95" s="232">
        <f>SUBTOTAL(9,$I$1:I94)</f>
        <v>60</v>
      </c>
      <c r="J95" s="232">
        <f>SUBTOTAL(9,J$1:$K94)</f>
        <v>27</v>
      </c>
      <c r="K95" s="232">
        <f>SUBTOTAL(9,$K$1:K94)</f>
        <v>3</v>
      </c>
      <c r="L95" s="232">
        <f>SUBTOTAL(9,$L$1:L94)</f>
        <v>1</v>
      </c>
      <c r="M95" s="232">
        <f>SUBTOTAL(9,$M$1:M94)</f>
        <v>46</v>
      </c>
      <c r="N95" s="232">
        <f>SUBTOTAL(9,$N$1:N94)</f>
        <v>44</v>
      </c>
      <c r="O95" s="232" t="e">
        <f>SUBTOTAL(9,$O$1:O94)</f>
        <v>#VALUE!</v>
      </c>
      <c r="P95" s="232">
        <f>SUBTOTAL(9,$P$1:P94)</f>
        <v>9</v>
      </c>
      <c r="Q95" t="e">
        <f t="shared" si="52"/>
        <v>#VALUE!</v>
      </c>
      <c r="R95" s="8">
        <f>SUBTOTAL(9,R$1:$R94)</f>
        <v>3</v>
      </c>
      <c r="S95" s="8">
        <f>SUBTOTAL(9,$S$1:S94)</f>
        <v>6</v>
      </c>
      <c r="T95" s="8">
        <f>SUBTOTAL(9,$T$1:T94)</f>
        <v>1</v>
      </c>
      <c r="U95" s="8">
        <f>SUBTOTAL(9,$U$1:U94)</f>
        <v>0</v>
      </c>
      <c r="V95" s="8">
        <f>SUBTOTAL(9,$V$1:V94)</f>
        <v>44</v>
      </c>
      <c r="Y95"/>
      <c r="Z95"/>
      <c r="AA95"/>
    </row>
    <row r="96" spans="1:27" s="540" customFormat="1" ht="13.5" customHeight="1">
      <c r="A96" s="652">
        <v>128</v>
      </c>
      <c r="B96" s="653" t="s">
        <v>1417</v>
      </c>
      <c r="C96" s="252" t="e">
        <f t="shared" si="53"/>
        <v>#VALUE!</v>
      </c>
      <c r="D96" s="232" t="e">
        <f t="shared" si="51"/>
        <v>#VALUE!</v>
      </c>
      <c r="E96" s="232">
        <f>SUBTOTAL(9,$E$1:E95)</f>
        <v>1453</v>
      </c>
      <c r="F96" s="232">
        <f>SUBTOTAL(9,$F$1:F95)</f>
        <v>374</v>
      </c>
      <c r="G96" s="232">
        <f>SUBTOTAL(9,$G$1:G95)</f>
        <v>95</v>
      </c>
      <c r="H96" s="232">
        <f>SUBTOTAL(9,$H$1:H95)</f>
        <v>8</v>
      </c>
      <c r="I96" s="232">
        <f>SUBTOTAL(9,$I$1:I95)</f>
        <v>60</v>
      </c>
      <c r="J96" s="232">
        <f>SUBTOTAL(9,J$1:$K95)</f>
        <v>27</v>
      </c>
      <c r="K96" s="232">
        <f>SUBTOTAL(9,$K$1:K95)</f>
        <v>3</v>
      </c>
      <c r="L96" s="232">
        <f>SUBTOTAL(9,$L$1:L95)</f>
        <v>1</v>
      </c>
      <c r="M96" s="232">
        <f>SUBTOTAL(9,$M$1:M95)</f>
        <v>46</v>
      </c>
      <c r="N96" s="232">
        <f>SUBTOTAL(9,$N$1:N95)</f>
        <v>44</v>
      </c>
      <c r="O96" s="232" t="e">
        <f>SUBTOTAL(9,$O$1:O95)</f>
        <v>#VALUE!</v>
      </c>
      <c r="P96" s="232">
        <f>SUBTOTAL(9,$P$1:P95)</f>
        <v>9</v>
      </c>
      <c r="Q96" t="e">
        <f t="shared" si="52"/>
        <v>#VALUE!</v>
      </c>
      <c r="R96" s="8">
        <f>SUBTOTAL(9,R$1:$R95)</f>
        <v>3</v>
      </c>
      <c r="S96" s="8">
        <f>SUBTOTAL(9,$S$1:S95)</f>
        <v>6</v>
      </c>
      <c r="T96" s="8">
        <f>SUBTOTAL(9,$T$1:T95)</f>
        <v>1</v>
      </c>
      <c r="U96" s="8">
        <f>SUBTOTAL(9,$U$1:U95)</f>
        <v>0</v>
      </c>
      <c r="V96" s="8">
        <f>SUBTOTAL(9,$V$1:V95)</f>
        <v>44</v>
      </c>
    </row>
    <row r="97" spans="3:27">
      <c r="N97" s="1"/>
      <c r="P97" s="505"/>
      <c r="Q97"/>
      <c r="U97" s="529"/>
      <c r="V97" s="1"/>
      <c r="X97" s="618"/>
      <c r="AA97"/>
    </row>
    <row r="98" spans="3:27">
      <c r="C98" s="252" t="e">
        <f t="shared" ref="C98" si="54">+O98/(R98/27)</f>
        <v>#VALUE!</v>
      </c>
      <c r="D98" s="232" t="e">
        <f>+Q98</f>
        <v>#VALUE!</v>
      </c>
      <c r="E98" s="1">
        <f>+E57</f>
        <v>1453</v>
      </c>
      <c r="F98" s="1">
        <f t="shared" ref="F98:N98" si="55">+F57</f>
        <v>374</v>
      </c>
      <c r="G98" s="1">
        <f t="shared" si="55"/>
        <v>95</v>
      </c>
      <c r="H98" s="1">
        <f t="shared" si="55"/>
        <v>8</v>
      </c>
      <c r="I98" s="1">
        <f t="shared" si="55"/>
        <v>60</v>
      </c>
      <c r="J98" s="1">
        <f t="shared" si="55"/>
        <v>27</v>
      </c>
      <c r="K98" s="1">
        <f t="shared" si="55"/>
        <v>3</v>
      </c>
      <c r="L98" s="1">
        <f t="shared" si="55"/>
        <v>1</v>
      </c>
      <c r="M98" s="1">
        <f t="shared" si="55"/>
        <v>46</v>
      </c>
      <c r="N98" s="1">
        <f t="shared" si="55"/>
        <v>44</v>
      </c>
      <c r="O98" s="1" t="e">
        <f>+O57</f>
        <v>#VALUE!</v>
      </c>
      <c r="P98" s="1">
        <f>+P57</f>
        <v>9</v>
      </c>
      <c r="Q98" t="e">
        <f t="shared" si="52"/>
        <v>#VALUE!</v>
      </c>
      <c r="R98" s="1">
        <f>+R57</f>
        <v>3</v>
      </c>
      <c r="S98" s="1">
        <f t="shared" ref="S98:V98" si="56">+S57</f>
        <v>6</v>
      </c>
      <c r="T98" s="1">
        <f t="shared" si="56"/>
        <v>1</v>
      </c>
      <c r="U98" s="1">
        <f t="shared" si="56"/>
        <v>0</v>
      </c>
      <c r="V98" s="1">
        <f t="shared" si="56"/>
        <v>44</v>
      </c>
      <c r="X98" s="618"/>
      <c r="AA98"/>
    </row>
    <row r="99" spans="3:27">
      <c r="W99" s="618"/>
      <c r="X99" s="618"/>
      <c r="Z99"/>
      <c r="AA99"/>
    </row>
    <row r="100" spans="3:27">
      <c r="W100" s="618"/>
      <c r="X100" s="618"/>
      <c r="Z100"/>
      <c r="AA100"/>
    </row>
  </sheetData>
  <autoFilter ref="A1:AJ95" xr:uid="{65F0C8F0-98EC-433F-8E75-DD0DA50F5803}"/>
  <phoneticPr fontId="2"/>
  <hyperlinks>
    <hyperlink ref="B61" r:id="rId1" display="https://baseball.yahoo.co.jp/npb/player/900429/" xr:uid="{E524BA7B-829A-489B-8BF1-654771728A2B}"/>
    <hyperlink ref="B66" r:id="rId2" display="https://baseball.yahoo.co.jp/npb/player/1000116/" xr:uid="{C24C0645-51E0-4B26-AA8B-16169B37860E}"/>
    <hyperlink ref="B64" r:id="rId3" display="https://baseball.yahoo.co.jp/npb/player/1100081/" xr:uid="{C6F20D4A-2A96-4885-AAC3-57EA49332601}"/>
    <hyperlink ref="B72" r:id="rId4" display="https://baseball.yahoo.co.jp/npb/player/1100039/" xr:uid="{210A1372-99E6-403D-8715-0C0CEA7D3C69}"/>
    <hyperlink ref="B88" r:id="rId5" display="https://baseball.yahoo.co.jp/npb/player/1300061/" xr:uid="{A848E25E-5EE6-41E6-8CB1-9896410AB221}"/>
    <hyperlink ref="B62" r:id="rId6" display="https://baseball.yahoo.co.jp/npb/player/1500092/" xr:uid="{BA9136F4-6944-43AE-92B9-ADBD4E015096}"/>
    <hyperlink ref="B60" r:id="rId7" display="https://baseball.yahoo.co.jp/npb/player/1300057/" xr:uid="{76DB0844-384A-4ACB-A35F-BC9C5ABFB57D}"/>
    <hyperlink ref="B67" r:id="rId8" display="https://baseball.yahoo.co.jp/npb/player/1400174/" xr:uid="{14FE4847-5800-404E-88B6-31CB9AA65B52}"/>
    <hyperlink ref="B80" r:id="rId9" display="https://baseball.yahoo.co.jp/npb/player/1500094/" xr:uid="{000EC3CC-732B-476F-9F61-A7134BAD9460}"/>
    <hyperlink ref="B69" r:id="rId10" display="https://baseball.yahoo.co.jp/npb/player/900038/" xr:uid="{ADC5DFEA-718D-476C-BBE4-35909FCBB72A}"/>
    <hyperlink ref="B83" r:id="rId11" display="https://baseball.yahoo.co.jp/npb/player/1100083/" xr:uid="{20130185-F846-4BD8-A53E-6CA9A78ED6EC}"/>
    <hyperlink ref="B85" r:id="rId12" display="https://baseball.yahoo.co.jp/npb/player/800024/" xr:uid="{E846F19D-F221-4339-AC6D-9913C66EF025}"/>
    <hyperlink ref="B95" r:id="rId13" display="https://baseball.yahoo.co.jp/npb/player/800024/" xr:uid="{646BA09F-B14D-48CB-ACB0-C059CEFDF9A7}"/>
    <hyperlink ref="B82" r:id="rId14" display="https://baseball.yahoo.co.jp/npb/player/1600125/" xr:uid="{1E997036-C7CB-4DE9-A6DE-0500498B0BC3}"/>
    <hyperlink ref="B73" r:id="rId15" display="https://baseball.yahoo.co.jp/npb/player/1600122/" xr:uid="{03725343-C02C-4991-A29F-1A917BEC9C62}"/>
    <hyperlink ref="B93" r:id="rId16" display="https://baseball.yahoo.co.jp/npb/player/1300061/" xr:uid="{3A82BA96-5BD0-4243-8681-F145AEC2C610}"/>
    <hyperlink ref="B84" r:id="rId17" display="https://baseball.yahoo.co.jp/npb/player/1100083/" xr:uid="{AD6CDBF3-5F68-4BE2-83D6-E6611DFF547C}"/>
    <hyperlink ref="B89" r:id="rId18" display="https://baseball.yahoo.co.jp/npb/player/1600125/" xr:uid="{A79026BE-A18C-48C9-B78B-A5AC1A042EA0}"/>
    <hyperlink ref="B77" r:id="rId19" display="https://baseball.yahoo.co.jp/npb/player/1500007/top" xr:uid="{283C343D-5070-47AC-B65F-211512B3E035}"/>
    <hyperlink ref="B96" r:id="rId20" display="https://baseball.yahoo.co.jp/npb/player/1100083/" xr:uid="{4D4C88BA-8CD3-4D34-AF40-4284123861C7}"/>
    <hyperlink ref="B68" r:id="rId21" display="https://baseball.yahoo.co.jp/npb/player/1400174/" xr:uid="{BB2B3B85-C2B3-417D-9682-C72DBC60A2A5}"/>
    <hyperlink ref="B20" r:id="rId22" display="https://baseball.yahoo.co.jp/npb/player/1600123/top" xr:uid="{6EF3F393-6092-44D6-AB9E-A83705CF2B3D}"/>
    <hyperlink ref="B21" r:id="rId23" display="https://baseball.yahoo.co.jp/npb/player/1651377/top" xr:uid="{E012576E-5E81-48BE-A0EB-FA6DE28A9488}"/>
    <hyperlink ref="B22" r:id="rId24" display="https://baseball.yahoo.co.jp/npb/player/2103788/top" xr:uid="{84DF376A-A5A1-42A3-AE82-F1F3976324AD}"/>
    <hyperlink ref="B55" r:id="rId25" display="https://baseball.yahoo.co.jp/npb/player/1700072/top" xr:uid="{13FEBE82-16AF-4024-B9B8-6B56C11481C7}"/>
    <hyperlink ref="B57" r:id="rId26" display="https://baseball.yahoo.co.jp/npb/player/1300058/" xr:uid="{885F368B-A6E6-4A4A-B363-6252E1B6C6B1}"/>
    <hyperlink ref="B54" r:id="rId27" display="https://baseball.yahoo.co.jp/npb/player/1900052/top" xr:uid="{A9DB92F7-9A1A-4C32-92FA-1EFAF21C9669}"/>
    <hyperlink ref="B53" r:id="rId28" display="https://baseball.yahoo.co.jp/npb/player/1651377/top" xr:uid="{9334921A-57F9-400A-9A1F-2AD64ED44E89}"/>
    <hyperlink ref="B52" r:id="rId29" display="https://baseball.yahoo.co.jp/npb/player/1400175/top" xr:uid="{D54BD65B-D4E4-43DA-A651-BBD67DF58CDE}"/>
    <hyperlink ref="B51" r:id="rId30" display="https://baseball.yahoo.co.jp/npb/player/1300057/top" xr:uid="{5092F099-571B-4D45-B88B-8EA5C98D9176}"/>
    <hyperlink ref="B46" r:id="rId31" display="https://baseball.yahoo.co.jp/npb/player/1300058/top" xr:uid="{AE610D81-B4BB-4576-8ECF-57371AD65D25}"/>
    <hyperlink ref="B47" r:id="rId32" display="https://baseball.yahoo.co.jp/npb/player/1750941/top" xr:uid="{F6E65A56-A2E4-4423-A81A-182E5B604EE5}"/>
    <hyperlink ref="B48" r:id="rId33" display="https://baseball.yahoo.co.jp/npb/player/2000060/top" xr:uid="{959C8041-BDBD-4143-8CCC-022FFACC159F}"/>
    <hyperlink ref="B49" r:id="rId34" display="https://baseball.yahoo.co.jp/npb/player/1600123/top" xr:uid="{615E05FE-CBB0-4531-BD3B-9B60894A3C73}"/>
    <hyperlink ref="B42" r:id="rId35" display="https://baseball.yahoo.co.jp/npb/player/2103788/top" xr:uid="{1FAAB323-1710-4F5B-9017-12D6A073CF92}"/>
    <hyperlink ref="B43" r:id="rId36" display="https://baseball.yahoo.co.jp/npb/player/1800073/top" xr:uid="{B6608617-43E6-4AFD-8F88-C350DD203503}"/>
    <hyperlink ref="B44" r:id="rId37" display="https://baseball.yahoo.co.jp/npb/player/1900057/top" xr:uid="{0498F941-6EC3-4871-A73E-DCADDB0743B7}"/>
    <hyperlink ref="B35" r:id="rId38" display="https://baseball.yahoo.co.jp/npb/player/2000063/top" xr:uid="{27687358-5EA2-4E14-AF05-AB551995690E}"/>
    <hyperlink ref="B36" r:id="rId39" display="https://baseball.yahoo.co.jp/npb/player/1750941/top" xr:uid="{BF3815F7-258A-406E-8BD1-56BA488E5FF8}"/>
    <hyperlink ref="B37" r:id="rId40" display="https://baseball.yahoo.co.jp/npb/player/1400175/top" xr:uid="{2D7D9CF6-9E73-4BCC-9BF6-F8D48892D97B}"/>
    <hyperlink ref="B38" r:id="rId41" display="https://baseball.yahoo.co.jp/npb/player/1000116/top" xr:uid="{B3D9C99C-E7F0-404D-B938-44AB4BF26445}"/>
    <hyperlink ref="B39" r:id="rId42" display="https://baseball.yahoo.co.jp/npb/player/2000061/top" xr:uid="{1C597ACB-D8D9-4357-B120-FA94A3EA90BD}"/>
    <hyperlink ref="B40" r:id="rId43" display="https://baseball.yahoo.co.jp/npb/player/1651377/top" xr:uid="{09A47685-21BB-463E-869E-51F45DD46733}"/>
    <hyperlink ref="B23" r:id="rId44" display="https://baseball.yahoo.co.jp/npb/player/2000061/top" xr:uid="{E13D64B9-2916-4AA9-A337-1494C138F06B}"/>
    <hyperlink ref="B24" r:id="rId45" display="https://baseball.yahoo.co.jp/npb/player/1400175/top" xr:uid="{0C1DAD7F-5C3C-4713-9964-A75C8C9D81DF}"/>
    <hyperlink ref="B28" r:id="rId46" display="https://baseball.yahoo.co.jp/npb/player/1300058/top" xr:uid="{1F6EFFE6-5034-4BC9-AD9B-5DCE2E59DDDB}"/>
    <hyperlink ref="B27" r:id="rId47" display="https://baseball.yahoo.co.jp/npb/player/1900052/top" xr:uid="{7937BE5B-ADD1-49F6-B0A0-B88C8A73EDE3}"/>
    <hyperlink ref="B33" r:id="rId48" display="https://baseball.yahoo.co.jp/npb/player/2000060/top" xr:uid="{723786A3-3B70-4E86-BF02-EDC1B052D5B8}"/>
    <hyperlink ref="B32" r:id="rId49" display="https://baseball.yahoo.co.jp/npb/player/1700072/top" xr:uid="{59A1B82F-8AD5-4185-9315-C4A10C686878}"/>
    <hyperlink ref="B31" r:id="rId50" display="https://baseball.yahoo.co.jp/npb/player/1800073/top" xr:uid="{9200CE76-98E4-4A65-9300-B59F790B4DFE}"/>
    <hyperlink ref="B30" r:id="rId51" display="https://baseball.yahoo.co.jp/npb/player/1300057/top" xr:uid="{098BBCDB-88D2-409E-AF1D-B3C47F949ABB}"/>
    <hyperlink ref="B25" r:id="rId52" display="https://baseball.yahoo.co.jp/npb/player/2000060/top" xr:uid="{158AA700-AD17-475F-89EE-EAAB80BE49D5}"/>
    <hyperlink ref="B8" r:id="rId53" display="https://baseball.yahoo.co.jp/npb/player/1300057/top" xr:uid="{68CD03D7-EDA2-41AC-B584-E17A69A4F85B}"/>
    <hyperlink ref="B9" r:id="rId54" display="https://baseball.yahoo.co.jp/npb/player/800087/top" xr:uid="{FCB7441A-A9B8-4FF6-A19B-F0A5193FBCE7}"/>
    <hyperlink ref="B10" r:id="rId55" display="https://baseball.yahoo.co.jp/npb/player/900038/top" xr:uid="{619A9319-1053-4EA9-BA4F-E99DC963BADF}"/>
    <hyperlink ref="B11" r:id="rId56" display="https://baseball.yahoo.co.jp/npb/player/1100039/top" xr:uid="{B09B3814-79EC-4F47-913A-04BC0BD2F7FA}"/>
    <hyperlink ref="B18" r:id="rId57" display="https://baseball.yahoo.co.jp/npb/player/1000116/top" xr:uid="{D9B921FC-8582-4604-A029-E659B208FD0C}"/>
    <hyperlink ref="B17" r:id="rId58" display="https://baseball.yahoo.co.jp/npb/player/1800073/top" xr:uid="{0AA1B7E0-7E79-4177-93A3-9947C32BB442}"/>
    <hyperlink ref="B16" r:id="rId59" display="https://baseball.yahoo.co.jp/npb/player/2000063/top" xr:uid="{7B620790-6B2B-4692-AD9B-E0A1E76920CC}"/>
    <hyperlink ref="B15" r:id="rId60" display="https://baseball.yahoo.co.jp/npb/player/1750941/top" xr:uid="{466DE347-D1F9-4721-8DC0-D34C3644FFB6}"/>
    <hyperlink ref="B14" r:id="rId61" display="https://baseball.yahoo.co.jp/npb/player/1900057/top" xr:uid="{6587D64F-EFDC-4D0C-9E69-9344E19F6025}"/>
    <hyperlink ref="B12" r:id="rId62" display="https://baseball.yahoo.co.jp/npb/player/1100039/top" xr:uid="{FD00BE8E-F61A-4780-9141-1E0DD9CDA06B}"/>
    <hyperlink ref="B3" r:id="rId63" display="https://baseball.yahoo.co.jp/npb/player/1900052/top" xr:uid="{90FF12B5-1DAC-4748-873B-C84480752DED}"/>
    <hyperlink ref="B4" r:id="rId64" display="https://baseball.yahoo.co.jp/npb/player/1600121/top" xr:uid="{D17641D2-02D7-4992-B0A2-AEEA0EE5473A}"/>
    <hyperlink ref="B5" r:id="rId65" display="https://baseball.yahoo.co.jp/npb/player/1700075/top" xr:uid="{8EDD8654-251B-425B-96B7-888BB47EA23A}"/>
    <hyperlink ref="B6" r:id="rId66" display="https://baseball.yahoo.co.jp/npb/player/1800076/top" xr:uid="{36CB29F8-0EAA-4212-BA92-B27EDA252059}"/>
  </hyperlinks>
  <pageMargins left="0.7" right="0.7" top="0.75" bottom="0.75" header="0.3" footer="0.3"/>
  <pageSetup paperSize="9" orientation="landscape" horizontalDpi="4294967293" verticalDpi="0" r:id="rId6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F8F2-B69F-471B-9692-3097F279B1BE}">
  <dimension ref="A1:AK244"/>
  <sheetViews>
    <sheetView workbookViewId="0"/>
    <sheetView workbookViewId="1">
      <selection activeCell="AA13" sqref="AA13"/>
    </sheetView>
  </sheetViews>
  <sheetFormatPr defaultRowHeight="13.5"/>
  <cols>
    <col min="1" max="1" width="6.625" style="4" customWidth="1"/>
    <col min="2" max="2" width="12.75" style="4" customWidth="1"/>
    <col min="3" max="3" width="6.5" style="4" customWidth="1"/>
    <col min="4" max="14" width="4.75" style="4" customWidth="1"/>
    <col min="15" max="26" width="6.125" style="4" customWidth="1"/>
    <col min="27" max="27" width="3.75" style="4" customWidth="1"/>
    <col min="28" max="28" width="3.75" style="45" customWidth="1"/>
    <col min="29" max="29" width="3.75" style="508" customWidth="1"/>
    <col min="30" max="30" width="5" style="1770" customWidth="1"/>
    <col min="31" max="31" width="5.5" style="4" customWidth="1"/>
    <col min="32" max="34" width="3" style="4" customWidth="1"/>
    <col min="35" max="35" width="3" style="111" customWidth="1"/>
    <col min="36" max="36" width="2.625" style="4" customWidth="1"/>
    <col min="37" max="38" width="3.25" style="4" customWidth="1"/>
    <col min="39" max="16384" width="9" style="4"/>
  </cols>
  <sheetData>
    <row r="1" spans="1:36" s="135" customFormat="1" ht="24" customHeight="1">
      <c r="A1" s="394" t="s">
        <v>31</v>
      </c>
      <c r="B1" s="31">
        <f ca="1">TODAY()</f>
        <v>44632</v>
      </c>
      <c r="C1" s="135" t="s">
        <v>32</v>
      </c>
      <c r="D1" s="1431" t="s">
        <v>33</v>
      </c>
      <c r="E1" s="1431" t="s">
        <v>34</v>
      </c>
      <c r="F1" s="1431" t="s">
        <v>35</v>
      </c>
      <c r="G1" s="1431" t="s">
        <v>36</v>
      </c>
      <c r="H1" s="1431" t="s">
        <v>37</v>
      </c>
      <c r="I1" s="1431" t="s">
        <v>1842</v>
      </c>
      <c r="J1" s="1431" t="s">
        <v>1841</v>
      </c>
      <c r="K1" s="1431" t="s">
        <v>38</v>
      </c>
      <c r="L1" s="1431" t="s">
        <v>39</v>
      </c>
      <c r="M1" s="1431" t="s">
        <v>40</v>
      </c>
      <c r="N1" s="1431" t="s">
        <v>41</v>
      </c>
      <c r="O1" s="29" t="s">
        <v>44</v>
      </c>
      <c r="P1" s="29" t="s">
        <v>45</v>
      </c>
      <c r="Q1" s="29" t="s">
        <v>46</v>
      </c>
      <c r="R1" s="29" t="s">
        <v>47</v>
      </c>
      <c r="S1" s="29" t="s">
        <v>48</v>
      </c>
      <c r="T1" s="29" t="s">
        <v>49</v>
      </c>
      <c r="U1" s="29" t="s">
        <v>50</v>
      </c>
      <c r="V1" s="29" t="s">
        <v>51</v>
      </c>
      <c r="W1" s="29" t="s">
        <v>52</v>
      </c>
      <c r="X1" s="29" t="s">
        <v>53</v>
      </c>
      <c r="Y1" s="29" t="s">
        <v>54</v>
      </c>
      <c r="Z1" s="29" t="s">
        <v>55</v>
      </c>
      <c r="AA1" s="1797" t="s">
        <v>42</v>
      </c>
      <c r="AB1" s="1797" t="s">
        <v>43</v>
      </c>
      <c r="AC1" s="1768" t="s">
        <v>1703</v>
      </c>
      <c r="AD1" s="860" t="s">
        <v>1336</v>
      </c>
      <c r="AE1" s="135" t="s">
        <v>56</v>
      </c>
      <c r="AF1" s="135" t="s">
        <v>16</v>
      </c>
      <c r="AG1" s="135" t="s">
        <v>17</v>
      </c>
      <c r="AH1" s="136" t="s">
        <v>666</v>
      </c>
      <c r="AI1" s="135" t="s">
        <v>19</v>
      </c>
    </row>
    <row r="2" spans="1:36" s="551" customFormat="1" ht="13.5" customHeight="1">
      <c r="A2" s="496"/>
      <c r="B2" s="496"/>
      <c r="C2" s="496"/>
      <c r="D2" s="496"/>
      <c r="E2" s="496"/>
      <c r="F2" s="496"/>
      <c r="G2" s="496"/>
      <c r="H2" s="496"/>
      <c r="I2" s="496"/>
      <c r="J2" s="496"/>
      <c r="K2" s="496"/>
      <c r="L2" s="496"/>
      <c r="M2" s="496"/>
      <c r="N2" s="496"/>
      <c r="O2" s="496"/>
      <c r="P2" s="496"/>
      <c r="Q2" s="496"/>
      <c r="R2" s="496"/>
      <c r="S2" s="496"/>
      <c r="T2" s="496"/>
      <c r="U2" s="496"/>
      <c r="V2" s="496"/>
      <c r="W2" s="496"/>
      <c r="X2" s="818"/>
      <c r="Y2" s="818"/>
      <c r="Z2" s="818"/>
      <c r="AA2" s="818"/>
      <c r="AB2" s="818"/>
      <c r="AC2" s="818"/>
      <c r="AD2" s="527">
        <v>1</v>
      </c>
      <c r="AE2" s="527" t="s">
        <v>1255</v>
      </c>
      <c r="AF2" s="527">
        <v>3</v>
      </c>
      <c r="AG2" s="520">
        <v>12</v>
      </c>
      <c r="AH2" s="521"/>
      <c r="AI2" s="521" t="s">
        <v>1906</v>
      </c>
      <c r="AJ2" s="527"/>
    </row>
    <row r="3" spans="1:36" s="551" customFormat="1" ht="13.5" customHeight="1">
      <c r="A3" s="999" t="s">
        <v>988</v>
      </c>
      <c r="B3" s="1000" t="s">
        <v>1401</v>
      </c>
      <c r="C3" s="1001">
        <v>0.316</v>
      </c>
      <c r="D3" s="1001">
        <v>3</v>
      </c>
      <c r="E3" s="1001">
        <v>1</v>
      </c>
      <c r="F3" s="1001">
        <v>3</v>
      </c>
      <c r="G3" s="1001">
        <v>0</v>
      </c>
      <c r="H3" s="1001">
        <v>0</v>
      </c>
      <c r="I3" s="1001">
        <v>0</v>
      </c>
      <c r="J3" s="1001">
        <v>0</v>
      </c>
      <c r="K3" s="1001">
        <v>0</v>
      </c>
      <c r="L3" s="1001">
        <v>0</v>
      </c>
      <c r="M3" s="1001">
        <v>0</v>
      </c>
      <c r="N3" s="1001">
        <v>0</v>
      </c>
      <c r="O3" s="679" t="s">
        <v>1108</v>
      </c>
      <c r="P3" s="1002"/>
      <c r="Q3" s="679" t="s">
        <v>1697</v>
      </c>
      <c r="R3" s="679" t="s">
        <v>1697</v>
      </c>
      <c r="S3" s="1002"/>
      <c r="T3" s="1002"/>
      <c r="U3" s="1002"/>
      <c r="V3" s="1002"/>
      <c r="W3" s="1002"/>
      <c r="X3" s="818"/>
      <c r="Y3" s="818"/>
      <c r="Z3" s="818"/>
      <c r="AA3" s="818"/>
      <c r="AB3" s="818"/>
      <c r="AC3" s="818"/>
      <c r="AD3" s="527">
        <v>1</v>
      </c>
      <c r="AE3" s="527" t="s">
        <v>1255</v>
      </c>
      <c r="AF3" s="527">
        <v>3</v>
      </c>
      <c r="AG3" s="520">
        <v>12</v>
      </c>
      <c r="AH3" s="521"/>
      <c r="AI3" s="521" t="s">
        <v>1906</v>
      </c>
      <c r="AJ3" s="527"/>
    </row>
    <row r="4" spans="1:36" s="551" customFormat="1" ht="13.5" customHeight="1">
      <c r="A4" s="999" t="s">
        <v>2010</v>
      </c>
      <c r="B4" s="1000" t="s">
        <v>2543</v>
      </c>
      <c r="C4" s="1001">
        <v>0.1</v>
      </c>
      <c r="D4" s="1001">
        <v>2</v>
      </c>
      <c r="E4" s="1001">
        <v>0</v>
      </c>
      <c r="F4" s="1001">
        <v>0</v>
      </c>
      <c r="G4" s="1001">
        <v>0</v>
      </c>
      <c r="H4" s="1001">
        <v>1</v>
      </c>
      <c r="I4" s="1001">
        <v>0</v>
      </c>
      <c r="J4" s="1001">
        <v>0</v>
      </c>
      <c r="K4" s="1001">
        <v>0</v>
      </c>
      <c r="L4" s="1001">
        <v>0</v>
      </c>
      <c r="M4" s="1001">
        <v>0</v>
      </c>
      <c r="N4" s="1001">
        <v>0</v>
      </c>
      <c r="O4" s="1002"/>
      <c r="P4" s="1002"/>
      <c r="Q4" s="1002"/>
      <c r="R4" s="1002"/>
      <c r="S4" s="1002"/>
      <c r="T4" s="1002"/>
      <c r="U4" s="1002" t="s">
        <v>60</v>
      </c>
      <c r="V4" s="1002"/>
      <c r="W4" s="1002" t="s">
        <v>2027</v>
      </c>
      <c r="X4" s="818"/>
      <c r="Y4" s="818"/>
      <c r="Z4" s="818"/>
      <c r="AA4" s="818"/>
      <c r="AB4" s="818"/>
      <c r="AC4" s="818"/>
      <c r="AD4" s="527">
        <v>1</v>
      </c>
      <c r="AE4" s="527" t="s">
        <v>1255</v>
      </c>
      <c r="AF4" s="527">
        <v>3</v>
      </c>
      <c r="AG4" s="520">
        <v>12</v>
      </c>
      <c r="AH4" s="521"/>
      <c r="AI4" s="521" t="s">
        <v>1906</v>
      </c>
      <c r="AJ4" s="527"/>
    </row>
    <row r="5" spans="1:36" s="551" customFormat="1" ht="13.5" customHeight="1">
      <c r="A5" s="999" t="s">
        <v>58</v>
      </c>
      <c r="B5" s="1000" t="s">
        <v>1396</v>
      </c>
      <c r="C5" s="1001">
        <v>0.217</v>
      </c>
      <c r="D5" s="1001">
        <v>3</v>
      </c>
      <c r="E5" s="1001">
        <v>0</v>
      </c>
      <c r="F5" s="1001">
        <v>1</v>
      </c>
      <c r="G5" s="1001">
        <v>0</v>
      </c>
      <c r="H5" s="1001">
        <v>0</v>
      </c>
      <c r="I5" s="1001">
        <v>0</v>
      </c>
      <c r="J5" s="1001">
        <v>0</v>
      </c>
      <c r="K5" s="1001">
        <v>0</v>
      </c>
      <c r="L5" s="1001">
        <v>0</v>
      </c>
      <c r="M5" s="1001">
        <v>0</v>
      </c>
      <c r="N5" s="1001">
        <v>0</v>
      </c>
      <c r="O5" s="1002" t="s">
        <v>2699</v>
      </c>
      <c r="P5" s="1002"/>
      <c r="Q5" s="679" t="s">
        <v>1699</v>
      </c>
      <c r="R5" s="1002" t="s">
        <v>2599</v>
      </c>
      <c r="S5" s="1002"/>
      <c r="T5" s="1002"/>
      <c r="U5" s="1002"/>
      <c r="V5" s="1002"/>
      <c r="W5" s="1002"/>
      <c r="X5" s="818"/>
      <c r="Y5" s="818"/>
      <c r="Z5" s="818"/>
      <c r="AA5" s="818"/>
      <c r="AB5" s="818"/>
      <c r="AC5" s="818"/>
      <c r="AD5" s="527">
        <v>1</v>
      </c>
      <c r="AE5" s="527" t="s">
        <v>1255</v>
      </c>
      <c r="AF5" s="527">
        <v>3</v>
      </c>
      <c r="AG5" s="520">
        <v>12</v>
      </c>
      <c r="AH5" s="521"/>
      <c r="AI5" s="521" t="s">
        <v>1906</v>
      </c>
      <c r="AJ5" s="527"/>
    </row>
    <row r="6" spans="1:36" s="551" customFormat="1" ht="13.5" customHeight="1">
      <c r="A6" s="999" t="s">
        <v>1037</v>
      </c>
      <c r="B6" s="1000" t="s">
        <v>1407</v>
      </c>
      <c r="C6" s="1001">
        <v>0.25</v>
      </c>
      <c r="D6" s="1001">
        <v>1</v>
      </c>
      <c r="E6" s="1001">
        <v>0</v>
      </c>
      <c r="F6" s="1001">
        <v>0</v>
      </c>
      <c r="G6" s="1001">
        <v>0</v>
      </c>
      <c r="H6" s="1001">
        <v>0</v>
      </c>
      <c r="I6" s="1001">
        <v>0</v>
      </c>
      <c r="J6" s="1001">
        <v>0</v>
      </c>
      <c r="K6" s="1001">
        <v>0</v>
      </c>
      <c r="L6" s="1001">
        <v>0</v>
      </c>
      <c r="M6" s="1001">
        <v>0</v>
      </c>
      <c r="N6" s="1001">
        <v>0</v>
      </c>
      <c r="O6" s="1002"/>
      <c r="P6" s="1002"/>
      <c r="Q6" s="1002"/>
      <c r="R6" s="1002"/>
      <c r="S6" s="1002"/>
      <c r="T6" s="1002"/>
      <c r="U6" s="1002" t="s">
        <v>59</v>
      </c>
      <c r="V6" s="1002"/>
      <c r="W6" s="1002"/>
      <c r="X6" s="818"/>
      <c r="Y6" s="818"/>
      <c r="Z6" s="818"/>
      <c r="AA6" s="818"/>
      <c r="AB6" s="818"/>
      <c r="AC6" s="818"/>
      <c r="AD6" s="527">
        <v>1</v>
      </c>
      <c r="AE6" s="527" t="s">
        <v>1255</v>
      </c>
      <c r="AF6" s="527">
        <v>3</v>
      </c>
      <c r="AG6" s="520">
        <v>12</v>
      </c>
      <c r="AH6" s="521"/>
      <c r="AI6" s="521" t="s">
        <v>1906</v>
      </c>
      <c r="AJ6" s="527"/>
    </row>
    <row r="7" spans="1:36" s="551" customFormat="1" ht="13.5" customHeight="1">
      <c r="A7" s="999" t="s">
        <v>57</v>
      </c>
      <c r="B7" s="1000" t="s">
        <v>1901</v>
      </c>
      <c r="C7" s="1001">
        <v>0.22900000000000001</v>
      </c>
      <c r="D7" s="1001">
        <v>4</v>
      </c>
      <c r="E7" s="1001">
        <v>0</v>
      </c>
      <c r="F7" s="1001">
        <v>1</v>
      </c>
      <c r="G7" s="1001">
        <v>0</v>
      </c>
      <c r="H7" s="1001">
        <v>1</v>
      </c>
      <c r="I7" s="1001">
        <v>0</v>
      </c>
      <c r="J7" s="1001">
        <v>0</v>
      </c>
      <c r="K7" s="1001">
        <v>0</v>
      </c>
      <c r="L7" s="1001">
        <v>0</v>
      </c>
      <c r="M7" s="1001">
        <v>0</v>
      </c>
      <c r="N7" s="1001">
        <v>0</v>
      </c>
      <c r="O7" s="1002" t="s">
        <v>680</v>
      </c>
      <c r="P7" s="1002"/>
      <c r="Q7" s="1002" t="s">
        <v>680</v>
      </c>
      <c r="R7" s="1002"/>
      <c r="S7" s="679" t="s">
        <v>2050</v>
      </c>
      <c r="T7" s="1002"/>
      <c r="U7" s="1002" t="s">
        <v>60</v>
      </c>
      <c r="V7" s="1002"/>
      <c r="W7" s="1002"/>
      <c r="X7" s="818"/>
      <c r="Y7" s="818"/>
      <c r="Z7" s="818"/>
      <c r="AA7" s="818">
        <v>1</v>
      </c>
      <c r="AB7" s="818"/>
      <c r="AC7" s="818"/>
      <c r="AD7" s="527">
        <v>1</v>
      </c>
      <c r="AE7" s="527" t="s">
        <v>1255</v>
      </c>
      <c r="AF7" s="527">
        <v>3</v>
      </c>
      <c r="AG7" s="520">
        <v>12</v>
      </c>
      <c r="AH7" s="521"/>
      <c r="AI7" s="521" t="s">
        <v>1906</v>
      </c>
      <c r="AJ7" s="527"/>
    </row>
    <row r="8" spans="1:36" s="551" customFormat="1" ht="13.5" customHeight="1">
      <c r="A8" s="999" t="s">
        <v>61</v>
      </c>
      <c r="B8" s="1000" t="s">
        <v>1397</v>
      </c>
      <c r="C8" s="1001">
        <v>0.6</v>
      </c>
      <c r="D8" s="1001">
        <v>2</v>
      </c>
      <c r="E8" s="1001">
        <v>0</v>
      </c>
      <c r="F8" s="1001">
        <v>1</v>
      </c>
      <c r="G8" s="1001">
        <v>1</v>
      </c>
      <c r="H8" s="1001">
        <v>1</v>
      </c>
      <c r="I8" s="1001">
        <v>0</v>
      </c>
      <c r="J8" s="1001">
        <v>0</v>
      </c>
      <c r="K8" s="1001">
        <v>0</v>
      </c>
      <c r="L8" s="1001">
        <v>0</v>
      </c>
      <c r="M8" s="1001">
        <v>0</v>
      </c>
      <c r="N8" s="1001">
        <v>0</v>
      </c>
      <c r="O8" s="1002"/>
      <c r="P8" s="1002" t="s">
        <v>60</v>
      </c>
      <c r="Q8" s="680" t="s">
        <v>1697</v>
      </c>
      <c r="R8" s="1002"/>
      <c r="S8" s="1002"/>
      <c r="T8" s="1002"/>
      <c r="U8" s="1002"/>
      <c r="V8" s="1002"/>
      <c r="W8" s="1002"/>
      <c r="X8" s="818"/>
      <c r="Y8" s="818"/>
      <c r="Z8" s="818"/>
      <c r="AA8" s="818"/>
      <c r="AB8" s="818"/>
      <c r="AC8" s="818"/>
      <c r="AD8" s="527">
        <v>1</v>
      </c>
      <c r="AE8" s="527" t="s">
        <v>1255</v>
      </c>
      <c r="AF8" s="527">
        <v>3</v>
      </c>
      <c r="AG8" s="520">
        <v>12</v>
      </c>
      <c r="AH8" s="521"/>
      <c r="AI8" s="521" t="s">
        <v>1906</v>
      </c>
      <c r="AJ8" s="527"/>
    </row>
    <row r="9" spans="1:36" s="551" customFormat="1" ht="13.5" customHeight="1">
      <c r="A9" s="999" t="s">
        <v>2700</v>
      </c>
      <c r="B9" s="1000" t="s">
        <v>2539</v>
      </c>
      <c r="C9" s="1001">
        <v>0.16700000000000001</v>
      </c>
      <c r="D9" s="1001">
        <v>2</v>
      </c>
      <c r="E9" s="1001">
        <v>0</v>
      </c>
      <c r="F9" s="1001">
        <v>0</v>
      </c>
      <c r="G9" s="1001">
        <v>0</v>
      </c>
      <c r="H9" s="1001">
        <v>2</v>
      </c>
      <c r="I9" s="1001">
        <v>0</v>
      </c>
      <c r="J9" s="1001">
        <v>0</v>
      </c>
      <c r="K9" s="1001">
        <v>0</v>
      </c>
      <c r="L9" s="1001">
        <v>0</v>
      </c>
      <c r="M9" s="1001">
        <v>0</v>
      </c>
      <c r="N9" s="1001">
        <v>0</v>
      </c>
      <c r="O9" s="1002"/>
      <c r="P9" s="1002"/>
      <c r="Q9" s="1002"/>
      <c r="R9" s="1002"/>
      <c r="S9" s="1002" t="s">
        <v>60</v>
      </c>
      <c r="T9" s="1002"/>
      <c r="U9" s="1002"/>
      <c r="V9" s="1002" t="s">
        <v>60</v>
      </c>
      <c r="W9" s="1002"/>
      <c r="X9" s="818"/>
      <c r="Y9" s="818"/>
      <c r="Z9" s="818"/>
      <c r="AA9" s="818"/>
      <c r="AB9" s="818"/>
      <c r="AC9" s="818"/>
      <c r="AD9" s="527">
        <v>1</v>
      </c>
      <c r="AE9" s="527" t="s">
        <v>1255</v>
      </c>
      <c r="AF9" s="527">
        <v>3</v>
      </c>
      <c r="AG9" s="520">
        <v>12</v>
      </c>
      <c r="AH9" s="521"/>
      <c r="AI9" s="521" t="s">
        <v>1906</v>
      </c>
      <c r="AJ9" s="527"/>
    </row>
    <row r="10" spans="1:36" s="551" customFormat="1" ht="13.5" customHeight="1">
      <c r="A10" s="999" t="s">
        <v>659</v>
      </c>
      <c r="B10" s="1000" t="s">
        <v>1416</v>
      </c>
      <c r="C10" s="1001">
        <v>0.28599999999999998</v>
      </c>
      <c r="D10" s="1001">
        <v>3</v>
      </c>
      <c r="E10" s="1001">
        <v>0</v>
      </c>
      <c r="F10" s="1001">
        <v>0</v>
      </c>
      <c r="G10" s="1001">
        <v>0</v>
      </c>
      <c r="H10" s="1001">
        <v>1</v>
      </c>
      <c r="I10" s="1001">
        <v>0</v>
      </c>
      <c r="J10" s="1001">
        <v>0</v>
      </c>
      <c r="K10" s="1001">
        <v>0</v>
      </c>
      <c r="L10" s="1001">
        <v>0</v>
      </c>
      <c r="M10" s="1001">
        <v>0</v>
      </c>
      <c r="N10" s="1001">
        <v>0</v>
      </c>
      <c r="O10" s="1002"/>
      <c r="P10" s="1002" t="s">
        <v>680</v>
      </c>
      <c r="Q10" s="1002" t="s">
        <v>59</v>
      </c>
      <c r="R10" s="1002"/>
      <c r="S10" s="1002" t="s">
        <v>60</v>
      </c>
      <c r="T10" s="1002"/>
      <c r="U10" s="1002"/>
      <c r="V10" s="1002"/>
      <c r="W10" s="1002"/>
      <c r="X10" s="818"/>
      <c r="Y10" s="818"/>
      <c r="Z10" s="818"/>
      <c r="AA10" s="818"/>
      <c r="AB10" s="818"/>
      <c r="AC10" s="818"/>
      <c r="AD10" s="527">
        <v>1</v>
      </c>
      <c r="AE10" s="527" t="s">
        <v>1255</v>
      </c>
      <c r="AF10" s="527">
        <v>3</v>
      </c>
      <c r="AG10" s="520">
        <v>12</v>
      </c>
      <c r="AH10" s="521"/>
      <c r="AI10" s="521" t="s">
        <v>1906</v>
      </c>
      <c r="AJ10" s="527"/>
    </row>
    <row r="11" spans="1:36" s="551" customFormat="1" ht="13.5" customHeight="1">
      <c r="A11" s="999" t="s">
        <v>68</v>
      </c>
      <c r="B11" s="1000" t="s">
        <v>1395</v>
      </c>
      <c r="C11" s="1001">
        <v>0.33300000000000002</v>
      </c>
      <c r="D11" s="1001">
        <v>1</v>
      </c>
      <c r="E11" s="1001">
        <v>0</v>
      </c>
      <c r="F11" s="1001">
        <v>0</v>
      </c>
      <c r="G11" s="1001">
        <v>0</v>
      </c>
      <c r="H11" s="1001">
        <v>0</v>
      </c>
      <c r="I11" s="1001">
        <v>0</v>
      </c>
      <c r="J11" s="1001">
        <v>0</v>
      </c>
      <c r="K11" s="1001">
        <v>0</v>
      </c>
      <c r="L11" s="1001">
        <v>0</v>
      </c>
      <c r="M11" s="1001">
        <v>0</v>
      </c>
      <c r="N11" s="1001">
        <v>0</v>
      </c>
      <c r="O11" s="1002"/>
      <c r="P11" s="1002"/>
      <c r="Q11" s="1002"/>
      <c r="R11" s="1002"/>
      <c r="S11" s="1002"/>
      <c r="T11" s="1002"/>
      <c r="U11" s="1002"/>
      <c r="V11" s="1002" t="s">
        <v>2016</v>
      </c>
      <c r="W11" s="1002"/>
      <c r="X11" s="818"/>
      <c r="Y11" s="818"/>
      <c r="Z11" s="818"/>
      <c r="AA11" s="818"/>
      <c r="AB11" s="818"/>
      <c r="AC11" s="818"/>
      <c r="AD11" s="527">
        <v>1</v>
      </c>
      <c r="AE11" s="527" t="s">
        <v>1255</v>
      </c>
      <c r="AF11" s="527">
        <v>3</v>
      </c>
      <c r="AG11" s="520">
        <v>12</v>
      </c>
      <c r="AH11" s="521"/>
      <c r="AI11" s="521" t="s">
        <v>1906</v>
      </c>
      <c r="AJ11" s="527"/>
    </row>
    <row r="12" spans="1:36" s="551" customFormat="1" ht="13.5" customHeight="1">
      <c r="A12" s="999" t="s">
        <v>63</v>
      </c>
      <c r="B12" s="1000" t="s">
        <v>1402</v>
      </c>
      <c r="C12" s="1001">
        <v>0.308</v>
      </c>
      <c r="D12" s="1001">
        <v>2</v>
      </c>
      <c r="E12" s="1001">
        <v>0</v>
      </c>
      <c r="F12" s="1001">
        <v>2</v>
      </c>
      <c r="G12" s="1001">
        <v>0</v>
      </c>
      <c r="H12" s="1001">
        <v>0</v>
      </c>
      <c r="I12" s="1001">
        <v>1</v>
      </c>
      <c r="J12" s="1001">
        <v>0</v>
      </c>
      <c r="K12" s="1001">
        <v>0</v>
      </c>
      <c r="L12" s="1001">
        <v>0</v>
      </c>
      <c r="M12" s="1001">
        <v>0</v>
      </c>
      <c r="N12" s="1001">
        <v>0</v>
      </c>
      <c r="O12" s="1002"/>
      <c r="P12" s="1002" t="s">
        <v>733</v>
      </c>
      <c r="Q12" s="1002"/>
      <c r="R12" s="679" t="s">
        <v>1108</v>
      </c>
      <c r="S12" s="679" t="s">
        <v>1108</v>
      </c>
      <c r="T12" s="1002"/>
      <c r="U12" s="1002"/>
      <c r="V12" s="1002"/>
      <c r="W12" s="1002"/>
      <c r="X12" s="818"/>
      <c r="Y12" s="818"/>
      <c r="Z12" s="818"/>
      <c r="AA12" s="818"/>
      <c r="AB12" s="818"/>
      <c r="AC12" s="818"/>
      <c r="AD12" s="527">
        <v>1</v>
      </c>
      <c r="AE12" s="527" t="s">
        <v>1255</v>
      </c>
      <c r="AF12" s="527">
        <v>3</v>
      </c>
      <c r="AG12" s="520">
        <v>12</v>
      </c>
      <c r="AH12" s="521"/>
      <c r="AI12" s="521" t="s">
        <v>1906</v>
      </c>
      <c r="AJ12" s="527"/>
    </row>
    <row r="13" spans="1:36" s="551" customFormat="1" ht="13.5" customHeight="1">
      <c r="A13" s="999" t="s">
        <v>2537</v>
      </c>
      <c r="B13" s="1000" t="s">
        <v>1780</v>
      </c>
      <c r="C13" s="1001">
        <v>0.125</v>
      </c>
      <c r="D13" s="1001">
        <v>1</v>
      </c>
      <c r="E13" s="1001">
        <v>0</v>
      </c>
      <c r="F13" s="1001">
        <v>0</v>
      </c>
      <c r="G13" s="1001">
        <v>0</v>
      </c>
      <c r="H13" s="1001">
        <v>0</v>
      </c>
      <c r="I13" s="1001">
        <v>0</v>
      </c>
      <c r="J13" s="1001">
        <v>0</v>
      </c>
      <c r="K13" s="1001">
        <v>0</v>
      </c>
      <c r="L13" s="1001">
        <v>0</v>
      </c>
      <c r="M13" s="1001">
        <v>0</v>
      </c>
      <c r="N13" s="1001">
        <v>0</v>
      </c>
      <c r="O13" s="1002"/>
      <c r="P13" s="1002"/>
      <c r="Q13" s="1002"/>
      <c r="R13" s="1002"/>
      <c r="S13" s="1002"/>
      <c r="T13" s="1002"/>
      <c r="U13" s="1002"/>
      <c r="V13" s="1002" t="s">
        <v>2009</v>
      </c>
      <c r="W13" s="1002"/>
      <c r="X13" s="818"/>
      <c r="Y13" s="818"/>
      <c r="Z13" s="818"/>
      <c r="AA13" s="818"/>
      <c r="AB13" s="818"/>
      <c r="AC13" s="818"/>
      <c r="AD13" s="527">
        <v>1</v>
      </c>
      <c r="AE13" s="527" t="s">
        <v>1255</v>
      </c>
      <c r="AF13" s="527">
        <v>3</v>
      </c>
      <c r="AG13" s="520">
        <v>12</v>
      </c>
      <c r="AH13" s="521"/>
      <c r="AI13" s="521" t="s">
        <v>1906</v>
      </c>
      <c r="AJ13" s="527"/>
    </row>
    <row r="14" spans="1:36" s="551" customFormat="1" ht="13.5" customHeight="1">
      <c r="A14" s="999" t="s">
        <v>2653</v>
      </c>
      <c r="B14" s="1000" t="s">
        <v>2534</v>
      </c>
      <c r="C14" s="1001">
        <v>0.184</v>
      </c>
      <c r="D14" s="1001">
        <v>4</v>
      </c>
      <c r="E14" s="1001">
        <v>0</v>
      </c>
      <c r="F14" s="1001">
        <v>1</v>
      </c>
      <c r="G14" s="1001">
        <v>0</v>
      </c>
      <c r="H14" s="1001">
        <v>0</v>
      </c>
      <c r="I14" s="1001">
        <v>0</v>
      </c>
      <c r="J14" s="1001">
        <v>0</v>
      </c>
      <c r="K14" s="1001">
        <v>0</v>
      </c>
      <c r="L14" s="1001">
        <v>0</v>
      </c>
      <c r="M14" s="1001">
        <v>0</v>
      </c>
      <c r="N14" s="1001">
        <v>0</v>
      </c>
      <c r="O14" s="1002"/>
      <c r="P14" s="679" t="s">
        <v>1108</v>
      </c>
      <c r="Q14" s="1002"/>
      <c r="R14" s="1002" t="s">
        <v>1374</v>
      </c>
      <c r="S14" s="1002"/>
      <c r="T14" s="1002" t="s">
        <v>658</v>
      </c>
      <c r="U14" s="1002"/>
      <c r="V14" s="1002"/>
      <c r="W14" s="1002" t="s">
        <v>2016</v>
      </c>
      <c r="X14" s="818"/>
      <c r="Y14" s="818"/>
      <c r="Z14" s="818"/>
      <c r="AA14" s="818"/>
      <c r="AB14" s="818"/>
      <c r="AC14" s="818"/>
      <c r="AD14" s="527">
        <v>1</v>
      </c>
      <c r="AE14" s="527" t="s">
        <v>1255</v>
      </c>
      <c r="AF14" s="527">
        <v>3</v>
      </c>
      <c r="AG14" s="520">
        <v>12</v>
      </c>
      <c r="AH14" s="521"/>
      <c r="AI14" s="521" t="s">
        <v>1906</v>
      </c>
      <c r="AJ14" s="527"/>
    </row>
    <row r="15" spans="1:36" s="551" customFormat="1" ht="13.5" customHeight="1">
      <c r="A15" s="999" t="s">
        <v>986</v>
      </c>
      <c r="B15" s="1000" t="s">
        <v>1785</v>
      </c>
      <c r="C15" s="1001">
        <v>0.316</v>
      </c>
      <c r="D15" s="1001">
        <v>3</v>
      </c>
      <c r="E15" s="1001">
        <v>0</v>
      </c>
      <c r="F15" s="1001">
        <v>0</v>
      </c>
      <c r="G15" s="1001">
        <v>0</v>
      </c>
      <c r="H15" s="1001">
        <v>1</v>
      </c>
      <c r="I15" s="1001">
        <v>0</v>
      </c>
      <c r="J15" s="1001">
        <v>0</v>
      </c>
      <c r="K15" s="1001">
        <v>0</v>
      </c>
      <c r="L15" s="1001">
        <v>0</v>
      </c>
      <c r="M15" s="1001">
        <v>0</v>
      </c>
      <c r="N15" s="1001">
        <v>0</v>
      </c>
      <c r="O15" s="1002"/>
      <c r="P15" s="1002" t="s">
        <v>2016</v>
      </c>
      <c r="Q15" s="1002"/>
      <c r="R15" s="1002" t="s">
        <v>680</v>
      </c>
      <c r="S15" s="1002"/>
      <c r="T15" s="1002" t="s">
        <v>60</v>
      </c>
      <c r="U15" s="1002"/>
      <c r="V15" s="1002"/>
      <c r="W15" s="1002"/>
      <c r="X15" s="818"/>
      <c r="Y15" s="818"/>
      <c r="Z15" s="818"/>
      <c r="AA15" s="818"/>
      <c r="AB15" s="818"/>
      <c r="AC15" s="818"/>
      <c r="AD15" s="527">
        <v>1</v>
      </c>
      <c r="AE15" s="527" t="s">
        <v>1255</v>
      </c>
      <c r="AF15" s="527">
        <v>3</v>
      </c>
      <c r="AG15" s="520">
        <v>12</v>
      </c>
      <c r="AH15" s="521"/>
      <c r="AI15" s="521" t="s">
        <v>1906</v>
      </c>
      <c r="AJ15" s="527"/>
    </row>
    <row r="16" spans="1:36" s="551" customFormat="1" ht="13.5" customHeight="1">
      <c r="A16" s="999" t="s">
        <v>67</v>
      </c>
      <c r="B16" s="1000" t="s">
        <v>1398</v>
      </c>
      <c r="C16" s="1001">
        <v>9.0999999999999998E-2</v>
      </c>
      <c r="D16" s="1001">
        <v>1</v>
      </c>
      <c r="E16" s="1001">
        <v>0</v>
      </c>
      <c r="F16" s="1001">
        <v>1</v>
      </c>
      <c r="G16" s="1001">
        <v>0</v>
      </c>
      <c r="H16" s="1001">
        <v>0</v>
      </c>
      <c r="I16" s="1001">
        <v>0</v>
      </c>
      <c r="J16" s="1001">
        <v>0</v>
      </c>
      <c r="K16" s="1001">
        <v>0</v>
      </c>
      <c r="L16" s="1001">
        <v>0</v>
      </c>
      <c r="M16" s="1001">
        <v>0</v>
      </c>
      <c r="N16" s="1001">
        <v>0</v>
      </c>
      <c r="O16" s="1002"/>
      <c r="P16" s="1002"/>
      <c r="Q16" s="1002"/>
      <c r="R16" s="1002"/>
      <c r="S16" s="1002"/>
      <c r="T16" s="1002"/>
      <c r="U16" s="1002"/>
      <c r="V16" s="1002"/>
      <c r="W16" s="679" t="s">
        <v>1705</v>
      </c>
      <c r="X16" s="818"/>
      <c r="Y16" s="818"/>
      <c r="Z16" s="818"/>
      <c r="AA16" s="818">
        <v>1</v>
      </c>
      <c r="AB16" s="818"/>
      <c r="AC16" s="818"/>
      <c r="AD16" s="527">
        <v>1</v>
      </c>
      <c r="AE16" s="527" t="s">
        <v>1255</v>
      </c>
      <c r="AF16" s="527">
        <v>3</v>
      </c>
      <c r="AG16" s="520">
        <v>12</v>
      </c>
      <c r="AH16" s="521"/>
      <c r="AI16" s="521" t="s">
        <v>1906</v>
      </c>
      <c r="AJ16" s="527"/>
    </row>
    <row r="17" spans="1:36" s="551" customFormat="1" ht="13.5" customHeight="1">
      <c r="A17" s="999" t="s">
        <v>64</v>
      </c>
      <c r="B17" s="1000" t="s">
        <v>1836</v>
      </c>
      <c r="C17" s="1001">
        <v>0.5</v>
      </c>
      <c r="D17" s="1001">
        <v>2</v>
      </c>
      <c r="E17" s="1001">
        <v>0</v>
      </c>
      <c r="F17" s="1001">
        <v>1</v>
      </c>
      <c r="G17" s="1001">
        <v>0</v>
      </c>
      <c r="H17" s="1001">
        <v>0</v>
      </c>
      <c r="I17" s="1001">
        <v>0</v>
      </c>
      <c r="J17" s="1001">
        <v>0</v>
      </c>
      <c r="K17" s="1001">
        <v>0</v>
      </c>
      <c r="L17" s="1001">
        <v>0</v>
      </c>
      <c r="M17" s="1001">
        <v>0</v>
      </c>
      <c r="N17" s="1001">
        <v>0</v>
      </c>
      <c r="O17" s="1002"/>
      <c r="P17" s="1002"/>
      <c r="Q17" s="1002" t="s">
        <v>1374</v>
      </c>
      <c r="R17" s="679" t="s">
        <v>2648</v>
      </c>
      <c r="S17" s="1002"/>
      <c r="T17" s="1002"/>
      <c r="U17" s="1002"/>
      <c r="V17" s="1002"/>
      <c r="W17" s="1002"/>
      <c r="X17" s="818"/>
      <c r="Y17" s="818"/>
      <c r="Z17" s="818"/>
      <c r="AA17" s="818"/>
      <c r="AB17" s="818"/>
      <c r="AC17" s="818"/>
      <c r="AD17" s="527">
        <v>1</v>
      </c>
      <c r="AE17" s="527" t="s">
        <v>1255</v>
      </c>
      <c r="AF17" s="527">
        <v>3</v>
      </c>
      <c r="AG17" s="520">
        <v>12</v>
      </c>
      <c r="AH17" s="521"/>
      <c r="AI17" s="521" t="s">
        <v>1906</v>
      </c>
      <c r="AJ17" s="527"/>
    </row>
    <row r="18" spans="1:36" s="551" customFormat="1" ht="13.5" customHeight="1">
      <c r="A18" s="999" t="s">
        <v>67</v>
      </c>
      <c r="B18" s="1000" t="s">
        <v>1702</v>
      </c>
      <c r="C18" s="1001">
        <v>0</v>
      </c>
      <c r="D18" s="1001">
        <v>1</v>
      </c>
      <c r="E18" s="1001">
        <v>0</v>
      </c>
      <c r="F18" s="1001">
        <v>0</v>
      </c>
      <c r="G18" s="1001">
        <v>0</v>
      </c>
      <c r="H18" s="1001">
        <v>0</v>
      </c>
      <c r="I18" s="1001">
        <v>0</v>
      </c>
      <c r="J18" s="1001">
        <v>0</v>
      </c>
      <c r="K18" s="1001">
        <v>0</v>
      </c>
      <c r="L18" s="1001">
        <v>0</v>
      </c>
      <c r="M18" s="1001">
        <v>0</v>
      </c>
      <c r="N18" s="1001">
        <v>0</v>
      </c>
      <c r="O18" s="1002"/>
      <c r="P18" s="1002"/>
      <c r="Q18" s="1002"/>
      <c r="R18" s="1002"/>
      <c r="S18" s="1002"/>
      <c r="T18" s="1002" t="s">
        <v>2027</v>
      </c>
      <c r="U18" s="1002"/>
      <c r="V18" s="1002"/>
      <c r="W18" s="1002"/>
      <c r="X18" s="818"/>
      <c r="Y18" s="818"/>
      <c r="Z18" s="818"/>
      <c r="AA18" s="818"/>
      <c r="AB18" s="818"/>
      <c r="AC18" s="818"/>
      <c r="AD18" s="527">
        <v>1</v>
      </c>
      <c r="AE18" s="527" t="s">
        <v>1255</v>
      </c>
      <c r="AF18" s="527">
        <v>3</v>
      </c>
      <c r="AG18" s="520">
        <v>12</v>
      </c>
      <c r="AH18" s="521"/>
      <c r="AI18" s="521" t="s">
        <v>1906</v>
      </c>
      <c r="AJ18" s="527"/>
    </row>
    <row r="19" spans="1:36" s="551" customFormat="1" ht="13.5" customHeight="1">
      <c r="A19" s="999" t="s">
        <v>65</v>
      </c>
      <c r="B19" s="1000" t="s">
        <v>1840</v>
      </c>
      <c r="C19" s="1001" t="s">
        <v>91</v>
      </c>
      <c r="D19" s="1001">
        <v>0</v>
      </c>
      <c r="E19" s="1001">
        <v>0</v>
      </c>
      <c r="F19" s="1001">
        <v>0</v>
      </c>
      <c r="G19" s="1001">
        <v>0</v>
      </c>
      <c r="H19" s="1001">
        <v>0</v>
      </c>
      <c r="I19" s="1001">
        <v>0</v>
      </c>
      <c r="J19" s="1001">
        <v>0</v>
      </c>
      <c r="K19" s="1001">
        <v>0</v>
      </c>
      <c r="L19" s="1001">
        <v>0</v>
      </c>
      <c r="M19" s="1001">
        <v>0</v>
      </c>
      <c r="N19" s="1001">
        <v>0</v>
      </c>
      <c r="O19" s="1002"/>
      <c r="P19" s="1002"/>
      <c r="Q19" s="1002"/>
      <c r="R19" s="1002"/>
      <c r="S19" s="1002"/>
      <c r="T19" s="1002"/>
      <c r="U19" s="1002"/>
      <c r="V19" s="1002"/>
      <c r="W19" s="1002"/>
      <c r="X19" s="818"/>
      <c r="Y19" s="818"/>
      <c r="Z19" s="818"/>
      <c r="AA19" s="818"/>
      <c r="AB19" s="818"/>
      <c r="AC19" s="818"/>
      <c r="AD19" s="527">
        <v>1</v>
      </c>
      <c r="AE19" s="527" t="s">
        <v>1255</v>
      </c>
      <c r="AF19" s="527">
        <v>3</v>
      </c>
      <c r="AG19" s="520">
        <v>12</v>
      </c>
      <c r="AH19" s="521"/>
      <c r="AI19" s="521" t="s">
        <v>1906</v>
      </c>
      <c r="AJ19" s="527"/>
    </row>
    <row r="20" spans="1:36" s="551" customFormat="1" ht="13.5" customHeight="1">
      <c r="A20" s="999" t="s">
        <v>65</v>
      </c>
      <c r="B20" s="1000" t="s">
        <v>2697</v>
      </c>
      <c r="C20" s="1001" t="s">
        <v>91</v>
      </c>
      <c r="D20" s="1001">
        <v>0</v>
      </c>
      <c r="E20" s="1001">
        <v>0</v>
      </c>
      <c r="F20" s="1001">
        <v>0</v>
      </c>
      <c r="G20" s="1001">
        <v>0</v>
      </c>
      <c r="H20" s="1001">
        <v>0</v>
      </c>
      <c r="I20" s="1001">
        <v>0</v>
      </c>
      <c r="J20" s="1001">
        <v>0</v>
      </c>
      <c r="K20" s="1001">
        <v>0</v>
      </c>
      <c r="L20" s="1001">
        <v>0</v>
      </c>
      <c r="M20" s="1001">
        <v>0</v>
      </c>
      <c r="N20" s="1001">
        <v>0</v>
      </c>
      <c r="O20" s="1002"/>
      <c r="P20" s="1002"/>
      <c r="Q20" s="1002"/>
      <c r="R20" s="1002"/>
      <c r="S20" s="1002"/>
      <c r="T20" s="1002"/>
      <c r="U20" s="1002"/>
      <c r="V20" s="1002"/>
      <c r="W20" s="1002"/>
      <c r="X20" s="818"/>
      <c r="Y20" s="818"/>
      <c r="Z20" s="818"/>
      <c r="AA20" s="818"/>
      <c r="AB20" s="818"/>
      <c r="AC20" s="818"/>
      <c r="AD20" s="527">
        <v>1</v>
      </c>
      <c r="AE20" s="527" t="s">
        <v>1255</v>
      </c>
      <c r="AF20" s="527">
        <v>3</v>
      </c>
      <c r="AG20" s="520">
        <v>12</v>
      </c>
      <c r="AH20" s="521"/>
      <c r="AI20" s="521" t="s">
        <v>1906</v>
      </c>
      <c r="AJ20" s="527"/>
    </row>
    <row r="21" spans="1:36" s="551" customFormat="1" ht="13.5" customHeight="1">
      <c r="A21" s="999" t="s">
        <v>65</v>
      </c>
      <c r="B21" s="1000" t="s">
        <v>2698</v>
      </c>
      <c r="C21" s="1001" t="s">
        <v>91</v>
      </c>
      <c r="D21" s="1001">
        <v>0</v>
      </c>
      <c r="E21" s="1001">
        <v>0</v>
      </c>
      <c r="F21" s="1001">
        <v>0</v>
      </c>
      <c r="G21" s="1001">
        <v>0</v>
      </c>
      <c r="H21" s="1001">
        <v>0</v>
      </c>
      <c r="I21" s="1001">
        <v>0</v>
      </c>
      <c r="J21" s="1001">
        <v>0</v>
      </c>
      <c r="K21" s="1001">
        <v>0</v>
      </c>
      <c r="L21" s="1001">
        <v>0</v>
      </c>
      <c r="M21" s="1001">
        <v>0</v>
      </c>
      <c r="N21" s="1001">
        <v>0</v>
      </c>
      <c r="O21" s="1002"/>
      <c r="P21" s="1002"/>
      <c r="Q21" s="1002"/>
      <c r="R21" s="1002"/>
      <c r="S21" s="1002"/>
      <c r="T21" s="1002"/>
      <c r="U21" s="1002"/>
      <c r="V21" s="1002"/>
      <c r="W21" s="1002"/>
      <c r="X21" s="818"/>
      <c r="Y21" s="818"/>
      <c r="Z21" s="818"/>
      <c r="AA21" s="818"/>
      <c r="AB21" s="818"/>
      <c r="AC21" s="818"/>
      <c r="AD21" s="527">
        <v>1</v>
      </c>
      <c r="AE21" s="527" t="s">
        <v>1255</v>
      </c>
      <c r="AF21" s="527">
        <v>3</v>
      </c>
      <c r="AG21" s="520">
        <v>12</v>
      </c>
      <c r="AH21" s="521"/>
      <c r="AI21" s="521" t="s">
        <v>1906</v>
      </c>
      <c r="AJ21" s="527"/>
    </row>
    <row r="22" spans="1:36" s="551" customFormat="1" ht="13.5" customHeight="1">
      <c r="A22" s="999" t="s">
        <v>67</v>
      </c>
      <c r="B22" s="1000" t="s">
        <v>1895</v>
      </c>
      <c r="C22" s="1001">
        <v>0.222</v>
      </c>
      <c r="D22" s="1001">
        <v>1</v>
      </c>
      <c r="E22" s="1001">
        <v>0</v>
      </c>
      <c r="F22" s="1001">
        <v>0</v>
      </c>
      <c r="G22" s="1001">
        <v>0</v>
      </c>
      <c r="H22" s="1001">
        <v>1</v>
      </c>
      <c r="I22" s="1001">
        <v>0</v>
      </c>
      <c r="J22" s="1001">
        <v>0</v>
      </c>
      <c r="K22" s="1001">
        <v>0</v>
      </c>
      <c r="L22" s="1001">
        <v>0</v>
      </c>
      <c r="M22" s="1001">
        <v>0</v>
      </c>
      <c r="N22" s="1001">
        <v>0</v>
      </c>
      <c r="O22" s="1002"/>
      <c r="P22" s="1002"/>
      <c r="Q22" s="1002"/>
      <c r="R22" s="1002"/>
      <c r="S22" s="1002"/>
      <c r="T22" s="1002"/>
      <c r="U22" s="1002"/>
      <c r="V22" s="1002"/>
      <c r="W22" s="1002" t="s">
        <v>60</v>
      </c>
      <c r="X22" s="818"/>
      <c r="Y22" s="818"/>
      <c r="Z22" s="818"/>
      <c r="AA22" s="818"/>
      <c r="AB22" s="818"/>
      <c r="AC22" s="818"/>
      <c r="AD22" s="527">
        <v>1</v>
      </c>
      <c r="AE22" s="527" t="s">
        <v>1255</v>
      </c>
      <c r="AF22" s="527">
        <v>3</v>
      </c>
      <c r="AG22" s="520">
        <v>12</v>
      </c>
      <c r="AH22" s="521"/>
      <c r="AI22" s="521" t="s">
        <v>1906</v>
      </c>
      <c r="AJ22" s="527"/>
    </row>
    <row r="23" spans="1:36" s="551" customFormat="1" ht="13.5" customHeight="1">
      <c r="A23" s="1832" t="s">
        <v>66</v>
      </c>
      <c r="B23" s="1832"/>
      <c r="C23" s="681"/>
      <c r="D23" s="681">
        <v>36</v>
      </c>
      <c r="E23" s="681">
        <v>1</v>
      </c>
      <c r="F23" s="681">
        <v>11</v>
      </c>
      <c r="G23" s="681">
        <v>1</v>
      </c>
      <c r="H23" s="681">
        <v>8</v>
      </c>
      <c r="I23" s="681">
        <v>1</v>
      </c>
      <c r="J23" s="681">
        <v>0</v>
      </c>
      <c r="K23" s="681">
        <v>0</v>
      </c>
      <c r="L23" s="681">
        <v>0</v>
      </c>
      <c r="M23" s="681">
        <v>0</v>
      </c>
      <c r="N23" s="681">
        <v>0</v>
      </c>
      <c r="O23" s="496"/>
      <c r="P23" s="496"/>
      <c r="Q23" s="496"/>
      <c r="R23" s="496"/>
      <c r="S23" s="496"/>
      <c r="T23" s="496"/>
      <c r="U23" s="496"/>
      <c r="V23" s="496"/>
      <c r="W23" s="496"/>
      <c r="X23" s="818"/>
      <c r="Y23" s="818"/>
      <c r="Z23" s="818"/>
      <c r="AA23" s="818"/>
      <c r="AB23" s="818"/>
      <c r="AC23" s="818"/>
      <c r="AD23" s="527">
        <v>1</v>
      </c>
      <c r="AE23" s="527" t="s">
        <v>1255</v>
      </c>
      <c r="AF23" s="527">
        <v>3</v>
      </c>
      <c r="AG23" s="520">
        <v>12</v>
      </c>
      <c r="AH23" s="521"/>
      <c r="AI23" s="521" t="s">
        <v>1906</v>
      </c>
      <c r="AJ23" s="527"/>
    </row>
    <row r="24" spans="1:36" s="551" customFormat="1" ht="13.5" customHeight="1">
      <c r="A24" s="999" t="s">
        <v>986</v>
      </c>
      <c r="B24" s="1000" t="s">
        <v>1785</v>
      </c>
      <c r="C24" s="1001">
        <v>0.375</v>
      </c>
      <c r="D24" s="1001">
        <v>4</v>
      </c>
      <c r="E24" s="1001">
        <v>0</v>
      </c>
      <c r="F24" s="1001">
        <v>1</v>
      </c>
      <c r="G24" s="1001">
        <v>0</v>
      </c>
      <c r="H24" s="1001">
        <v>0</v>
      </c>
      <c r="I24" s="1001">
        <v>0</v>
      </c>
      <c r="J24" s="1001">
        <v>0</v>
      </c>
      <c r="K24" s="1001">
        <v>0</v>
      </c>
      <c r="L24" s="1001">
        <v>0</v>
      </c>
      <c r="M24" s="1001">
        <v>0</v>
      </c>
      <c r="N24" s="1001">
        <v>0</v>
      </c>
      <c r="O24" s="1002" t="s">
        <v>1374</v>
      </c>
      <c r="P24" s="1002"/>
      <c r="Q24" s="1002" t="s">
        <v>1374</v>
      </c>
      <c r="R24" s="1002"/>
      <c r="S24" s="679" t="s">
        <v>1697</v>
      </c>
      <c r="T24" s="1002"/>
      <c r="U24" s="1002"/>
      <c r="V24" s="1002" t="s">
        <v>680</v>
      </c>
      <c r="W24" s="1002"/>
      <c r="X24" s="818"/>
      <c r="Y24" s="818"/>
      <c r="Z24" s="818"/>
      <c r="AA24" s="818"/>
      <c r="AB24" s="818"/>
      <c r="AC24" s="818"/>
      <c r="AD24" s="527">
        <v>1</v>
      </c>
      <c r="AE24" s="527" t="s">
        <v>2680</v>
      </c>
      <c r="AF24" s="527">
        <v>3</v>
      </c>
      <c r="AG24" s="527">
        <v>11</v>
      </c>
      <c r="AH24" s="528" t="s">
        <v>2684</v>
      </c>
      <c r="AI24" s="528"/>
      <c r="AJ24" s="527"/>
    </row>
    <row r="25" spans="1:36" s="551" customFormat="1" ht="13.5" customHeight="1">
      <c r="A25" s="999" t="s">
        <v>58</v>
      </c>
      <c r="B25" s="1000" t="s">
        <v>1396</v>
      </c>
      <c r="C25" s="1001">
        <v>0.2</v>
      </c>
      <c r="D25" s="1001">
        <v>2</v>
      </c>
      <c r="E25" s="1001">
        <v>0</v>
      </c>
      <c r="F25" s="1001">
        <v>0</v>
      </c>
      <c r="G25" s="1001">
        <v>0</v>
      </c>
      <c r="H25" s="1001">
        <v>1</v>
      </c>
      <c r="I25" s="1001">
        <v>0</v>
      </c>
      <c r="J25" s="1001">
        <v>0</v>
      </c>
      <c r="K25" s="1001">
        <v>0</v>
      </c>
      <c r="L25" s="1001">
        <v>0</v>
      </c>
      <c r="M25" s="1001">
        <v>0</v>
      </c>
      <c r="N25" s="1001">
        <v>0</v>
      </c>
      <c r="O25" s="1002" t="s">
        <v>987</v>
      </c>
      <c r="P25" s="1002"/>
      <c r="Q25" s="1002" t="s">
        <v>60</v>
      </c>
      <c r="R25" s="1002"/>
      <c r="S25" s="1002"/>
      <c r="T25" s="1002"/>
      <c r="U25" s="1002"/>
      <c r="V25" s="1002"/>
      <c r="W25" s="1002"/>
      <c r="X25" s="818"/>
      <c r="Y25" s="818"/>
      <c r="Z25" s="818"/>
      <c r="AA25" s="818"/>
      <c r="AB25" s="818"/>
      <c r="AC25" s="818"/>
      <c r="AD25" s="527">
        <v>1</v>
      </c>
      <c r="AE25" s="527" t="s">
        <v>2680</v>
      </c>
      <c r="AF25" s="527">
        <v>3</v>
      </c>
      <c r="AG25" s="527">
        <v>11</v>
      </c>
      <c r="AH25" s="528" t="s">
        <v>2684</v>
      </c>
      <c r="AI25" s="528"/>
      <c r="AJ25" s="527"/>
    </row>
    <row r="26" spans="1:36" s="551" customFormat="1" ht="13.5" customHeight="1">
      <c r="A26" s="999" t="s">
        <v>1037</v>
      </c>
      <c r="B26" s="1000" t="s">
        <v>1395</v>
      </c>
      <c r="C26" s="1001">
        <v>0.5</v>
      </c>
      <c r="D26" s="1001">
        <v>2</v>
      </c>
      <c r="E26" s="1001">
        <v>1</v>
      </c>
      <c r="F26" s="1001">
        <v>1</v>
      </c>
      <c r="G26" s="1001">
        <v>0</v>
      </c>
      <c r="H26" s="1001">
        <v>0</v>
      </c>
      <c r="I26" s="1001">
        <v>0</v>
      </c>
      <c r="J26" s="1001">
        <v>0</v>
      </c>
      <c r="K26" s="1001">
        <v>0</v>
      </c>
      <c r="L26" s="1001">
        <v>0</v>
      </c>
      <c r="M26" s="1001">
        <v>0</v>
      </c>
      <c r="N26" s="1001">
        <v>0</v>
      </c>
      <c r="O26" s="1002"/>
      <c r="P26" s="1002"/>
      <c r="Q26" s="1002"/>
      <c r="R26" s="1002"/>
      <c r="S26" s="1002" t="s">
        <v>2027</v>
      </c>
      <c r="T26" s="1002"/>
      <c r="U26" s="1002"/>
      <c r="V26" s="679" t="s">
        <v>1705</v>
      </c>
      <c r="W26" s="1002"/>
      <c r="X26" s="818"/>
      <c r="Y26" s="818"/>
      <c r="Z26" s="818"/>
      <c r="AA26" s="818"/>
      <c r="AB26" s="818"/>
      <c r="AC26" s="818"/>
      <c r="AD26" s="527">
        <v>1</v>
      </c>
      <c r="AE26" s="527" t="s">
        <v>2680</v>
      </c>
      <c r="AF26" s="527">
        <v>3</v>
      </c>
      <c r="AG26" s="527">
        <v>11</v>
      </c>
      <c r="AH26" s="528" t="s">
        <v>2684</v>
      </c>
      <c r="AI26" s="528"/>
      <c r="AJ26" s="527"/>
    </row>
    <row r="27" spans="1:36" s="551" customFormat="1" ht="13.5" customHeight="1">
      <c r="A27" s="999" t="s">
        <v>988</v>
      </c>
      <c r="B27" s="1000" t="s">
        <v>1401</v>
      </c>
      <c r="C27" s="1001">
        <v>0.188</v>
      </c>
      <c r="D27" s="1001">
        <v>3</v>
      </c>
      <c r="E27" s="1001">
        <v>0</v>
      </c>
      <c r="F27" s="1001">
        <v>1</v>
      </c>
      <c r="G27" s="1001">
        <v>0</v>
      </c>
      <c r="H27" s="1001">
        <v>0</v>
      </c>
      <c r="I27" s="1001">
        <v>0</v>
      </c>
      <c r="J27" s="1001">
        <v>0</v>
      </c>
      <c r="K27" s="1001">
        <v>0</v>
      </c>
      <c r="L27" s="1001">
        <v>0</v>
      </c>
      <c r="M27" s="1001">
        <v>0</v>
      </c>
      <c r="N27" s="1001">
        <v>0</v>
      </c>
      <c r="O27" s="679" t="s">
        <v>1705</v>
      </c>
      <c r="P27" s="1002"/>
      <c r="Q27" s="1002"/>
      <c r="R27" s="1002" t="s">
        <v>987</v>
      </c>
      <c r="S27" s="1002"/>
      <c r="T27" s="1002" t="s">
        <v>1704</v>
      </c>
      <c r="U27" s="1002"/>
      <c r="V27" s="1002"/>
      <c r="W27" s="1002"/>
      <c r="X27" s="818"/>
      <c r="Y27" s="818"/>
      <c r="Z27" s="818"/>
      <c r="AA27" s="818">
        <v>1</v>
      </c>
      <c r="AB27" s="818"/>
      <c r="AC27" s="818"/>
      <c r="AD27" s="527">
        <v>1</v>
      </c>
      <c r="AE27" s="527" t="s">
        <v>2680</v>
      </c>
      <c r="AF27" s="527">
        <v>3</v>
      </c>
      <c r="AG27" s="527">
        <v>11</v>
      </c>
      <c r="AH27" s="528" t="s">
        <v>2684</v>
      </c>
      <c r="AI27" s="528"/>
      <c r="AJ27" s="527"/>
    </row>
    <row r="28" spans="1:36" s="551" customFormat="1" ht="13.5" customHeight="1">
      <c r="A28" s="999" t="s">
        <v>2540</v>
      </c>
      <c r="B28" s="1000" t="s">
        <v>2543</v>
      </c>
      <c r="C28" s="1001">
        <v>0.111</v>
      </c>
      <c r="D28" s="1001">
        <v>1</v>
      </c>
      <c r="E28" s="1001">
        <v>1</v>
      </c>
      <c r="F28" s="1001">
        <v>0</v>
      </c>
      <c r="G28" s="1001">
        <v>0</v>
      </c>
      <c r="H28" s="1001">
        <v>0</v>
      </c>
      <c r="I28" s="1001">
        <v>0</v>
      </c>
      <c r="J28" s="1001">
        <v>0</v>
      </c>
      <c r="K28" s="1001">
        <v>0</v>
      </c>
      <c r="L28" s="1001">
        <v>0</v>
      </c>
      <c r="M28" s="1001">
        <v>0</v>
      </c>
      <c r="N28" s="1001">
        <v>0</v>
      </c>
      <c r="O28" s="1002"/>
      <c r="P28" s="1002"/>
      <c r="Q28" s="1002"/>
      <c r="R28" s="1002"/>
      <c r="S28" s="1002"/>
      <c r="T28" s="1002"/>
      <c r="U28" s="1002"/>
      <c r="V28" s="1002" t="s">
        <v>2681</v>
      </c>
      <c r="W28" s="1002"/>
      <c r="X28" s="818"/>
      <c r="Y28" s="818"/>
      <c r="Z28" s="818"/>
      <c r="AA28" s="818"/>
      <c r="AB28" s="818"/>
      <c r="AC28" s="818"/>
      <c r="AD28" s="527">
        <v>1</v>
      </c>
      <c r="AE28" s="527" t="s">
        <v>2680</v>
      </c>
      <c r="AF28" s="527">
        <v>3</v>
      </c>
      <c r="AG28" s="527">
        <v>11</v>
      </c>
      <c r="AH28" s="528" t="s">
        <v>2684</v>
      </c>
      <c r="AI28" s="528"/>
      <c r="AJ28" s="527"/>
    </row>
    <row r="29" spans="1:36" s="551" customFormat="1" ht="13.5" customHeight="1">
      <c r="A29" s="999" t="s">
        <v>61</v>
      </c>
      <c r="B29" s="1000" t="s">
        <v>1397</v>
      </c>
      <c r="C29" s="1001">
        <v>0.66700000000000004</v>
      </c>
      <c r="D29" s="1001">
        <v>3</v>
      </c>
      <c r="E29" s="1001">
        <v>2</v>
      </c>
      <c r="F29" s="1001">
        <v>2</v>
      </c>
      <c r="G29" s="1001">
        <v>1</v>
      </c>
      <c r="H29" s="1001">
        <v>0</v>
      </c>
      <c r="I29" s="1001">
        <v>0</v>
      </c>
      <c r="J29" s="1001">
        <v>0</v>
      </c>
      <c r="K29" s="1001">
        <v>0</v>
      </c>
      <c r="L29" s="1001">
        <v>0</v>
      </c>
      <c r="M29" s="1001">
        <v>0</v>
      </c>
      <c r="N29" s="1001">
        <v>1</v>
      </c>
      <c r="O29" s="1002" t="s">
        <v>2016</v>
      </c>
      <c r="P29" s="1002"/>
      <c r="Q29" s="1002"/>
      <c r="R29" s="679" t="s">
        <v>1699</v>
      </c>
      <c r="S29" s="1002"/>
      <c r="T29" s="680" t="s">
        <v>1838</v>
      </c>
      <c r="U29" s="1002"/>
      <c r="V29" s="1002"/>
      <c r="W29" s="1002"/>
      <c r="X29" s="818"/>
      <c r="Y29" s="818"/>
      <c r="Z29" s="818"/>
      <c r="AA29" s="818"/>
      <c r="AB29" s="818"/>
      <c r="AC29" s="818"/>
      <c r="AD29" s="527">
        <v>1</v>
      </c>
      <c r="AE29" s="527" t="s">
        <v>2680</v>
      </c>
      <c r="AF29" s="527">
        <v>3</v>
      </c>
      <c r="AG29" s="527">
        <v>11</v>
      </c>
      <c r="AH29" s="528" t="s">
        <v>2684</v>
      </c>
      <c r="AI29" s="528"/>
      <c r="AJ29" s="527"/>
    </row>
    <row r="30" spans="1:36" s="551" customFormat="1" ht="13.5" customHeight="1">
      <c r="A30" s="999" t="s">
        <v>2537</v>
      </c>
      <c r="B30" s="1000" t="s">
        <v>1406</v>
      </c>
      <c r="C30" s="1001">
        <v>0.33300000000000002</v>
      </c>
      <c r="D30" s="1001">
        <v>1</v>
      </c>
      <c r="E30" s="1001">
        <v>0</v>
      </c>
      <c r="F30" s="1001">
        <v>0</v>
      </c>
      <c r="G30" s="1001">
        <v>0</v>
      </c>
      <c r="H30" s="1001">
        <v>0</v>
      </c>
      <c r="I30" s="1001">
        <v>0</v>
      </c>
      <c r="J30" s="1001">
        <v>0</v>
      </c>
      <c r="K30" s="1001">
        <v>0</v>
      </c>
      <c r="L30" s="1001">
        <v>0</v>
      </c>
      <c r="M30" s="1001">
        <v>0</v>
      </c>
      <c r="N30" s="1001">
        <v>0</v>
      </c>
      <c r="O30" s="1002"/>
      <c r="P30" s="1002"/>
      <c r="Q30" s="1002"/>
      <c r="R30" s="1002"/>
      <c r="S30" s="1002"/>
      <c r="T30" s="1002"/>
      <c r="U30" s="1002"/>
      <c r="V30" s="1002" t="s">
        <v>1698</v>
      </c>
      <c r="W30" s="1002"/>
      <c r="X30" s="818"/>
      <c r="Y30" s="818"/>
      <c r="Z30" s="818"/>
      <c r="AA30" s="818"/>
      <c r="AB30" s="818"/>
      <c r="AC30" s="818"/>
      <c r="AD30" s="527">
        <v>1</v>
      </c>
      <c r="AE30" s="527" t="s">
        <v>2680</v>
      </c>
      <c r="AF30" s="527">
        <v>3</v>
      </c>
      <c r="AG30" s="527">
        <v>11</v>
      </c>
      <c r="AH30" s="528" t="s">
        <v>2684</v>
      </c>
      <c r="AI30" s="528"/>
      <c r="AJ30" s="527"/>
    </row>
    <row r="31" spans="1:36" s="551" customFormat="1" ht="13.5" customHeight="1">
      <c r="A31" s="999" t="s">
        <v>2682</v>
      </c>
      <c r="B31" s="1000" t="s">
        <v>1416</v>
      </c>
      <c r="C31" s="1001">
        <v>0.5</v>
      </c>
      <c r="D31" s="1001">
        <v>4</v>
      </c>
      <c r="E31" s="1001">
        <v>1</v>
      </c>
      <c r="F31" s="1001">
        <v>2</v>
      </c>
      <c r="G31" s="1001">
        <v>1</v>
      </c>
      <c r="H31" s="1001">
        <v>0</v>
      </c>
      <c r="I31" s="1001">
        <v>0</v>
      </c>
      <c r="J31" s="1001">
        <v>0</v>
      </c>
      <c r="K31" s="1001">
        <v>0</v>
      </c>
      <c r="L31" s="1001">
        <v>0</v>
      </c>
      <c r="M31" s="1001">
        <v>0</v>
      </c>
      <c r="N31" s="1001">
        <v>0</v>
      </c>
      <c r="O31" s="1002"/>
      <c r="P31" s="1002" t="s">
        <v>2048</v>
      </c>
      <c r="Q31" s="1002"/>
      <c r="R31" s="679" t="s">
        <v>1697</v>
      </c>
      <c r="S31" s="1002"/>
      <c r="T31" s="1002" t="s">
        <v>59</v>
      </c>
      <c r="U31" s="1002"/>
      <c r="V31" s="680" t="s">
        <v>1705</v>
      </c>
      <c r="W31" s="1002"/>
      <c r="X31" s="818"/>
      <c r="Y31" s="818"/>
      <c r="Z31" s="818"/>
      <c r="AA31" s="818">
        <v>1</v>
      </c>
      <c r="AB31" s="818"/>
      <c r="AC31" s="818"/>
      <c r="AD31" s="527">
        <v>1</v>
      </c>
      <c r="AE31" s="527" t="s">
        <v>2680</v>
      </c>
      <c r="AF31" s="527">
        <v>3</v>
      </c>
      <c r="AG31" s="527">
        <v>11</v>
      </c>
      <c r="AH31" s="528" t="s">
        <v>2684</v>
      </c>
      <c r="AI31" s="528"/>
      <c r="AJ31" s="527"/>
    </row>
    <row r="32" spans="1:36" s="551" customFormat="1" ht="13.5" customHeight="1">
      <c r="A32" s="999" t="s">
        <v>57</v>
      </c>
      <c r="B32" s="1000" t="s">
        <v>1901</v>
      </c>
      <c r="C32" s="1001">
        <v>0.22600000000000001</v>
      </c>
      <c r="D32" s="1001">
        <v>4</v>
      </c>
      <c r="E32" s="1001">
        <v>1</v>
      </c>
      <c r="F32" s="1001">
        <v>1</v>
      </c>
      <c r="G32" s="1001">
        <v>0</v>
      </c>
      <c r="H32" s="1001">
        <v>0</v>
      </c>
      <c r="I32" s="1001">
        <v>0</v>
      </c>
      <c r="J32" s="1001">
        <v>0</v>
      </c>
      <c r="K32" s="1001">
        <v>0</v>
      </c>
      <c r="L32" s="1001">
        <v>0</v>
      </c>
      <c r="M32" s="1001">
        <v>1</v>
      </c>
      <c r="N32" s="1001">
        <v>0</v>
      </c>
      <c r="O32" s="1002"/>
      <c r="P32" s="1002" t="s">
        <v>2048</v>
      </c>
      <c r="Q32" s="1002"/>
      <c r="R32" s="1002" t="s">
        <v>2683</v>
      </c>
      <c r="S32" s="1002"/>
      <c r="T32" s="679" t="s">
        <v>1697</v>
      </c>
      <c r="U32" s="1002"/>
      <c r="V32" s="1002" t="s">
        <v>59</v>
      </c>
      <c r="W32" s="1002"/>
      <c r="X32" s="818"/>
      <c r="Y32" s="818"/>
      <c r="Z32" s="818"/>
      <c r="AA32" s="818"/>
      <c r="AB32" s="818"/>
      <c r="AC32" s="818"/>
      <c r="AD32" s="527">
        <v>1</v>
      </c>
      <c r="AE32" s="527" t="s">
        <v>2680</v>
      </c>
      <c r="AF32" s="527">
        <v>3</v>
      </c>
      <c r="AG32" s="527">
        <v>11</v>
      </c>
      <c r="AH32" s="528" t="s">
        <v>2684</v>
      </c>
      <c r="AI32" s="528"/>
      <c r="AJ32" s="527"/>
    </row>
    <row r="33" spans="1:36" s="551" customFormat="1" ht="13.5" customHeight="1">
      <c r="A33" s="999" t="s">
        <v>62</v>
      </c>
      <c r="B33" s="1000" t="s">
        <v>2534</v>
      </c>
      <c r="C33" s="1001">
        <v>0.17599999999999999</v>
      </c>
      <c r="D33" s="1001">
        <v>3</v>
      </c>
      <c r="E33" s="1001">
        <v>0</v>
      </c>
      <c r="F33" s="1001">
        <v>2</v>
      </c>
      <c r="G33" s="1001">
        <v>2</v>
      </c>
      <c r="H33" s="1001">
        <v>1</v>
      </c>
      <c r="I33" s="1001">
        <v>0</v>
      </c>
      <c r="J33" s="1001">
        <v>0</v>
      </c>
      <c r="K33" s="1001">
        <v>0</v>
      </c>
      <c r="L33" s="1001">
        <v>0</v>
      </c>
      <c r="M33" s="1001">
        <v>0</v>
      </c>
      <c r="N33" s="1001">
        <v>0</v>
      </c>
      <c r="O33" s="1002"/>
      <c r="P33" s="679" t="s">
        <v>1837</v>
      </c>
      <c r="Q33" s="1002"/>
      <c r="R33" s="680" t="s">
        <v>2050</v>
      </c>
      <c r="S33" s="1002"/>
      <c r="T33" s="1002"/>
      <c r="U33" s="1002" t="s">
        <v>60</v>
      </c>
      <c r="V33" s="1002"/>
      <c r="W33" s="1002"/>
      <c r="X33" s="818"/>
      <c r="Y33" s="818"/>
      <c r="Z33" s="818"/>
      <c r="AA33" s="818">
        <v>2</v>
      </c>
      <c r="AB33" s="818"/>
      <c r="AC33" s="818"/>
      <c r="AD33" s="527">
        <v>1</v>
      </c>
      <c r="AE33" s="527" t="s">
        <v>2680</v>
      </c>
      <c r="AF33" s="527">
        <v>3</v>
      </c>
      <c r="AG33" s="527">
        <v>11</v>
      </c>
      <c r="AH33" s="528" t="s">
        <v>2684</v>
      </c>
      <c r="AI33" s="528"/>
      <c r="AJ33" s="527"/>
    </row>
    <row r="34" spans="1:36" s="551" customFormat="1" ht="13.5" customHeight="1">
      <c r="A34" s="999" t="s">
        <v>2055</v>
      </c>
      <c r="B34" s="1000" t="s">
        <v>1398</v>
      </c>
      <c r="C34" s="1001">
        <v>0</v>
      </c>
      <c r="D34" s="1001">
        <v>0</v>
      </c>
      <c r="E34" s="1001">
        <v>0</v>
      </c>
      <c r="F34" s="1001">
        <v>0</v>
      </c>
      <c r="G34" s="1001">
        <v>0</v>
      </c>
      <c r="H34" s="1001">
        <v>0</v>
      </c>
      <c r="I34" s="1001">
        <v>0</v>
      </c>
      <c r="J34" s="1001">
        <v>0</v>
      </c>
      <c r="K34" s="1001">
        <v>0</v>
      </c>
      <c r="L34" s="1001">
        <v>0</v>
      </c>
      <c r="M34" s="1001">
        <v>0</v>
      </c>
      <c r="N34" s="1001">
        <v>0</v>
      </c>
      <c r="O34" s="1002"/>
      <c r="P34" s="1002"/>
      <c r="Q34" s="1002"/>
      <c r="R34" s="1002"/>
      <c r="S34" s="1002"/>
      <c r="T34" s="1002"/>
      <c r="U34" s="1002"/>
      <c r="V34" s="1002"/>
      <c r="W34" s="1002"/>
      <c r="X34" s="818"/>
      <c r="Y34" s="818"/>
      <c r="Z34" s="818"/>
      <c r="AA34" s="818"/>
      <c r="AB34" s="818"/>
      <c r="AC34" s="818"/>
      <c r="AD34" s="527">
        <v>1</v>
      </c>
      <c r="AE34" s="527" t="s">
        <v>2680</v>
      </c>
      <c r="AF34" s="527">
        <v>3</v>
      </c>
      <c r="AG34" s="527">
        <v>11</v>
      </c>
      <c r="AH34" s="528" t="s">
        <v>2684</v>
      </c>
      <c r="AI34" s="528"/>
      <c r="AJ34" s="527"/>
    </row>
    <row r="35" spans="1:36" s="551" customFormat="1" ht="13.5" customHeight="1">
      <c r="A35" s="999" t="s">
        <v>659</v>
      </c>
      <c r="B35" s="1000" t="s">
        <v>1895</v>
      </c>
      <c r="C35" s="1001">
        <v>0.23499999999999999</v>
      </c>
      <c r="D35" s="1001">
        <v>2</v>
      </c>
      <c r="E35" s="1001">
        <v>0</v>
      </c>
      <c r="F35" s="1001">
        <v>0</v>
      </c>
      <c r="G35" s="1001">
        <v>0</v>
      </c>
      <c r="H35" s="1001">
        <v>0</v>
      </c>
      <c r="I35" s="1001">
        <v>0</v>
      </c>
      <c r="J35" s="1001">
        <v>0</v>
      </c>
      <c r="K35" s="1001">
        <v>0</v>
      </c>
      <c r="L35" s="1001">
        <v>0</v>
      </c>
      <c r="M35" s="1001">
        <v>0</v>
      </c>
      <c r="N35" s="1001">
        <v>0</v>
      </c>
      <c r="O35" s="1002"/>
      <c r="P35" s="1002" t="s">
        <v>2048</v>
      </c>
      <c r="Q35" s="1002"/>
      <c r="R35" s="1002" t="s">
        <v>2015</v>
      </c>
      <c r="S35" s="1002"/>
      <c r="T35" s="1002"/>
      <c r="U35" s="1002"/>
      <c r="V35" s="1002"/>
      <c r="W35" s="1002"/>
      <c r="X35" s="818"/>
      <c r="Y35" s="818"/>
      <c r="Z35" s="818"/>
      <c r="AA35" s="818"/>
      <c r="AB35" s="818"/>
      <c r="AC35" s="818"/>
      <c r="AD35" s="527">
        <v>1</v>
      </c>
      <c r="AE35" s="527" t="s">
        <v>2680</v>
      </c>
      <c r="AF35" s="527">
        <v>3</v>
      </c>
      <c r="AG35" s="527">
        <v>11</v>
      </c>
      <c r="AH35" s="528" t="s">
        <v>2684</v>
      </c>
      <c r="AI35" s="528"/>
      <c r="AJ35" s="527"/>
    </row>
    <row r="36" spans="1:36" s="551" customFormat="1" ht="13.5" customHeight="1">
      <c r="A36" s="999" t="s">
        <v>2531</v>
      </c>
      <c r="B36" s="1000" t="s">
        <v>1400</v>
      </c>
      <c r="C36" s="1001">
        <v>0.4</v>
      </c>
      <c r="D36" s="1001">
        <v>1</v>
      </c>
      <c r="E36" s="1001">
        <v>0</v>
      </c>
      <c r="F36" s="1001">
        <v>1</v>
      </c>
      <c r="G36" s="1001">
        <v>0</v>
      </c>
      <c r="H36" s="1001">
        <v>0</v>
      </c>
      <c r="I36" s="1001">
        <v>0</v>
      </c>
      <c r="J36" s="1001">
        <v>0</v>
      </c>
      <c r="K36" s="1001">
        <v>0</v>
      </c>
      <c r="L36" s="1001">
        <v>0</v>
      </c>
      <c r="M36" s="1001">
        <v>0</v>
      </c>
      <c r="N36" s="1001">
        <v>0</v>
      </c>
      <c r="O36" s="1002"/>
      <c r="P36" s="1002"/>
      <c r="Q36" s="1002"/>
      <c r="R36" s="1002"/>
      <c r="S36" s="1002"/>
      <c r="T36" s="1002"/>
      <c r="U36" s="679" t="s">
        <v>1699</v>
      </c>
      <c r="V36" s="1002"/>
      <c r="W36" s="1002"/>
      <c r="X36" s="818"/>
      <c r="Y36" s="818"/>
      <c r="Z36" s="818"/>
      <c r="AA36" s="818"/>
      <c r="AB36" s="818"/>
      <c r="AC36" s="818"/>
      <c r="AD36" s="527">
        <v>1</v>
      </c>
      <c r="AE36" s="527" t="s">
        <v>2680</v>
      </c>
      <c r="AF36" s="527">
        <v>3</v>
      </c>
      <c r="AG36" s="527">
        <v>11</v>
      </c>
      <c r="AH36" s="528" t="s">
        <v>2684</v>
      </c>
      <c r="AI36" s="528"/>
      <c r="AJ36" s="527"/>
    </row>
    <row r="37" spans="1:36" s="551" customFormat="1" ht="13.5" customHeight="1">
      <c r="A37" s="999" t="s">
        <v>64</v>
      </c>
      <c r="B37" s="1000" t="s">
        <v>1412</v>
      </c>
      <c r="C37" s="1001">
        <v>0</v>
      </c>
      <c r="D37" s="1001">
        <v>1</v>
      </c>
      <c r="E37" s="1001">
        <v>0</v>
      </c>
      <c r="F37" s="1001">
        <v>0</v>
      </c>
      <c r="G37" s="1001">
        <v>0</v>
      </c>
      <c r="H37" s="1001">
        <v>1</v>
      </c>
      <c r="I37" s="1001">
        <v>0</v>
      </c>
      <c r="J37" s="1001">
        <v>0</v>
      </c>
      <c r="K37" s="1001">
        <v>0</v>
      </c>
      <c r="L37" s="1001">
        <v>0</v>
      </c>
      <c r="M37" s="1001">
        <v>0</v>
      </c>
      <c r="N37" s="1001">
        <v>0</v>
      </c>
      <c r="O37" s="1002"/>
      <c r="P37" s="1002"/>
      <c r="Q37" s="1002" t="s">
        <v>1372</v>
      </c>
      <c r="R37" s="1002"/>
      <c r="S37" s="1002"/>
      <c r="T37" s="1002"/>
      <c r="U37" s="1002"/>
      <c r="V37" s="1002"/>
      <c r="W37" s="1002"/>
      <c r="X37" s="818"/>
      <c r="Y37" s="818"/>
      <c r="Z37" s="818"/>
      <c r="AA37" s="818"/>
      <c r="AB37" s="818"/>
      <c r="AC37" s="818"/>
      <c r="AD37" s="527">
        <v>1</v>
      </c>
      <c r="AE37" s="527" t="s">
        <v>2680</v>
      </c>
      <c r="AF37" s="527">
        <v>3</v>
      </c>
      <c r="AG37" s="527">
        <v>11</v>
      </c>
      <c r="AH37" s="528" t="s">
        <v>2684</v>
      </c>
      <c r="AI37" s="528"/>
      <c r="AJ37" s="527"/>
    </row>
    <row r="38" spans="1:36" s="551" customFormat="1" ht="13.5" customHeight="1">
      <c r="A38" s="999" t="s">
        <v>67</v>
      </c>
      <c r="B38" s="1000" t="s">
        <v>1702</v>
      </c>
      <c r="C38" s="1001">
        <v>0</v>
      </c>
      <c r="D38" s="1001">
        <v>1</v>
      </c>
      <c r="E38" s="1001">
        <v>0</v>
      </c>
      <c r="F38" s="1001">
        <v>0</v>
      </c>
      <c r="G38" s="1001">
        <v>0</v>
      </c>
      <c r="H38" s="1001">
        <v>0</v>
      </c>
      <c r="I38" s="1001">
        <v>0</v>
      </c>
      <c r="J38" s="1001">
        <v>0</v>
      </c>
      <c r="K38" s="1001">
        <v>0</v>
      </c>
      <c r="L38" s="1001">
        <v>0</v>
      </c>
      <c r="M38" s="1001">
        <v>0</v>
      </c>
      <c r="N38" s="1001">
        <v>0</v>
      </c>
      <c r="O38" s="1002"/>
      <c r="P38" s="1002"/>
      <c r="Q38" s="1002"/>
      <c r="R38" s="1002"/>
      <c r="S38" s="1002" t="s">
        <v>1374</v>
      </c>
      <c r="T38" s="1002"/>
      <c r="U38" s="1002"/>
      <c r="V38" s="1002"/>
      <c r="W38" s="1002"/>
      <c r="X38" s="818"/>
      <c r="Y38" s="818"/>
      <c r="Z38" s="818"/>
      <c r="AA38" s="818"/>
      <c r="AB38" s="818"/>
      <c r="AC38" s="818"/>
      <c r="AD38" s="527">
        <v>1</v>
      </c>
      <c r="AE38" s="527" t="s">
        <v>2680</v>
      </c>
      <c r="AF38" s="527">
        <v>3</v>
      </c>
      <c r="AG38" s="527">
        <v>11</v>
      </c>
      <c r="AH38" s="528" t="s">
        <v>2684</v>
      </c>
      <c r="AI38" s="528"/>
      <c r="AJ38" s="527"/>
    </row>
    <row r="39" spans="1:36" s="551" customFormat="1" ht="13.5" customHeight="1">
      <c r="A39" s="999" t="s">
        <v>65</v>
      </c>
      <c r="B39" s="1000" t="s">
        <v>2678</v>
      </c>
      <c r="C39" s="1001" t="s">
        <v>91</v>
      </c>
      <c r="D39" s="1001">
        <v>0</v>
      </c>
      <c r="E39" s="1001">
        <v>0</v>
      </c>
      <c r="F39" s="1001">
        <v>0</v>
      </c>
      <c r="G39" s="1001">
        <v>0</v>
      </c>
      <c r="H39" s="1001">
        <v>0</v>
      </c>
      <c r="I39" s="1001">
        <v>0</v>
      </c>
      <c r="J39" s="1001">
        <v>0</v>
      </c>
      <c r="K39" s="1001">
        <v>0</v>
      </c>
      <c r="L39" s="1001">
        <v>0</v>
      </c>
      <c r="M39" s="1001">
        <v>0</v>
      </c>
      <c r="N39" s="1001">
        <v>0</v>
      </c>
      <c r="O39" s="1002"/>
      <c r="P39" s="1002"/>
      <c r="Q39" s="1002"/>
      <c r="R39" s="1002"/>
      <c r="S39" s="1002"/>
      <c r="T39" s="1002"/>
      <c r="U39" s="1002"/>
      <c r="V39" s="1002"/>
      <c r="W39" s="1002"/>
      <c r="X39" s="818"/>
      <c r="Y39" s="818"/>
      <c r="Z39" s="818"/>
      <c r="AA39" s="818"/>
      <c r="AB39" s="818"/>
      <c r="AC39" s="818"/>
      <c r="AD39" s="527">
        <v>1</v>
      </c>
      <c r="AE39" s="527" t="s">
        <v>2680</v>
      </c>
      <c r="AF39" s="527">
        <v>3</v>
      </c>
      <c r="AG39" s="527">
        <v>11</v>
      </c>
      <c r="AH39" s="528" t="s">
        <v>2684</v>
      </c>
      <c r="AI39" s="528"/>
      <c r="AJ39" s="527"/>
    </row>
    <row r="40" spans="1:36" s="551" customFormat="1" ht="13.5" customHeight="1">
      <c r="A40" s="999" t="s">
        <v>65</v>
      </c>
      <c r="B40" s="1000" t="s">
        <v>1413</v>
      </c>
      <c r="C40" s="1001" t="s">
        <v>91</v>
      </c>
      <c r="D40" s="1001">
        <v>0</v>
      </c>
      <c r="E40" s="1001">
        <v>0</v>
      </c>
      <c r="F40" s="1001">
        <v>0</v>
      </c>
      <c r="G40" s="1001">
        <v>0</v>
      </c>
      <c r="H40" s="1001">
        <v>0</v>
      </c>
      <c r="I40" s="1001">
        <v>0</v>
      </c>
      <c r="J40" s="1001">
        <v>0</v>
      </c>
      <c r="K40" s="1001">
        <v>0</v>
      </c>
      <c r="L40" s="1001">
        <v>0</v>
      </c>
      <c r="M40" s="1001">
        <v>0</v>
      </c>
      <c r="N40" s="1001">
        <v>0</v>
      </c>
      <c r="O40" s="1002"/>
      <c r="P40" s="1002"/>
      <c r="Q40" s="1002"/>
      <c r="R40" s="1002"/>
      <c r="S40" s="1002"/>
      <c r="T40" s="1002"/>
      <c r="U40" s="1002"/>
      <c r="V40" s="1002"/>
      <c r="W40" s="1002"/>
      <c r="X40" s="818"/>
      <c r="Y40" s="818"/>
      <c r="Z40" s="818"/>
      <c r="AA40" s="818"/>
      <c r="AB40" s="818"/>
      <c r="AC40" s="818"/>
      <c r="AD40" s="527">
        <v>1</v>
      </c>
      <c r="AE40" s="527" t="s">
        <v>2680</v>
      </c>
      <c r="AF40" s="527">
        <v>3</v>
      </c>
      <c r="AG40" s="527">
        <v>11</v>
      </c>
      <c r="AH40" s="528" t="s">
        <v>2684</v>
      </c>
      <c r="AI40" s="528"/>
      <c r="AJ40" s="527"/>
    </row>
    <row r="41" spans="1:36" s="551" customFormat="1" ht="13.5" customHeight="1">
      <c r="A41" s="999" t="s">
        <v>67</v>
      </c>
      <c r="B41" s="1000" t="s">
        <v>1402</v>
      </c>
      <c r="C41" s="1001">
        <v>0.182</v>
      </c>
      <c r="D41" s="1001">
        <v>1</v>
      </c>
      <c r="E41" s="1001">
        <v>0</v>
      </c>
      <c r="F41" s="1001">
        <v>0</v>
      </c>
      <c r="G41" s="1001">
        <v>0</v>
      </c>
      <c r="H41" s="1001">
        <v>1</v>
      </c>
      <c r="I41" s="1001">
        <v>0</v>
      </c>
      <c r="J41" s="1001">
        <v>0</v>
      </c>
      <c r="K41" s="1001">
        <v>0</v>
      </c>
      <c r="L41" s="1001">
        <v>0</v>
      </c>
      <c r="M41" s="1001">
        <v>0</v>
      </c>
      <c r="N41" s="1001">
        <v>0</v>
      </c>
      <c r="O41" s="1002"/>
      <c r="P41" s="1002"/>
      <c r="Q41" s="1002"/>
      <c r="R41" s="1002"/>
      <c r="S41" s="1002"/>
      <c r="T41" s="1002"/>
      <c r="U41" s="1002" t="s">
        <v>1372</v>
      </c>
      <c r="V41" s="1002"/>
      <c r="W41" s="1002"/>
      <c r="X41" s="818"/>
      <c r="Y41" s="818"/>
      <c r="Z41" s="818"/>
      <c r="AA41" s="818"/>
      <c r="AB41" s="818"/>
      <c r="AC41" s="818"/>
      <c r="AD41" s="527">
        <v>1</v>
      </c>
      <c r="AE41" s="527" t="s">
        <v>2680</v>
      </c>
      <c r="AF41" s="527">
        <v>3</v>
      </c>
      <c r="AG41" s="527">
        <v>11</v>
      </c>
      <c r="AH41" s="528" t="s">
        <v>2684</v>
      </c>
      <c r="AI41" s="528"/>
      <c r="AJ41" s="527"/>
    </row>
    <row r="42" spans="1:36" s="551" customFormat="1" ht="13.5" customHeight="1">
      <c r="A42" s="999" t="s">
        <v>65</v>
      </c>
      <c r="B42" s="1000" t="s">
        <v>1404</v>
      </c>
      <c r="C42" s="1001" t="s">
        <v>91</v>
      </c>
      <c r="D42" s="1001">
        <v>0</v>
      </c>
      <c r="E42" s="1001">
        <v>0</v>
      </c>
      <c r="F42" s="1001">
        <v>0</v>
      </c>
      <c r="G42" s="1001">
        <v>0</v>
      </c>
      <c r="H42" s="1001">
        <v>0</v>
      </c>
      <c r="I42" s="1001">
        <v>0</v>
      </c>
      <c r="J42" s="1001">
        <v>0</v>
      </c>
      <c r="K42" s="1001">
        <v>0</v>
      </c>
      <c r="L42" s="1001">
        <v>0</v>
      </c>
      <c r="M42" s="1001">
        <v>0</v>
      </c>
      <c r="N42" s="1001">
        <v>0</v>
      </c>
      <c r="O42" s="1002"/>
      <c r="P42" s="1002"/>
      <c r="Q42" s="1002"/>
      <c r="R42" s="1002"/>
      <c r="S42" s="1002"/>
      <c r="T42" s="1002"/>
      <c r="U42" s="1002"/>
      <c r="V42" s="1002"/>
      <c r="W42" s="1002"/>
      <c r="X42" s="818"/>
      <c r="Y42" s="818"/>
      <c r="Z42" s="818"/>
      <c r="AA42" s="818"/>
      <c r="AB42" s="818"/>
      <c r="AC42" s="818"/>
      <c r="AD42" s="527">
        <v>1</v>
      </c>
      <c r="AE42" s="527" t="s">
        <v>2680</v>
      </c>
      <c r="AF42" s="527">
        <v>3</v>
      </c>
      <c r="AG42" s="527">
        <v>11</v>
      </c>
      <c r="AH42" s="528" t="s">
        <v>2684</v>
      </c>
      <c r="AI42" s="528"/>
      <c r="AJ42" s="527"/>
    </row>
    <row r="43" spans="1:36" s="551" customFormat="1" ht="13.5" customHeight="1">
      <c r="A43" s="999" t="s">
        <v>65</v>
      </c>
      <c r="B43" s="1000" t="s">
        <v>2049</v>
      </c>
      <c r="C43" s="1001" t="s">
        <v>91</v>
      </c>
      <c r="D43" s="1001">
        <v>0</v>
      </c>
      <c r="E43" s="1001">
        <v>0</v>
      </c>
      <c r="F43" s="1001">
        <v>0</v>
      </c>
      <c r="G43" s="1001">
        <v>0</v>
      </c>
      <c r="H43" s="1001">
        <v>0</v>
      </c>
      <c r="I43" s="1001">
        <v>0</v>
      </c>
      <c r="J43" s="1001">
        <v>0</v>
      </c>
      <c r="K43" s="1001">
        <v>0</v>
      </c>
      <c r="L43" s="1001">
        <v>0</v>
      </c>
      <c r="M43" s="1001">
        <v>0</v>
      </c>
      <c r="N43" s="1001">
        <v>0</v>
      </c>
      <c r="O43" s="1002"/>
      <c r="P43" s="1002"/>
      <c r="Q43" s="1002"/>
      <c r="R43" s="1002"/>
      <c r="S43" s="1002"/>
      <c r="T43" s="1002"/>
      <c r="U43" s="1002"/>
      <c r="V43" s="1002"/>
      <c r="W43" s="1002"/>
      <c r="X43" s="818"/>
      <c r="Y43" s="818"/>
      <c r="Z43" s="818"/>
      <c r="AA43" s="818"/>
      <c r="AB43" s="818"/>
      <c r="AC43" s="818"/>
      <c r="AD43" s="527">
        <v>1</v>
      </c>
      <c r="AE43" s="527" t="s">
        <v>2680</v>
      </c>
      <c r="AF43" s="527">
        <v>3</v>
      </c>
      <c r="AG43" s="527">
        <v>11</v>
      </c>
      <c r="AH43" s="528" t="s">
        <v>2684</v>
      </c>
      <c r="AI43" s="528"/>
      <c r="AJ43" s="527"/>
    </row>
    <row r="44" spans="1:36" s="551" customFormat="1" ht="13.5" customHeight="1">
      <c r="A44" s="1832" t="s">
        <v>66</v>
      </c>
      <c r="B44" s="1832"/>
      <c r="C44" s="681"/>
      <c r="D44" s="681">
        <v>33</v>
      </c>
      <c r="E44" s="681">
        <v>6</v>
      </c>
      <c r="F44" s="681">
        <v>11</v>
      </c>
      <c r="G44" s="681">
        <v>4</v>
      </c>
      <c r="H44" s="681">
        <v>4</v>
      </c>
      <c r="I44" s="681">
        <v>0</v>
      </c>
      <c r="J44" s="681">
        <v>0</v>
      </c>
      <c r="K44" s="681">
        <v>0</v>
      </c>
      <c r="L44" s="681">
        <v>0</v>
      </c>
      <c r="M44" s="681">
        <v>1</v>
      </c>
      <c r="N44" s="681">
        <v>1</v>
      </c>
      <c r="O44" s="496"/>
      <c r="P44" s="496"/>
      <c r="Q44" s="496"/>
      <c r="R44" s="496"/>
      <c r="S44" s="496"/>
      <c r="T44" s="496"/>
      <c r="U44" s="496"/>
      <c r="V44" s="496"/>
      <c r="W44" s="496"/>
      <c r="X44" s="818"/>
      <c r="Y44" s="818"/>
      <c r="Z44" s="818"/>
      <c r="AA44" s="818"/>
      <c r="AB44" s="818"/>
      <c r="AC44" s="818"/>
      <c r="AD44" s="527">
        <v>1</v>
      </c>
      <c r="AE44" s="527" t="s">
        <v>2680</v>
      </c>
      <c r="AF44" s="527">
        <v>3</v>
      </c>
      <c r="AG44" s="527">
        <v>11</v>
      </c>
      <c r="AH44" s="528" t="s">
        <v>2684</v>
      </c>
      <c r="AI44" s="528"/>
      <c r="AJ44" s="527"/>
    </row>
    <row r="45" spans="1:36" s="135" customFormat="1" ht="13.5" customHeight="1">
      <c r="A45" s="999" t="s">
        <v>986</v>
      </c>
      <c r="B45" s="1000" t="s">
        <v>1785</v>
      </c>
      <c r="C45" s="1001">
        <v>0.41699999999999998</v>
      </c>
      <c r="D45" s="1001">
        <v>4</v>
      </c>
      <c r="E45" s="1001">
        <v>1</v>
      </c>
      <c r="F45" s="1001">
        <v>1</v>
      </c>
      <c r="G45" s="1001">
        <v>0</v>
      </c>
      <c r="H45" s="1001">
        <v>0</v>
      </c>
      <c r="I45" s="1001">
        <v>0</v>
      </c>
      <c r="J45" s="1001">
        <v>0</v>
      </c>
      <c r="K45" s="1001">
        <v>0</v>
      </c>
      <c r="L45" s="1001">
        <v>0</v>
      </c>
      <c r="M45" s="1001">
        <v>0</v>
      </c>
      <c r="N45" s="1001">
        <v>0</v>
      </c>
      <c r="O45" s="679" t="s">
        <v>1837</v>
      </c>
      <c r="P45" s="1002"/>
      <c r="Q45" s="1002" t="s">
        <v>2670</v>
      </c>
      <c r="R45" s="1002"/>
      <c r="S45" s="1002" t="s">
        <v>658</v>
      </c>
      <c r="T45" s="1002"/>
      <c r="U45" s="1002"/>
      <c r="V45" s="1002" t="s">
        <v>658</v>
      </c>
      <c r="W45" s="1002"/>
      <c r="X45" s="29"/>
      <c r="Y45" s="29"/>
      <c r="Z45" s="29"/>
      <c r="AA45" s="818">
        <v>1</v>
      </c>
      <c r="AB45" s="818"/>
      <c r="AC45" s="1768"/>
      <c r="AD45" s="520">
        <v>1</v>
      </c>
      <c r="AE45" s="520" t="s">
        <v>608</v>
      </c>
      <c r="AF45" s="520">
        <v>3</v>
      </c>
      <c r="AG45" s="520">
        <v>9</v>
      </c>
      <c r="AH45" s="528"/>
      <c r="AI45" s="528"/>
      <c r="AJ45" s="527" t="s">
        <v>2669</v>
      </c>
    </row>
    <row r="46" spans="1:36" s="135" customFormat="1" ht="13.5" customHeight="1">
      <c r="A46" s="999" t="s">
        <v>2542</v>
      </c>
      <c r="B46" s="1000" t="s">
        <v>1396</v>
      </c>
      <c r="C46" s="1001">
        <v>0.222</v>
      </c>
      <c r="D46" s="1001">
        <v>3</v>
      </c>
      <c r="E46" s="1001">
        <v>0</v>
      </c>
      <c r="F46" s="1001">
        <v>0</v>
      </c>
      <c r="G46" s="1001">
        <v>0</v>
      </c>
      <c r="H46" s="1001">
        <v>1</v>
      </c>
      <c r="I46" s="1001">
        <v>0</v>
      </c>
      <c r="J46" s="1001">
        <v>0</v>
      </c>
      <c r="K46" s="1001">
        <v>1</v>
      </c>
      <c r="L46" s="1001">
        <v>0</v>
      </c>
      <c r="M46" s="1001">
        <v>0</v>
      </c>
      <c r="N46" s="1001">
        <v>0</v>
      </c>
      <c r="O46" s="1002" t="s">
        <v>2671</v>
      </c>
      <c r="P46" s="1002"/>
      <c r="Q46" s="1002" t="s">
        <v>1698</v>
      </c>
      <c r="R46" s="1002"/>
      <c r="S46" s="1002"/>
      <c r="T46" s="1002" t="s">
        <v>60</v>
      </c>
      <c r="U46" s="1002"/>
      <c r="V46" s="1002" t="s">
        <v>680</v>
      </c>
      <c r="W46" s="1002"/>
      <c r="X46" s="29"/>
      <c r="Y46" s="29"/>
      <c r="Z46" s="29"/>
      <c r="AA46" s="818"/>
      <c r="AB46" s="818"/>
      <c r="AC46" s="1768"/>
      <c r="AD46" s="520">
        <v>1</v>
      </c>
      <c r="AE46" s="520" t="s">
        <v>608</v>
      </c>
      <c r="AF46" s="520">
        <v>3</v>
      </c>
      <c r="AG46" s="520">
        <v>9</v>
      </c>
      <c r="AH46" s="528"/>
      <c r="AI46" s="528"/>
      <c r="AJ46" s="527" t="s">
        <v>2669</v>
      </c>
    </row>
    <row r="47" spans="1:36" s="135" customFormat="1" ht="13.5" customHeight="1">
      <c r="A47" s="999" t="s">
        <v>988</v>
      </c>
      <c r="B47" s="1000" t="s">
        <v>1401</v>
      </c>
      <c r="C47" s="1001">
        <v>0.154</v>
      </c>
      <c r="D47" s="1001">
        <v>3</v>
      </c>
      <c r="E47" s="1001">
        <v>0</v>
      </c>
      <c r="F47" s="1001">
        <v>0</v>
      </c>
      <c r="G47" s="1001">
        <v>0</v>
      </c>
      <c r="H47" s="1001">
        <v>0</v>
      </c>
      <c r="I47" s="1001">
        <v>0</v>
      </c>
      <c r="J47" s="1001">
        <v>0</v>
      </c>
      <c r="K47" s="1001">
        <v>0</v>
      </c>
      <c r="L47" s="1001">
        <v>0</v>
      </c>
      <c r="M47" s="1001">
        <v>0</v>
      </c>
      <c r="N47" s="1001">
        <v>0</v>
      </c>
      <c r="O47" s="1002" t="s">
        <v>2009</v>
      </c>
      <c r="P47" s="1002"/>
      <c r="Q47" s="1002"/>
      <c r="R47" s="1002" t="s">
        <v>658</v>
      </c>
      <c r="S47" s="1002"/>
      <c r="T47" s="1002" t="s">
        <v>59</v>
      </c>
      <c r="U47" s="1002"/>
      <c r="V47" s="1002"/>
      <c r="W47" s="1002"/>
      <c r="X47" s="29"/>
      <c r="Y47" s="29"/>
      <c r="Z47" s="29"/>
      <c r="AA47" s="818"/>
      <c r="AB47" s="818"/>
      <c r="AC47" s="1768"/>
      <c r="AD47" s="520">
        <v>1</v>
      </c>
      <c r="AE47" s="520" t="s">
        <v>608</v>
      </c>
      <c r="AF47" s="520">
        <v>3</v>
      </c>
      <c r="AG47" s="520">
        <v>9</v>
      </c>
      <c r="AH47" s="528"/>
      <c r="AI47" s="528"/>
      <c r="AJ47" s="527" t="s">
        <v>2669</v>
      </c>
    </row>
    <row r="48" spans="1:36" s="135" customFormat="1" ht="13.5" customHeight="1">
      <c r="A48" s="999" t="s">
        <v>2672</v>
      </c>
      <c r="B48" s="1000" t="s">
        <v>1407</v>
      </c>
      <c r="C48" s="1001">
        <v>0.28599999999999998</v>
      </c>
      <c r="D48" s="1001">
        <v>1</v>
      </c>
      <c r="E48" s="1001">
        <v>0</v>
      </c>
      <c r="F48" s="1001">
        <v>0</v>
      </c>
      <c r="G48" s="1001">
        <v>0</v>
      </c>
      <c r="H48" s="1001">
        <v>1</v>
      </c>
      <c r="I48" s="1001">
        <v>0</v>
      </c>
      <c r="J48" s="1001">
        <v>0</v>
      </c>
      <c r="K48" s="1001">
        <v>0</v>
      </c>
      <c r="L48" s="1001">
        <v>0</v>
      </c>
      <c r="M48" s="1001">
        <v>0</v>
      </c>
      <c r="N48" s="1001">
        <v>0</v>
      </c>
      <c r="O48" s="1002"/>
      <c r="P48" s="1002"/>
      <c r="Q48" s="1002"/>
      <c r="R48" s="1002"/>
      <c r="S48" s="1002"/>
      <c r="T48" s="1002"/>
      <c r="U48" s="1002"/>
      <c r="V48" s="1002"/>
      <c r="W48" s="1002" t="s">
        <v>60</v>
      </c>
      <c r="X48" s="29"/>
      <c r="Y48" s="29"/>
      <c r="Z48" s="29"/>
      <c r="AA48" s="818"/>
      <c r="AB48" s="818"/>
      <c r="AC48" s="1768"/>
      <c r="AD48" s="520">
        <v>1</v>
      </c>
      <c r="AE48" s="520" t="s">
        <v>608</v>
      </c>
      <c r="AF48" s="520">
        <v>3</v>
      </c>
      <c r="AG48" s="520">
        <v>9</v>
      </c>
      <c r="AH48" s="528"/>
      <c r="AI48" s="528"/>
      <c r="AJ48" s="527" t="s">
        <v>2669</v>
      </c>
    </row>
    <row r="49" spans="1:36" s="135" customFormat="1" ht="13.5" customHeight="1">
      <c r="A49" s="999" t="s">
        <v>61</v>
      </c>
      <c r="B49" s="1000" t="s">
        <v>2534</v>
      </c>
      <c r="C49" s="1001">
        <v>0.129</v>
      </c>
      <c r="D49" s="1001">
        <v>4</v>
      </c>
      <c r="E49" s="1001">
        <v>0</v>
      </c>
      <c r="F49" s="1001">
        <v>1</v>
      </c>
      <c r="G49" s="1001">
        <v>0</v>
      </c>
      <c r="H49" s="1001">
        <v>1</v>
      </c>
      <c r="I49" s="1001">
        <v>0</v>
      </c>
      <c r="J49" s="1001">
        <v>0</v>
      </c>
      <c r="K49" s="1001">
        <v>0</v>
      </c>
      <c r="L49" s="1001">
        <v>0</v>
      </c>
      <c r="M49" s="1001">
        <v>0</v>
      </c>
      <c r="N49" s="1001">
        <v>0</v>
      </c>
      <c r="O49" s="1002" t="s">
        <v>1374</v>
      </c>
      <c r="P49" s="1002"/>
      <c r="Q49" s="1002"/>
      <c r="R49" s="679" t="s">
        <v>1705</v>
      </c>
      <c r="S49" s="1002"/>
      <c r="T49" s="1002" t="s">
        <v>60</v>
      </c>
      <c r="U49" s="1002"/>
      <c r="V49" s="1002"/>
      <c r="W49" s="1002" t="s">
        <v>1374</v>
      </c>
      <c r="X49" s="29"/>
      <c r="Y49" s="29"/>
      <c r="Z49" s="29"/>
      <c r="AA49" s="818">
        <v>1</v>
      </c>
      <c r="AB49" s="818"/>
      <c r="AC49" s="1768"/>
      <c r="AD49" s="520">
        <v>1</v>
      </c>
      <c r="AE49" s="520" t="s">
        <v>608</v>
      </c>
      <c r="AF49" s="520">
        <v>3</v>
      </c>
      <c r="AG49" s="520">
        <v>9</v>
      </c>
      <c r="AH49" s="528"/>
      <c r="AI49" s="528"/>
      <c r="AJ49" s="527" t="s">
        <v>2669</v>
      </c>
    </row>
    <row r="50" spans="1:36" s="135" customFormat="1" ht="13.5" customHeight="1">
      <c r="A50" s="999" t="s">
        <v>57</v>
      </c>
      <c r="B50" s="1000" t="s">
        <v>1901</v>
      </c>
      <c r="C50" s="1001">
        <v>0.222</v>
      </c>
      <c r="D50" s="1001">
        <v>4</v>
      </c>
      <c r="E50" s="1001">
        <v>0</v>
      </c>
      <c r="F50" s="1001">
        <v>1</v>
      </c>
      <c r="G50" s="1001">
        <v>0</v>
      </c>
      <c r="H50" s="1001">
        <v>1</v>
      </c>
      <c r="I50" s="1001">
        <v>0</v>
      </c>
      <c r="J50" s="1001">
        <v>0</v>
      </c>
      <c r="K50" s="1001">
        <v>0</v>
      </c>
      <c r="L50" s="1001">
        <v>0</v>
      </c>
      <c r="M50" s="1001">
        <v>0</v>
      </c>
      <c r="N50" s="1001">
        <v>0</v>
      </c>
      <c r="O50" s="1002" t="s">
        <v>60</v>
      </c>
      <c r="P50" s="1002"/>
      <c r="Q50" s="1002"/>
      <c r="R50" s="1002" t="s">
        <v>987</v>
      </c>
      <c r="S50" s="1002"/>
      <c r="T50" s="1002"/>
      <c r="U50" s="1002" t="s">
        <v>59</v>
      </c>
      <c r="V50" s="1002"/>
      <c r="W50" s="679" t="s">
        <v>1699</v>
      </c>
      <c r="X50" s="29"/>
      <c r="Y50" s="29"/>
      <c r="Z50" s="29"/>
      <c r="AA50" s="818"/>
      <c r="AB50" s="818"/>
      <c r="AC50" s="1768"/>
      <c r="AD50" s="520">
        <v>1</v>
      </c>
      <c r="AE50" s="520" t="s">
        <v>608</v>
      </c>
      <c r="AF50" s="520">
        <v>3</v>
      </c>
      <c r="AG50" s="520">
        <v>9</v>
      </c>
      <c r="AH50" s="528"/>
      <c r="AI50" s="528"/>
      <c r="AJ50" s="527" t="s">
        <v>2669</v>
      </c>
    </row>
    <row r="51" spans="1:36" s="135" customFormat="1" ht="13.5" customHeight="1">
      <c r="A51" s="999" t="s">
        <v>659</v>
      </c>
      <c r="B51" s="1000" t="s">
        <v>1400</v>
      </c>
      <c r="C51" s="1001">
        <v>0.35699999999999998</v>
      </c>
      <c r="D51" s="1001">
        <v>3</v>
      </c>
      <c r="E51" s="1001">
        <v>0</v>
      </c>
      <c r="F51" s="1001">
        <v>0</v>
      </c>
      <c r="G51" s="1001">
        <v>0</v>
      </c>
      <c r="H51" s="1001">
        <v>1</v>
      </c>
      <c r="I51" s="1001">
        <v>0</v>
      </c>
      <c r="J51" s="1001">
        <v>0</v>
      </c>
      <c r="K51" s="1001">
        <v>0</v>
      </c>
      <c r="L51" s="1001">
        <v>0</v>
      </c>
      <c r="M51" s="1001">
        <v>0</v>
      </c>
      <c r="N51" s="1001">
        <v>0</v>
      </c>
      <c r="O51" s="1002"/>
      <c r="P51" s="1002" t="s">
        <v>987</v>
      </c>
      <c r="Q51" s="1002"/>
      <c r="R51" s="1002" t="s">
        <v>2016</v>
      </c>
      <c r="S51" s="1002"/>
      <c r="T51" s="1002"/>
      <c r="U51" s="1002" t="s">
        <v>60</v>
      </c>
      <c r="V51" s="1002"/>
      <c r="W51" s="1002"/>
      <c r="X51" s="29"/>
      <c r="Y51" s="29"/>
      <c r="Z51" s="29"/>
      <c r="AA51" s="818"/>
      <c r="AB51" s="818"/>
      <c r="AC51" s="1768"/>
      <c r="AD51" s="520">
        <v>1</v>
      </c>
      <c r="AE51" s="520" t="s">
        <v>608</v>
      </c>
      <c r="AF51" s="520">
        <v>3</v>
      </c>
      <c r="AG51" s="520">
        <v>9</v>
      </c>
      <c r="AH51" s="528"/>
      <c r="AI51" s="528"/>
      <c r="AJ51" s="527" t="s">
        <v>2669</v>
      </c>
    </row>
    <row r="52" spans="1:36" s="135" customFormat="1" ht="13.5" customHeight="1">
      <c r="A52" s="999" t="s">
        <v>68</v>
      </c>
      <c r="B52" s="1000" t="s">
        <v>2536</v>
      </c>
      <c r="C52" s="1001">
        <v>0</v>
      </c>
      <c r="D52" s="1001">
        <v>0</v>
      </c>
      <c r="E52" s="1001">
        <v>0</v>
      </c>
      <c r="F52" s="1001">
        <v>0</v>
      </c>
      <c r="G52" s="1001">
        <v>0</v>
      </c>
      <c r="H52" s="1001">
        <v>0</v>
      </c>
      <c r="I52" s="1001">
        <v>0</v>
      </c>
      <c r="J52" s="1001">
        <v>0</v>
      </c>
      <c r="K52" s="1001">
        <v>0</v>
      </c>
      <c r="L52" s="1001">
        <v>0</v>
      </c>
      <c r="M52" s="1001">
        <v>0</v>
      </c>
      <c r="N52" s="1001">
        <v>0</v>
      </c>
      <c r="O52" s="1002"/>
      <c r="P52" s="1002"/>
      <c r="Q52" s="1002"/>
      <c r="R52" s="1002"/>
      <c r="S52" s="1002"/>
      <c r="T52" s="1002"/>
      <c r="U52" s="1002"/>
      <c r="V52" s="1002"/>
      <c r="W52" s="1002"/>
      <c r="X52" s="29"/>
      <c r="Y52" s="29"/>
      <c r="Z52" s="29"/>
      <c r="AA52" s="818"/>
      <c r="AB52" s="818"/>
      <c r="AC52" s="1768"/>
      <c r="AD52" s="520">
        <v>1</v>
      </c>
      <c r="AE52" s="520" t="s">
        <v>608</v>
      </c>
      <c r="AF52" s="520">
        <v>3</v>
      </c>
      <c r="AG52" s="520">
        <v>9</v>
      </c>
      <c r="AH52" s="528"/>
      <c r="AI52" s="528"/>
      <c r="AJ52" s="527" t="s">
        <v>2669</v>
      </c>
    </row>
    <row r="53" spans="1:36" s="135" customFormat="1" ht="13.5" customHeight="1">
      <c r="A53" s="999" t="s">
        <v>2673</v>
      </c>
      <c r="B53" s="1000" t="s">
        <v>2543</v>
      </c>
      <c r="C53" s="1001">
        <v>0.11799999999999999</v>
      </c>
      <c r="D53" s="1001">
        <v>1</v>
      </c>
      <c r="E53" s="1001">
        <v>0</v>
      </c>
      <c r="F53" s="1001">
        <v>0</v>
      </c>
      <c r="G53" s="1001">
        <v>0</v>
      </c>
      <c r="H53" s="1001">
        <v>0</v>
      </c>
      <c r="I53" s="1001">
        <v>0</v>
      </c>
      <c r="J53" s="1001">
        <v>0</v>
      </c>
      <c r="K53" s="1001">
        <v>0</v>
      </c>
      <c r="L53" s="1001">
        <v>0</v>
      </c>
      <c r="M53" s="1001">
        <v>0</v>
      </c>
      <c r="N53" s="1001">
        <v>0</v>
      </c>
      <c r="O53" s="1002"/>
      <c r="P53" s="1002"/>
      <c r="Q53" s="1002"/>
      <c r="R53" s="1002"/>
      <c r="S53" s="1002"/>
      <c r="T53" s="1002"/>
      <c r="U53" s="1002"/>
      <c r="V53" s="1002"/>
      <c r="W53" s="1002" t="s">
        <v>1374</v>
      </c>
      <c r="X53" s="29"/>
      <c r="Y53" s="29"/>
      <c r="Z53" s="29"/>
      <c r="AA53" s="818"/>
      <c r="AB53" s="818"/>
      <c r="AC53" s="1768"/>
      <c r="AD53" s="520">
        <v>1</v>
      </c>
      <c r="AE53" s="520" t="s">
        <v>608</v>
      </c>
      <c r="AF53" s="520">
        <v>3</v>
      </c>
      <c r="AG53" s="520">
        <v>9</v>
      </c>
      <c r="AH53" s="528"/>
      <c r="AI53" s="528"/>
      <c r="AJ53" s="527" t="s">
        <v>2669</v>
      </c>
    </row>
    <row r="54" spans="1:36" s="135" customFormat="1" ht="13.5" customHeight="1">
      <c r="A54" s="999" t="s">
        <v>62</v>
      </c>
      <c r="B54" s="1000" t="s">
        <v>2539</v>
      </c>
      <c r="C54" s="1001">
        <v>0.188</v>
      </c>
      <c r="D54" s="1001">
        <v>3</v>
      </c>
      <c r="E54" s="1001">
        <v>0</v>
      </c>
      <c r="F54" s="1001">
        <v>0</v>
      </c>
      <c r="G54" s="1001">
        <v>0</v>
      </c>
      <c r="H54" s="1001">
        <v>0</v>
      </c>
      <c r="I54" s="1001">
        <v>0</v>
      </c>
      <c r="J54" s="1001">
        <v>0</v>
      </c>
      <c r="K54" s="1001">
        <v>0</v>
      </c>
      <c r="L54" s="1001">
        <v>0</v>
      </c>
      <c r="M54" s="1001">
        <v>0</v>
      </c>
      <c r="N54" s="1001">
        <v>0</v>
      </c>
      <c r="O54" s="1002"/>
      <c r="P54" s="1002" t="s">
        <v>2009</v>
      </c>
      <c r="Q54" s="1002"/>
      <c r="R54" s="1002"/>
      <c r="S54" s="1002" t="s">
        <v>2016</v>
      </c>
      <c r="T54" s="1002"/>
      <c r="U54" s="1002" t="s">
        <v>987</v>
      </c>
      <c r="V54" s="1002"/>
      <c r="W54" s="1002"/>
      <c r="X54" s="29"/>
      <c r="Y54" s="29"/>
      <c r="Z54" s="29"/>
      <c r="AA54" s="818"/>
      <c r="AB54" s="818"/>
      <c r="AC54" s="1768"/>
      <c r="AD54" s="520">
        <v>1</v>
      </c>
      <c r="AE54" s="520" t="s">
        <v>608</v>
      </c>
      <c r="AF54" s="520">
        <v>3</v>
      </c>
      <c r="AG54" s="520">
        <v>9</v>
      </c>
      <c r="AH54" s="528"/>
      <c r="AI54" s="528"/>
      <c r="AJ54" s="527" t="s">
        <v>2669</v>
      </c>
    </row>
    <row r="55" spans="1:36" s="135" customFormat="1" ht="13.5" customHeight="1">
      <c r="A55" s="999" t="s">
        <v>63</v>
      </c>
      <c r="B55" s="1000" t="s">
        <v>1780</v>
      </c>
      <c r="C55" s="1001">
        <v>0.14299999999999999</v>
      </c>
      <c r="D55" s="1001">
        <v>2</v>
      </c>
      <c r="E55" s="1001">
        <v>0</v>
      </c>
      <c r="F55" s="1001">
        <v>0</v>
      </c>
      <c r="G55" s="1001">
        <v>0</v>
      </c>
      <c r="H55" s="1001">
        <v>1</v>
      </c>
      <c r="I55" s="1001">
        <v>0</v>
      </c>
      <c r="J55" s="1001">
        <v>0</v>
      </c>
      <c r="K55" s="1001">
        <v>0</v>
      </c>
      <c r="L55" s="1001">
        <v>0</v>
      </c>
      <c r="M55" s="1001">
        <v>0</v>
      </c>
      <c r="N55" s="1001">
        <v>0</v>
      </c>
      <c r="O55" s="1002"/>
      <c r="P55" s="1002" t="s">
        <v>1374</v>
      </c>
      <c r="Q55" s="1002"/>
      <c r="R55" s="1002"/>
      <c r="S55" s="1002" t="s">
        <v>60</v>
      </c>
      <c r="T55" s="1002"/>
      <c r="U55" s="1002"/>
      <c r="V55" s="1002"/>
      <c r="W55" s="1002"/>
      <c r="X55" s="29"/>
      <c r="Y55" s="29"/>
      <c r="Z55" s="29"/>
      <c r="AA55" s="818"/>
      <c r="AB55" s="818"/>
      <c r="AC55" s="1768"/>
      <c r="AD55" s="520">
        <v>1</v>
      </c>
      <c r="AE55" s="520" t="s">
        <v>608</v>
      </c>
      <c r="AF55" s="520">
        <v>3</v>
      </c>
      <c r="AG55" s="520">
        <v>9</v>
      </c>
      <c r="AH55" s="528"/>
      <c r="AI55" s="528"/>
      <c r="AJ55" s="527" t="s">
        <v>2669</v>
      </c>
    </row>
    <row r="56" spans="1:36" s="135" customFormat="1" ht="13.5" customHeight="1">
      <c r="A56" s="999" t="s">
        <v>67</v>
      </c>
      <c r="B56" s="1000" t="s">
        <v>1899</v>
      </c>
      <c r="C56" s="1001">
        <v>0.29399999999999998</v>
      </c>
      <c r="D56" s="1001">
        <v>1</v>
      </c>
      <c r="E56" s="1001">
        <v>0</v>
      </c>
      <c r="F56" s="1001">
        <v>0</v>
      </c>
      <c r="G56" s="1001">
        <v>0</v>
      </c>
      <c r="H56" s="1001">
        <v>1</v>
      </c>
      <c r="I56" s="1001">
        <v>0</v>
      </c>
      <c r="J56" s="1001">
        <v>0</v>
      </c>
      <c r="K56" s="1001">
        <v>0</v>
      </c>
      <c r="L56" s="1001">
        <v>0</v>
      </c>
      <c r="M56" s="1001">
        <v>0</v>
      </c>
      <c r="N56" s="1001">
        <v>0</v>
      </c>
      <c r="O56" s="1002"/>
      <c r="P56" s="1002"/>
      <c r="Q56" s="1002"/>
      <c r="R56" s="1002"/>
      <c r="S56" s="1002"/>
      <c r="T56" s="1002"/>
      <c r="U56" s="1002"/>
      <c r="V56" s="1002" t="s">
        <v>60</v>
      </c>
      <c r="W56" s="1002"/>
      <c r="X56" s="29"/>
      <c r="Y56" s="29"/>
      <c r="Z56" s="29"/>
      <c r="AA56" s="818"/>
      <c r="AB56" s="818"/>
      <c r="AC56" s="1768"/>
      <c r="AD56" s="520">
        <v>1</v>
      </c>
      <c r="AE56" s="520" t="s">
        <v>608</v>
      </c>
      <c r="AF56" s="520">
        <v>3</v>
      </c>
      <c r="AG56" s="520">
        <v>9</v>
      </c>
      <c r="AH56" s="528"/>
      <c r="AI56" s="528"/>
      <c r="AJ56" s="527" t="s">
        <v>2669</v>
      </c>
    </row>
    <row r="57" spans="1:36" s="135" customFormat="1" ht="13.5" customHeight="1">
      <c r="A57" s="999" t="s">
        <v>2537</v>
      </c>
      <c r="B57" s="1000" t="s">
        <v>1406</v>
      </c>
      <c r="C57" s="1001">
        <v>0.375</v>
      </c>
      <c r="D57" s="1001">
        <v>0</v>
      </c>
      <c r="E57" s="1001">
        <v>0</v>
      </c>
      <c r="F57" s="1001">
        <v>0</v>
      </c>
      <c r="G57" s="1001">
        <v>0</v>
      </c>
      <c r="H57" s="1001">
        <v>0</v>
      </c>
      <c r="I57" s="1001">
        <v>0</v>
      </c>
      <c r="J57" s="1001">
        <v>0</v>
      </c>
      <c r="K57" s="1001">
        <v>0</v>
      </c>
      <c r="L57" s="1001">
        <v>0</v>
      </c>
      <c r="M57" s="1001">
        <v>0</v>
      </c>
      <c r="N57" s="1001">
        <v>0</v>
      </c>
      <c r="O57" s="1002"/>
      <c r="P57" s="1002"/>
      <c r="Q57" s="1002"/>
      <c r="R57" s="1002"/>
      <c r="S57" s="1002"/>
      <c r="T57" s="1002"/>
      <c r="U57" s="1002"/>
      <c r="V57" s="1002"/>
      <c r="W57" s="1002"/>
      <c r="X57" s="29"/>
      <c r="Y57" s="29"/>
      <c r="Z57" s="29"/>
      <c r="AA57" s="818"/>
      <c r="AB57" s="818"/>
      <c r="AC57" s="1768"/>
      <c r="AD57" s="520">
        <v>1</v>
      </c>
      <c r="AE57" s="520" t="s">
        <v>608</v>
      </c>
      <c r="AF57" s="520">
        <v>3</v>
      </c>
      <c r="AG57" s="520">
        <v>9</v>
      </c>
      <c r="AH57" s="528"/>
      <c r="AI57" s="528"/>
      <c r="AJ57" s="527" t="s">
        <v>2669</v>
      </c>
    </row>
    <row r="58" spans="1:36" s="135" customFormat="1" ht="13.5" customHeight="1">
      <c r="A58" s="999" t="s">
        <v>58</v>
      </c>
      <c r="B58" s="1000" t="s">
        <v>2530</v>
      </c>
      <c r="C58" s="1001">
        <v>0.28599999999999998</v>
      </c>
      <c r="D58" s="1001">
        <v>2</v>
      </c>
      <c r="E58" s="1001">
        <v>1</v>
      </c>
      <c r="F58" s="1001">
        <v>1</v>
      </c>
      <c r="G58" s="1001">
        <v>0</v>
      </c>
      <c r="H58" s="1001">
        <v>1</v>
      </c>
      <c r="I58" s="1001">
        <v>1</v>
      </c>
      <c r="J58" s="1001">
        <v>0</v>
      </c>
      <c r="K58" s="1001">
        <v>0</v>
      </c>
      <c r="L58" s="1001">
        <v>0</v>
      </c>
      <c r="M58" s="1001">
        <v>0</v>
      </c>
      <c r="N58" s="1001">
        <v>0</v>
      </c>
      <c r="O58" s="1002"/>
      <c r="P58" s="1002"/>
      <c r="Q58" s="1002" t="s">
        <v>1372</v>
      </c>
      <c r="R58" s="1002"/>
      <c r="S58" s="679" t="s">
        <v>1837</v>
      </c>
      <c r="T58" s="1002"/>
      <c r="U58" s="1002"/>
      <c r="V58" s="1002" t="s">
        <v>733</v>
      </c>
      <c r="W58" s="1002"/>
      <c r="X58" s="29"/>
      <c r="Y58" s="29"/>
      <c r="Z58" s="29"/>
      <c r="AA58" s="818">
        <v>1</v>
      </c>
      <c r="AB58" s="818"/>
      <c r="AC58" s="1768"/>
      <c r="AD58" s="520">
        <v>1</v>
      </c>
      <c r="AE58" s="520" t="s">
        <v>608</v>
      </c>
      <c r="AF58" s="520">
        <v>3</v>
      </c>
      <c r="AG58" s="520">
        <v>9</v>
      </c>
      <c r="AH58" s="528"/>
      <c r="AI58" s="528"/>
      <c r="AJ58" s="527" t="s">
        <v>2669</v>
      </c>
    </row>
    <row r="59" spans="1:36" s="135" customFormat="1" ht="13.5" customHeight="1">
      <c r="A59" s="1832" t="s">
        <v>66</v>
      </c>
      <c r="B59" s="1832"/>
      <c r="C59" s="681"/>
      <c r="D59" s="681">
        <v>31</v>
      </c>
      <c r="E59" s="681">
        <v>2</v>
      </c>
      <c r="F59" s="681">
        <v>4</v>
      </c>
      <c r="G59" s="681">
        <v>0</v>
      </c>
      <c r="H59" s="681">
        <v>8</v>
      </c>
      <c r="I59" s="681">
        <v>1</v>
      </c>
      <c r="J59" s="681">
        <v>0</v>
      </c>
      <c r="K59" s="681">
        <v>1</v>
      </c>
      <c r="L59" s="681">
        <v>0</v>
      </c>
      <c r="M59" s="681">
        <v>0</v>
      </c>
      <c r="N59" s="681">
        <v>0</v>
      </c>
      <c r="O59" s="496"/>
      <c r="P59" s="496"/>
      <c r="Q59" s="496"/>
      <c r="R59" s="496"/>
      <c r="S59" s="496"/>
      <c r="T59" s="496"/>
      <c r="U59" s="496"/>
      <c r="V59" s="496"/>
      <c r="W59" s="496"/>
      <c r="X59" s="29"/>
      <c r="Y59" s="29"/>
      <c r="Z59" s="29"/>
      <c r="AA59" s="818"/>
      <c r="AB59" s="818"/>
      <c r="AC59" s="1768"/>
      <c r="AD59" s="520"/>
      <c r="AE59" s="520"/>
      <c r="AF59" s="520"/>
      <c r="AG59" s="520"/>
      <c r="AH59" s="521"/>
    </row>
    <row r="60" spans="1:36" s="1796" customFormat="1" ht="13.5" customHeight="1" thickBot="1">
      <c r="A60" s="1618" t="s">
        <v>58</v>
      </c>
      <c r="B60" s="1619" t="s">
        <v>1396</v>
      </c>
      <c r="C60" s="1628">
        <v>0.26700000000000002</v>
      </c>
      <c r="D60" s="1628">
        <v>2</v>
      </c>
      <c r="E60" s="1628">
        <v>0</v>
      </c>
      <c r="F60" s="1628">
        <v>1</v>
      </c>
      <c r="G60" s="1628">
        <v>0</v>
      </c>
      <c r="H60" s="1628">
        <v>1</v>
      </c>
      <c r="I60" s="1628">
        <v>1</v>
      </c>
      <c r="J60" s="1628">
        <v>0</v>
      </c>
      <c r="K60" s="1628">
        <v>0</v>
      </c>
      <c r="L60" s="1628">
        <v>0</v>
      </c>
      <c r="M60" s="1628">
        <v>0</v>
      </c>
      <c r="N60" s="1628">
        <v>0</v>
      </c>
      <c r="O60" s="1630" t="s">
        <v>60</v>
      </c>
      <c r="P60" s="1630"/>
      <c r="Q60" s="1630" t="s">
        <v>733</v>
      </c>
      <c r="R60" s="1630"/>
      <c r="S60" s="1630"/>
      <c r="T60" s="1629" t="s">
        <v>1699</v>
      </c>
      <c r="U60" s="1630"/>
      <c r="V60" s="1630"/>
      <c r="W60" s="1631"/>
      <c r="X60" s="1768"/>
      <c r="Y60" s="1768"/>
      <c r="Z60" s="1768"/>
      <c r="AA60" s="818"/>
      <c r="AB60" s="818"/>
      <c r="AC60" s="1768"/>
      <c r="AD60" s="520">
        <v>1</v>
      </c>
      <c r="AE60" s="520" t="s">
        <v>608</v>
      </c>
      <c r="AF60" s="520">
        <v>3</v>
      </c>
      <c r="AG60" s="520">
        <v>8</v>
      </c>
      <c r="AH60" s="521"/>
      <c r="AI60" s="521" t="s">
        <v>1906</v>
      </c>
    </row>
    <row r="61" spans="1:36" s="1796" customFormat="1" ht="13.5" customHeight="1" thickBot="1">
      <c r="A61" s="1621" t="s">
        <v>2541</v>
      </c>
      <c r="B61" s="1622" t="s">
        <v>1407</v>
      </c>
      <c r="C61" s="1632">
        <v>0.33300000000000002</v>
      </c>
      <c r="D61" s="1632">
        <v>1</v>
      </c>
      <c r="E61" s="1632">
        <v>1</v>
      </c>
      <c r="F61" s="1632">
        <v>0</v>
      </c>
      <c r="G61" s="1632">
        <v>0</v>
      </c>
      <c r="H61" s="1632">
        <v>0</v>
      </c>
      <c r="I61" s="1632">
        <v>0</v>
      </c>
      <c r="J61" s="1632">
        <v>0</v>
      </c>
      <c r="K61" s="1632">
        <v>0</v>
      </c>
      <c r="L61" s="1632">
        <v>0</v>
      </c>
      <c r="M61" s="1632">
        <v>0</v>
      </c>
      <c r="N61" s="1632">
        <v>0</v>
      </c>
      <c r="O61" s="1633"/>
      <c r="P61" s="1633"/>
      <c r="Q61" s="1633"/>
      <c r="R61" s="1633"/>
      <c r="S61" s="1633"/>
      <c r="T61" s="1633"/>
      <c r="U61" s="1633" t="s">
        <v>2027</v>
      </c>
      <c r="V61" s="1633"/>
      <c r="W61" s="1635"/>
      <c r="X61" s="1768"/>
      <c r="Y61" s="1768"/>
      <c r="Z61" s="1768"/>
      <c r="AA61" s="818"/>
      <c r="AB61" s="818"/>
      <c r="AC61" s="1768"/>
      <c r="AD61" s="520">
        <v>1</v>
      </c>
      <c r="AE61" s="520" t="s">
        <v>608</v>
      </c>
      <c r="AF61" s="520">
        <v>3</v>
      </c>
      <c r="AG61" s="520">
        <v>8</v>
      </c>
      <c r="AH61" s="521"/>
      <c r="AI61" s="521" t="s">
        <v>1906</v>
      </c>
    </row>
    <row r="62" spans="1:36" s="1796" customFormat="1" ht="13.5" customHeight="1" thickBot="1">
      <c r="A62" s="1621" t="s">
        <v>988</v>
      </c>
      <c r="B62" s="1622" t="s">
        <v>2543</v>
      </c>
      <c r="C62" s="1632">
        <v>0.125</v>
      </c>
      <c r="D62" s="1632">
        <v>3</v>
      </c>
      <c r="E62" s="1632">
        <v>1</v>
      </c>
      <c r="F62" s="1632">
        <v>1</v>
      </c>
      <c r="G62" s="1632">
        <v>0</v>
      </c>
      <c r="H62" s="1632">
        <v>0</v>
      </c>
      <c r="I62" s="1632">
        <v>0</v>
      </c>
      <c r="J62" s="1632">
        <v>0</v>
      </c>
      <c r="K62" s="1632">
        <v>1</v>
      </c>
      <c r="L62" s="1632">
        <v>0</v>
      </c>
      <c r="M62" s="1632">
        <v>1</v>
      </c>
      <c r="N62" s="1632">
        <v>0</v>
      </c>
      <c r="O62" s="1633" t="s">
        <v>2048</v>
      </c>
      <c r="P62" s="1633"/>
      <c r="Q62" s="1633" t="s">
        <v>2028</v>
      </c>
      <c r="R62" s="1633"/>
      <c r="S62" s="1633"/>
      <c r="T62" s="1634" t="s">
        <v>1837</v>
      </c>
      <c r="U62" s="1633"/>
      <c r="V62" s="1633" t="s">
        <v>658</v>
      </c>
      <c r="W62" s="1635"/>
      <c r="X62" s="1768"/>
      <c r="Y62" s="1768"/>
      <c r="Z62" s="1768"/>
      <c r="AA62" s="818">
        <v>1</v>
      </c>
      <c r="AB62" s="818"/>
      <c r="AC62" s="1768"/>
      <c r="AD62" s="520">
        <v>1</v>
      </c>
      <c r="AE62" s="520" t="s">
        <v>608</v>
      </c>
      <c r="AF62" s="520">
        <v>3</v>
      </c>
      <c r="AG62" s="520">
        <v>8</v>
      </c>
      <c r="AH62" s="521"/>
      <c r="AI62" s="521" t="s">
        <v>1906</v>
      </c>
    </row>
    <row r="63" spans="1:36" s="1796" customFormat="1" ht="13.5" customHeight="1" thickBot="1">
      <c r="A63" s="1621" t="s">
        <v>2542</v>
      </c>
      <c r="B63" s="1622" t="s">
        <v>1401</v>
      </c>
      <c r="C63" s="1632">
        <v>0.2</v>
      </c>
      <c r="D63" s="1632">
        <v>4</v>
      </c>
      <c r="E63" s="1632">
        <v>0</v>
      </c>
      <c r="F63" s="1632">
        <v>1</v>
      </c>
      <c r="G63" s="1632">
        <v>2</v>
      </c>
      <c r="H63" s="1632">
        <v>1</v>
      </c>
      <c r="I63" s="1632">
        <v>0</v>
      </c>
      <c r="J63" s="1632">
        <v>0</v>
      </c>
      <c r="K63" s="1632">
        <v>0</v>
      </c>
      <c r="L63" s="1632">
        <v>0</v>
      </c>
      <c r="M63" s="1632">
        <v>0</v>
      </c>
      <c r="N63" s="1632">
        <v>0</v>
      </c>
      <c r="O63" s="1633" t="s">
        <v>680</v>
      </c>
      <c r="P63" s="1633"/>
      <c r="Q63" s="1633" t="s">
        <v>60</v>
      </c>
      <c r="R63" s="1633"/>
      <c r="S63" s="1633"/>
      <c r="T63" s="1636" t="s">
        <v>1699</v>
      </c>
      <c r="U63" s="1633"/>
      <c r="V63" s="1633" t="s">
        <v>2048</v>
      </c>
      <c r="W63" s="1635"/>
      <c r="X63" s="1768"/>
      <c r="Y63" s="1768"/>
      <c r="Z63" s="1768"/>
      <c r="AA63" s="818"/>
      <c r="AB63" s="818"/>
      <c r="AC63" s="1768"/>
      <c r="AD63" s="520">
        <v>1</v>
      </c>
      <c r="AE63" s="520" t="s">
        <v>608</v>
      </c>
      <c r="AF63" s="520">
        <v>3</v>
      </c>
      <c r="AG63" s="520">
        <v>8</v>
      </c>
      <c r="AH63" s="521"/>
      <c r="AI63" s="521" t="s">
        <v>1906</v>
      </c>
    </row>
    <row r="64" spans="1:36" s="1796" customFormat="1" ht="13.5" customHeight="1" thickBot="1">
      <c r="A64" s="1621" t="s">
        <v>61</v>
      </c>
      <c r="B64" s="1622" t="s">
        <v>2534</v>
      </c>
      <c r="C64" s="1632">
        <v>0.111</v>
      </c>
      <c r="D64" s="1632">
        <v>4</v>
      </c>
      <c r="E64" s="1632">
        <v>0</v>
      </c>
      <c r="F64" s="1632">
        <v>0</v>
      </c>
      <c r="G64" s="1632">
        <v>0</v>
      </c>
      <c r="H64" s="1632">
        <v>0</v>
      </c>
      <c r="I64" s="1632">
        <v>0</v>
      </c>
      <c r="J64" s="1632">
        <v>0</v>
      </c>
      <c r="K64" s="1632">
        <v>0</v>
      </c>
      <c r="L64" s="1632">
        <v>0</v>
      </c>
      <c r="M64" s="1632">
        <v>0</v>
      </c>
      <c r="N64" s="1632">
        <v>0</v>
      </c>
      <c r="O64" s="1633"/>
      <c r="P64" s="1633" t="s">
        <v>59</v>
      </c>
      <c r="Q64" s="1633"/>
      <c r="R64" s="1633" t="s">
        <v>658</v>
      </c>
      <c r="S64" s="1633"/>
      <c r="T64" s="1633" t="s">
        <v>2601</v>
      </c>
      <c r="U64" s="1633"/>
      <c r="V64" s="1633" t="s">
        <v>1374</v>
      </c>
      <c r="W64" s="1635"/>
      <c r="X64" s="1768"/>
      <c r="Y64" s="1768"/>
      <c r="Z64" s="1768"/>
      <c r="AA64" s="818"/>
      <c r="AB64" s="818"/>
      <c r="AC64" s="1768"/>
      <c r="AD64" s="520">
        <v>1</v>
      </c>
      <c r="AE64" s="520" t="s">
        <v>608</v>
      </c>
      <c r="AF64" s="520">
        <v>3</v>
      </c>
      <c r="AG64" s="520">
        <v>8</v>
      </c>
      <c r="AH64" s="521"/>
      <c r="AI64" s="521" t="s">
        <v>1906</v>
      </c>
    </row>
    <row r="65" spans="1:35" s="1796" customFormat="1" ht="13.5" customHeight="1" thickBot="1">
      <c r="A65" s="1621" t="s">
        <v>57</v>
      </c>
      <c r="B65" s="1622" t="s">
        <v>1901</v>
      </c>
      <c r="C65" s="1632">
        <v>0.217</v>
      </c>
      <c r="D65" s="1632">
        <v>4</v>
      </c>
      <c r="E65" s="1632">
        <v>0</v>
      </c>
      <c r="F65" s="1632">
        <v>2</v>
      </c>
      <c r="G65" s="1632">
        <v>0</v>
      </c>
      <c r="H65" s="1632">
        <v>0</v>
      </c>
      <c r="I65" s="1632">
        <v>0</v>
      </c>
      <c r="J65" s="1632">
        <v>0</v>
      </c>
      <c r="K65" s="1632">
        <v>0</v>
      </c>
      <c r="L65" s="1632">
        <v>0</v>
      </c>
      <c r="M65" s="1632">
        <v>0</v>
      </c>
      <c r="N65" s="1632">
        <v>0</v>
      </c>
      <c r="O65" s="1633"/>
      <c r="P65" s="1634" t="s">
        <v>1697</v>
      </c>
      <c r="Q65" s="1633"/>
      <c r="R65" s="1633" t="s">
        <v>1374</v>
      </c>
      <c r="S65" s="1633"/>
      <c r="T65" s="1634" t="s">
        <v>1699</v>
      </c>
      <c r="U65" s="1633"/>
      <c r="V65" s="1633"/>
      <c r="W65" s="1635" t="s">
        <v>59</v>
      </c>
      <c r="X65" s="1768"/>
      <c r="Y65" s="1768"/>
      <c r="Z65" s="1768"/>
      <c r="AA65" s="818"/>
      <c r="AB65" s="818"/>
      <c r="AC65" s="1768"/>
      <c r="AD65" s="520">
        <v>1</v>
      </c>
      <c r="AE65" s="520" t="s">
        <v>608</v>
      </c>
      <c r="AF65" s="520">
        <v>3</v>
      </c>
      <c r="AG65" s="520">
        <v>8</v>
      </c>
      <c r="AH65" s="521"/>
      <c r="AI65" s="521" t="s">
        <v>1906</v>
      </c>
    </row>
    <row r="66" spans="1:35" s="1796" customFormat="1" ht="13.5" customHeight="1" thickBot="1">
      <c r="A66" s="1621" t="s">
        <v>659</v>
      </c>
      <c r="B66" s="1622" t="s">
        <v>1895</v>
      </c>
      <c r="C66" s="1632">
        <v>0.26700000000000002</v>
      </c>
      <c r="D66" s="1632">
        <v>3</v>
      </c>
      <c r="E66" s="1632">
        <v>0</v>
      </c>
      <c r="F66" s="1632">
        <v>0</v>
      </c>
      <c r="G66" s="1632">
        <v>0</v>
      </c>
      <c r="H66" s="1632">
        <v>1</v>
      </c>
      <c r="I66" s="1632">
        <v>0</v>
      </c>
      <c r="J66" s="1632">
        <v>0</v>
      </c>
      <c r="K66" s="1632">
        <v>0</v>
      </c>
      <c r="L66" s="1632">
        <v>0</v>
      </c>
      <c r="M66" s="1632">
        <v>0</v>
      </c>
      <c r="N66" s="1632">
        <v>0</v>
      </c>
      <c r="O66" s="1633"/>
      <c r="P66" s="1633" t="s">
        <v>60</v>
      </c>
      <c r="Q66" s="1633"/>
      <c r="R66" s="1633" t="s">
        <v>2016</v>
      </c>
      <c r="S66" s="1633"/>
      <c r="T66" s="1633"/>
      <c r="U66" s="1633" t="s">
        <v>658</v>
      </c>
      <c r="V66" s="1633"/>
      <c r="W66" s="1635"/>
      <c r="X66" s="1768"/>
      <c r="Y66" s="1768"/>
      <c r="Z66" s="1768"/>
      <c r="AA66" s="818"/>
      <c r="AB66" s="818"/>
      <c r="AC66" s="1768"/>
      <c r="AD66" s="520">
        <v>1</v>
      </c>
      <c r="AE66" s="520" t="s">
        <v>608</v>
      </c>
      <c r="AF66" s="520">
        <v>3</v>
      </c>
      <c r="AG66" s="520">
        <v>8</v>
      </c>
      <c r="AH66" s="521"/>
      <c r="AI66" s="521" t="s">
        <v>1906</v>
      </c>
    </row>
    <row r="67" spans="1:35" s="1796" customFormat="1" ht="13.5" customHeight="1" thickBot="1">
      <c r="A67" s="1621" t="s">
        <v>67</v>
      </c>
      <c r="B67" s="1622" t="s">
        <v>1400</v>
      </c>
      <c r="C67" s="1632">
        <v>0.45500000000000002</v>
      </c>
      <c r="D67" s="1632">
        <v>1</v>
      </c>
      <c r="E67" s="1632">
        <v>0</v>
      </c>
      <c r="F67" s="1632">
        <v>1</v>
      </c>
      <c r="G67" s="1632">
        <v>0</v>
      </c>
      <c r="H67" s="1632">
        <v>0</v>
      </c>
      <c r="I67" s="1632">
        <v>0</v>
      </c>
      <c r="J67" s="1632">
        <v>0</v>
      </c>
      <c r="K67" s="1632">
        <v>0</v>
      </c>
      <c r="L67" s="1632">
        <v>0</v>
      </c>
      <c r="M67" s="1632">
        <v>0</v>
      </c>
      <c r="N67" s="1632">
        <v>0</v>
      </c>
      <c r="O67" s="1633"/>
      <c r="P67" s="1633"/>
      <c r="Q67" s="1633"/>
      <c r="R67" s="1633"/>
      <c r="S67" s="1633"/>
      <c r="T67" s="1633"/>
      <c r="U67" s="1633"/>
      <c r="V67" s="1633"/>
      <c r="W67" s="1766" t="s">
        <v>1108</v>
      </c>
      <c r="X67" s="1768"/>
      <c r="Y67" s="1768"/>
      <c r="Z67" s="1768"/>
      <c r="AA67" s="818"/>
      <c r="AB67" s="818"/>
      <c r="AC67" s="1768"/>
      <c r="AD67" s="520">
        <v>1</v>
      </c>
      <c r="AE67" s="520" t="s">
        <v>608</v>
      </c>
      <c r="AF67" s="520">
        <v>3</v>
      </c>
      <c r="AG67" s="520">
        <v>8</v>
      </c>
      <c r="AH67" s="521"/>
      <c r="AI67" s="521" t="s">
        <v>1906</v>
      </c>
    </row>
    <row r="68" spans="1:35" s="1796" customFormat="1" ht="13.5" customHeight="1" thickBot="1">
      <c r="A68" s="1621" t="s">
        <v>62</v>
      </c>
      <c r="B68" s="1622" t="s">
        <v>2539</v>
      </c>
      <c r="C68" s="1632">
        <v>0.23100000000000001</v>
      </c>
      <c r="D68" s="1632">
        <v>3</v>
      </c>
      <c r="E68" s="1632">
        <v>1</v>
      </c>
      <c r="F68" s="1632">
        <v>2</v>
      </c>
      <c r="G68" s="1632">
        <v>0</v>
      </c>
      <c r="H68" s="1632">
        <v>0</v>
      </c>
      <c r="I68" s="1632">
        <v>1</v>
      </c>
      <c r="J68" s="1632">
        <v>0</v>
      </c>
      <c r="K68" s="1632">
        <v>0</v>
      </c>
      <c r="L68" s="1632">
        <v>0</v>
      </c>
      <c r="M68" s="1632">
        <v>0</v>
      </c>
      <c r="N68" s="1632">
        <v>0</v>
      </c>
      <c r="O68" s="1633"/>
      <c r="P68" s="1634" t="s">
        <v>1108</v>
      </c>
      <c r="Q68" s="1633"/>
      <c r="R68" s="1633"/>
      <c r="S68" s="1634" t="s">
        <v>1697</v>
      </c>
      <c r="T68" s="1633"/>
      <c r="U68" s="1633" t="s">
        <v>733</v>
      </c>
      <c r="V68" s="1633"/>
      <c r="W68" s="1635" t="s">
        <v>2579</v>
      </c>
      <c r="X68" s="1768"/>
      <c r="Y68" s="1768"/>
      <c r="Z68" s="1768"/>
      <c r="AA68" s="818"/>
      <c r="AB68" s="818"/>
      <c r="AC68" s="1768"/>
      <c r="AD68" s="520">
        <v>1</v>
      </c>
      <c r="AE68" s="520" t="s">
        <v>608</v>
      </c>
      <c r="AF68" s="520">
        <v>3</v>
      </c>
      <c r="AG68" s="520">
        <v>8</v>
      </c>
      <c r="AH68" s="521"/>
      <c r="AI68" s="521" t="s">
        <v>1906</v>
      </c>
    </row>
    <row r="69" spans="1:35" s="1796" customFormat="1" ht="13.5" customHeight="1" thickBot="1">
      <c r="A69" s="1621" t="s">
        <v>63</v>
      </c>
      <c r="B69" s="1622" t="s">
        <v>1406</v>
      </c>
      <c r="C69" s="1632">
        <v>0.375</v>
      </c>
      <c r="D69" s="1632">
        <v>3</v>
      </c>
      <c r="E69" s="1632">
        <v>0</v>
      </c>
      <c r="F69" s="1632">
        <v>1</v>
      </c>
      <c r="G69" s="1632">
        <v>1</v>
      </c>
      <c r="H69" s="1632">
        <v>0</v>
      </c>
      <c r="I69" s="1632">
        <v>0</v>
      </c>
      <c r="J69" s="1632">
        <v>0</v>
      </c>
      <c r="K69" s="1632">
        <v>0</v>
      </c>
      <c r="L69" s="1632">
        <v>0</v>
      </c>
      <c r="M69" s="1632">
        <v>0</v>
      </c>
      <c r="N69" s="1632">
        <v>0</v>
      </c>
      <c r="O69" s="1633"/>
      <c r="P69" s="1633" t="s">
        <v>2016</v>
      </c>
      <c r="Q69" s="1633"/>
      <c r="R69" s="1633"/>
      <c r="S69" s="1633" t="s">
        <v>2012</v>
      </c>
      <c r="T69" s="1633"/>
      <c r="U69" s="1636" t="s">
        <v>1837</v>
      </c>
      <c r="V69" s="1633"/>
      <c r="W69" s="1635"/>
      <c r="X69" s="1768"/>
      <c r="Y69" s="1768"/>
      <c r="Z69" s="1768"/>
      <c r="AA69" s="818">
        <v>1</v>
      </c>
      <c r="AB69" s="818"/>
      <c r="AC69" s="1768"/>
      <c r="AD69" s="520">
        <v>1</v>
      </c>
      <c r="AE69" s="520" t="s">
        <v>608</v>
      </c>
      <c r="AF69" s="520">
        <v>3</v>
      </c>
      <c r="AG69" s="520">
        <v>8</v>
      </c>
      <c r="AH69" s="521"/>
      <c r="AI69" s="521" t="s">
        <v>1906</v>
      </c>
    </row>
    <row r="70" spans="1:35" s="1796" customFormat="1" ht="13.5" customHeight="1" thickBot="1">
      <c r="A70" s="1621" t="s">
        <v>986</v>
      </c>
      <c r="B70" s="1622" t="s">
        <v>1785</v>
      </c>
      <c r="C70" s="1632">
        <v>0.5</v>
      </c>
      <c r="D70" s="1632">
        <v>3</v>
      </c>
      <c r="E70" s="1632">
        <v>0</v>
      </c>
      <c r="F70" s="1632">
        <v>1</v>
      </c>
      <c r="G70" s="1632">
        <v>0</v>
      </c>
      <c r="H70" s="1632">
        <v>1</v>
      </c>
      <c r="I70" s="1632">
        <v>0</v>
      </c>
      <c r="J70" s="1632">
        <v>0</v>
      </c>
      <c r="K70" s="1632">
        <v>0</v>
      </c>
      <c r="L70" s="1632">
        <v>0</v>
      </c>
      <c r="M70" s="1632">
        <v>0</v>
      </c>
      <c r="N70" s="1632">
        <v>0</v>
      </c>
      <c r="O70" s="1633"/>
      <c r="P70" s="1633"/>
      <c r="Q70" s="1634" t="s">
        <v>1837</v>
      </c>
      <c r="R70" s="1633"/>
      <c r="S70" s="1633" t="s">
        <v>680</v>
      </c>
      <c r="T70" s="1633"/>
      <c r="U70" s="1633" t="s">
        <v>60</v>
      </c>
      <c r="V70" s="1633"/>
      <c r="W70" s="1635"/>
      <c r="X70" s="1768"/>
      <c r="Y70" s="1768"/>
      <c r="Z70" s="1768"/>
      <c r="AA70" s="818">
        <v>1</v>
      </c>
      <c r="AB70" s="818"/>
      <c r="AC70" s="1768"/>
      <c r="AD70" s="520">
        <v>1</v>
      </c>
      <c r="AE70" s="520" t="s">
        <v>608</v>
      </c>
      <c r="AF70" s="520">
        <v>3</v>
      </c>
      <c r="AG70" s="520">
        <v>8</v>
      </c>
      <c r="AH70" s="521"/>
      <c r="AI70" s="521" t="s">
        <v>1906</v>
      </c>
    </row>
    <row r="71" spans="1:35" s="1796" customFormat="1" ht="13.5" customHeight="1" thickBot="1">
      <c r="A71" s="1838" t="s">
        <v>66</v>
      </c>
      <c r="B71" s="1839"/>
      <c r="C71" s="1637"/>
      <c r="D71" s="1637">
        <v>31</v>
      </c>
      <c r="E71" s="1637">
        <v>3</v>
      </c>
      <c r="F71" s="1637">
        <v>10</v>
      </c>
      <c r="G71" s="1637">
        <v>3</v>
      </c>
      <c r="H71" s="1637">
        <v>4</v>
      </c>
      <c r="I71" s="1637">
        <v>2</v>
      </c>
      <c r="J71" s="1637">
        <v>0</v>
      </c>
      <c r="K71" s="1637">
        <v>1</v>
      </c>
      <c r="L71" s="1637">
        <v>0</v>
      </c>
      <c r="M71" s="1637">
        <v>1</v>
      </c>
      <c r="N71" s="1637">
        <v>0</v>
      </c>
      <c r="O71" s="1638"/>
      <c r="P71" s="1638"/>
      <c r="Q71" s="1638"/>
      <c r="R71" s="1638"/>
      <c r="S71" s="1638"/>
      <c r="T71" s="1638"/>
      <c r="U71" s="1638"/>
      <c r="V71" s="1638"/>
      <c r="W71" s="1639"/>
      <c r="X71" s="1768"/>
      <c r="Y71" s="1768"/>
      <c r="Z71" s="1768"/>
      <c r="AA71" s="818"/>
      <c r="AB71" s="818"/>
      <c r="AC71" s="1768"/>
      <c r="AD71" s="520">
        <v>1</v>
      </c>
      <c r="AE71" s="520" t="s">
        <v>608</v>
      </c>
      <c r="AF71" s="520">
        <v>3</v>
      </c>
      <c r="AG71" s="520">
        <v>8</v>
      </c>
      <c r="AH71" s="521"/>
      <c r="AI71" s="521" t="s">
        <v>1906</v>
      </c>
    </row>
    <row r="72" spans="1:35" s="135" customFormat="1" ht="13.5" customHeight="1" thickBot="1">
      <c r="A72" s="1618" t="s">
        <v>58</v>
      </c>
      <c r="B72" s="1619" t="s">
        <v>1396</v>
      </c>
      <c r="C72" s="1628">
        <v>0.23100000000000001</v>
      </c>
      <c r="D72" s="1628">
        <v>2</v>
      </c>
      <c r="E72" s="1628">
        <v>1</v>
      </c>
      <c r="F72" s="1628">
        <v>1</v>
      </c>
      <c r="G72" s="1628">
        <v>0</v>
      </c>
      <c r="H72" s="1628">
        <v>0</v>
      </c>
      <c r="I72" s="1628">
        <v>0</v>
      </c>
      <c r="J72" s="1628">
        <v>0</v>
      </c>
      <c r="K72" s="1628">
        <v>0</v>
      </c>
      <c r="L72" s="1628">
        <v>0</v>
      </c>
      <c r="M72" s="1628">
        <v>0</v>
      </c>
      <c r="N72" s="1628">
        <v>0</v>
      </c>
      <c r="O72" s="1630" t="s">
        <v>2027</v>
      </c>
      <c r="P72" s="1630"/>
      <c r="Q72" s="1629" t="s">
        <v>1108</v>
      </c>
      <c r="R72" s="1630"/>
      <c r="S72" s="1630"/>
      <c r="T72" s="1630"/>
      <c r="U72" s="1630"/>
      <c r="V72" s="1630"/>
      <c r="W72" s="1631"/>
      <c r="X72" s="29"/>
      <c r="Y72" s="29"/>
      <c r="Z72" s="29"/>
      <c r="AA72" s="818"/>
      <c r="AB72" s="818"/>
      <c r="AC72" s="1768"/>
      <c r="AD72" s="520">
        <v>1</v>
      </c>
      <c r="AE72" s="520" t="s">
        <v>2639</v>
      </c>
      <c r="AF72" s="520">
        <v>3</v>
      </c>
      <c r="AG72" s="520">
        <v>6</v>
      </c>
      <c r="AH72" s="521" t="s">
        <v>2640</v>
      </c>
    </row>
    <row r="73" spans="1:35" s="135" customFormat="1" ht="13.5" customHeight="1" thickBot="1">
      <c r="A73" s="1621" t="s">
        <v>1037</v>
      </c>
      <c r="B73" s="1622" t="s">
        <v>2536</v>
      </c>
      <c r="C73" s="1632">
        <v>0</v>
      </c>
      <c r="D73" s="1632">
        <v>2</v>
      </c>
      <c r="E73" s="1632">
        <v>0</v>
      </c>
      <c r="F73" s="1632">
        <v>0</v>
      </c>
      <c r="G73" s="1632">
        <v>0</v>
      </c>
      <c r="H73" s="1632">
        <v>1</v>
      </c>
      <c r="I73" s="1632">
        <v>0</v>
      </c>
      <c r="J73" s="1632">
        <v>0</v>
      </c>
      <c r="K73" s="1632">
        <v>0</v>
      </c>
      <c r="L73" s="1632">
        <v>0</v>
      </c>
      <c r="M73" s="1632">
        <v>0</v>
      </c>
      <c r="N73" s="1632">
        <v>0</v>
      </c>
      <c r="O73" s="1633"/>
      <c r="P73" s="1633"/>
      <c r="Q73" s="1633"/>
      <c r="R73" s="1633" t="s">
        <v>680</v>
      </c>
      <c r="S73" s="1633"/>
      <c r="T73" s="1633"/>
      <c r="U73" s="1633" t="s">
        <v>60</v>
      </c>
      <c r="V73" s="1633"/>
      <c r="W73" s="1635"/>
      <c r="X73" s="29"/>
      <c r="Y73" s="29"/>
      <c r="Z73" s="29"/>
      <c r="AA73" s="818"/>
      <c r="AB73" s="818"/>
      <c r="AC73" s="1768"/>
      <c r="AD73" s="520">
        <v>1</v>
      </c>
      <c r="AE73" s="520" t="s">
        <v>2639</v>
      </c>
      <c r="AF73" s="520">
        <v>3</v>
      </c>
      <c r="AG73" s="520">
        <v>6</v>
      </c>
      <c r="AH73" s="521" t="s">
        <v>2640</v>
      </c>
    </row>
    <row r="74" spans="1:35" s="135" customFormat="1" ht="13.5" customHeight="1" thickBot="1">
      <c r="A74" s="1621" t="s">
        <v>62</v>
      </c>
      <c r="B74" s="1622" t="s">
        <v>1398</v>
      </c>
      <c r="C74" s="1632">
        <v>0</v>
      </c>
      <c r="D74" s="1632">
        <v>3</v>
      </c>
      <c r="E74" s="1632">
        <v>0</v>
      </c>
      <c r="F74" s="1632">
        <v>0</v>
      </c>
      <c r="G74" s="1632">
        <v>0</v>
      </c>
      <c r="H74" s="1632">
        <v>0</v>
      </c>
      <c r="I74" s="1632">
        <v>1</v>
      </c>
      <c r="J74" s="1632">
        <v>0</v>
      </c>
      <c r="K74" s="1632">
        <v>0</v>
      </c>
      <c r="L74" s="1632">
        <v>0</v>
      </c>
      <c r="M74" s="1632">
        <v>0</v>
      </c>
      <c r="N74" s="1632">
        <v>0</v>
      </c>
      <c r="O74" s="1633" t="s">
        <v>2015</v>
      </c>
      <c r="P74" s="1633"/>
      <c r="Q74" s="1633" t="s">
        <v>733</v>
      </c>
      <c r="R74" s="1633"/>
      <c r="S74" s="1633" t="s">
        <v>2048</v>
      </c>
      <c r="T74" s="1633"/>
      <c r="U74" s="1633" t="s">
        <v>2012</v>
      </c>
      <c r="V74" s="1633"/>
      <c r="W74" s="1635"/>
      <c r="X74" s="29"/>
      <c r="Y74" s="29"/>
      <c r="Z74" s="29"/>
      <c r="AA74" s="818"/>
      <c r="AB74" s="818"/>
      <c r="AC74" s="1768"/>
      <c r="AD74" s="520">
        <v>1</v>
      </c>
      <c r="AE74" s="520" t="s">
        <v>2639</v>
      </c>
      <c r="AF74" s="520">
        <v>3</v>
      </c>
      <c r="AG74" s="520">
        <v>6</v>
      </c>
      <c r="AH74" s="521" t="s">
        <v>2640</v>
      </c>
    </row>
    <row r="75" spans="1:35" s="135" customFormat="1" ht="13.5" customHeight="1" thickBot="1">
      <c r="A75" s="1621" t="s">
        <v>986</v>
      </c>
      <c r="B75" s="1622" t="s">
        <v>1401</v>
      </c>
      <c r="C75" s="1632">
        <v>0.16700000000000001</v>
      </c>
      <c r="D75" s="1632">
        <v>3</v>
      </c>
      <c r="E75" s="1632">
        <v>0</v>
      </c>
      <c r="F75" s="1632">
        <v>0</v>
      </c>
      <c r="G75" s="1632">
        <v>0</v>
      </c>
      <c r="H75" s="1632">
        <v>1</v>
      </c>
      <c r="I75" s="1632">
        <v>0</v>
      </c>
      <c r="J75" s="1632">
        <v>0</v>
      </c>
      <c r="K75" s="1632">
        <v>0</v>
      </c>
      <c r="L75" s="1632">
        <v>0</v>
      </c>
      <c r="M75" s="1632">
        <v>0</v>
      </c>
      <c r="N75" s="1632">
        <v>0</v>
      </c>
      <c r="O75" s="1633" t="s">
        <v>2048</v>
      </c>
      <c r="P75" s="1633"/>
      <c r="Q75" s="1633" t="s">
        <v>1374</v>
      </c>
      <c r="R75" s="1633"/>
      <c r="S75" s="1633" t="s">
        <v>60</v>
      </c>
      <c r="T75" s="1633"/>
      <c r="U75" s="1633"/>
      <c r="V75" s="1633"/>
      <c r="W75" s="1635"/>
      <c r="X75" s="29"/>
      <c r="Y75" s="29"/>
      <c r="Z75" s="29"/>
      <c r="AA75" s="818"/>
      <c r="AB75" s="818"/>
      <c r="AC75" s="1768"/>
      <c r="AD75" s="520">
        <v>1</v>
      </c>
      <c r="AE75" s="520" t="s">
        <v>2639</v>
      </c>
      <c r="AF75" s="520">
        <v>3</v>
      </c>
      <c r="AG75" s="520">
        <v>6</v>
      </c>
      <c r="AH75" s="521" t="s">
        <v>2640</v>
      </c>
    </row>
    <row r="76" spans="1:35" s="135" customFormat="1" ht="13.5" customHeight="1" thickBot="1">
      <c r="A76" s="1621" t="s">
        <v>2011</v>
      </c>
      <c r="B76" s="1622" t="s">
        <v>2539</v>
      </c>
      <c r="C76" s="1632">
        <v>0.1</v>
      </c>
      <c r="D76" s="1632">
        <v>1</v>
      </c>
      <c r="E76" s="1632">
        <v>0</v>
      </c>
      <c r="F76" s="1632">
        <v>0</v>
      </c>
      <c r="G76" s="1632">
        <v>0</v>
      </c>
      <c r="H76" s="1632">
        <v>1</v>
      </c>
      <c r="I76" s="1632">
        <v>0</v>
      </c>
      <c r="J76" s="1632">
        <v>0</v>
      </c>
      <c r="K76" s="1632">
        <v>0</v>
      </c>
      <c r="L76" s="1632">
        <v>0</v>
      </c>
      <c r="M76" s="1632">
        <v>0</v>
      </c>
      <c r="N76" s="1632">
        <v>0</v>
      </c>
      <c r="O76" s="1633"/>
      <c r="P76" s="1633"/>
      <c r="Q76" s="1633"/>
      <c r="R76" s="1633"/>
      <c r="S76" s="1633"/>
      <c r="T76" s="1633"/>
      <c r="U76" s="1633" t="s">
        <v>1372</v>
      </c>
      <c r="V76" s="1633"/>
      <c r="W76" s="1635"/>
      <c r="X76" s="29"/>
      <c r="Y76" s="29"/>
      <c r="Z76" s="29"/>
      <c r="AA76" s="818"/>
      <c r="AB76" s="818"/>
      <c r="AC76" s="1768"/>
      <c r="AD76" s="520">
        <v>1</v>
      </c>
      <c r="AE76" s="520" t="s">
        <v>2639</v>
      </c>
      <c r="AF76" s="520">
        <v>3</v>
      </c>
      <c r="AG76" s="520">
        <v>6</v>
      </c>
      <c r="AH76" s="521" t="s">
        <v>2640</v>
      </c>
    </row>
    <row r="77" spans="1:35" s="135" customFormat="1" ht="13.5" customHeight="1" thickBot="1">
      <c r="A77" s="1621" t="s">
        <v>61</v>
      </c>
      <c r="B77" s="1622" t="s">
        <v>2534</v>
      </c>
      <c r="C77" s="1632">
        <v>0.13</v>
      </c>
      <c r="D77" s="1632">
        <v>4</v>
      </c>
      <c r="E77" s="1632">
        <v>0</v>
      </c>
      <c r="F77" s="1632">
        <v>0</v>
      </c>
      <c r="G77" s="1632">
        <v>1</v>
      </c>
      <c r="H77" s="1632">
        <v>1</v>
      </c>
      <c r="I77" s="1632">
        <v>0</v>
      </c>
      <c r="J77" s="1632">
        <v>0</v>
      </c>
      <c r="K77" s="1632">
        <v>0</v>
      </c>
      <c r="L77" s="1632">
        <v>0</v>
      </c>
      <c r="M77" s="1632">
        <v>0</v>
      </c>
      <c r="N77" s="1632">
        <v>0</v>
      </c>
      <c r="O77" s="1633"/>
      <c r="P77" s="1633" t="s">
        <v>987</v>
      </c>
      <c r="Q77" s="1767" t="s">
        <v>2597</v>
      </c>
      <c r="R77" s="1633"/>
      <c r="S77" s="1633" t="s">
        <v>1698</v>
      </c>
      <c r="T77" s="1633"/>
      <c r="U77" s="1633"/>
      <c r="V77" s="1633" t="s">
        <v>60</v>
      </c>
      <c r="W77" s="1635"/>
      <c r="X77" s="29"/>
      <c r="Y77" s="29"/>
      <c r="Z77" s="29"/>
      <c r="AA77" s="818"/>
      <c r="AB77" s="818"/>
      <c r="AC77" s="1768"/>
      <c r="AD77" s="520">
        <v>1</v>
      </c>
      <c r="AE77" s="520" t="s">
        <v>2639</v>
      </c>
      <c r="AF77" s="520">
        <v>3</v>
      </c>
      <c r="AG77" s="520">
        <v>6</v>
      </c>
      <c r="AH77" s="521" t="s">
        <v>2640</v>
      </c>
    </row>
    <row r="78" spans="1:35" s="135" customFormat="1" ht="13.5" customHeight="1" thickBot="1">
      <c r="A78" s="1621" t="s">
        <v>57</v>
      </c>
      <c r="B78" s="1622" t="s">
        <v>1901</v>
      </c>
      <c r="C78" s="1632">
        <v>0.158</v>
      </c>
      <c r="D78" s="1632">
        <v>4</v>
      </c>
      <c r="E78" s="1632">
        <v>0</v>
      </c>
      <c r="F78" s="1632">
        <v>0</v>
      </c>
      <c r="G78" s="1632">
        <v>0</v>
      </c>
      <c r="H78" s="1632">
        <v>0</v>
      </c>
      <c r="I78" s="1632">
        <v>0</v>
      </c>
      <c r="J78" s="1632">
        <v>0</v>
      </c>
      <c r="K78" s="1632">
        <v>0</v>
      </c>
      <c r="L78" s="1632">
        <v>0</v>
      </c>
      <c r="M78" s="1632">
        <v>0</v>
      </c>
      <c r="N78" s="1632">
        <v>0</v>
      </c>
      <c r="O78" s="1633"/>
      <c r="P78" s="1633" t="s">
        <v>59</v>
      </c>
      <c r="Q78" s="1633" t="s">
        <v>2599</v>
      </c>
      <c r="R78" s="1633"/>
      <c r="S78" s="1633"/>
      <c r="T78" s="1633" t="s">
        <v>2012</v>
      </c>
      <c r="U78" s="1633"/>
      <c r="V78" s="1633" t="s">
        <v>2645</v>
      </c>
      <c r="W78" s="1635"/>
      <c r="X78" s="29"/>
      <c r="Y78" s="29"/>
      <c r="Z78" s="29"/>
      <c r="AA78" s="818"/>
      <c r="AB78" s="818"/>
      <c r="AC78" s="1768"/>
      <c r="AD78" s="520">
        <v>1</v>
      </c>
      <c r="AE78" s="520" t="s">
        <v>2639</v>
      </c>
      <c r="AF78" s="520">
        <v>3</v>
      </c>
      <c r="AG78" s="520">
        <v>6</v>
      </c>
      <c r="AH78" s="521" t="s">
        <v>2640</v>
      </c>
    </row>
    <row r="79" spans="1:35" s="135" customFormat="1" ht="13.5" customHeight="1" thickBot="1">
      <c r="A79" s="1621" t="s">
        <v>2542</v>
      </c>
      <c r="B79" s="1622" t="s">
        <v>1402</v>
      </c>
      <c r="C79" s="1632">
        <v>0.2</v>
      </c>
      <c r="D79" s="1632">
        <v>0</v>
      </c>
      <c r="E79" s="1632">
        <v>0</v>
      </c>
      <c r="F79" s="1632">
        <v>0</v>
      </c>
      <c r="G79" s="1632">
        <v>1</v>
      </c>
      <c r="H79" s="1632">
        <v>0</v>
      </c>
      <c r="I79" s="1632">
        <v>2</v>
      </c>
      <c r="J79" s="1632">
        <v>0</v>
      </c>
      <c r="K79" s="1632">
        <v>0</v>
      </c>
      <c r="L79" s="1632">
        <v>0</v>
      </c>
      <c r="M79" s="1632">
        <v>0</v>
      </c>
      <c r="N79" s="1632">
        <v>0</v>
      </c>
      <c r="O79" s="1633"/>
      <c r="P79" s="1633" t="s">
        <v>733</v>
      </c>
      <c r="Q79" s="1767" t="s">
        <v>733</v>
      </c>
      <c r="R79" s="1633"/>
      <c r="S79" s="1633"/>
      <c r="T79" s="1633"/>
      <c r="U79" s="1633"/>
      <c r="V79" s="1633"/>
      <c r="W79" s="1635"/>
      <c r="X79" s="29"/>
      <c r="Y79" s="29"/>
      <c r="Z79" s="29"/>
      <c r="AA79" s="818"/>
      <c r="AB79" s="818"/>
      <c r="AC79" s="1768"/>
      <c r="AD79" s="520">
        <v>1</v>
      </c>
      <c r="AE79" s="520" t="s">
        <v>2639</v>
      </c>
      <c r="AF79" s="520">
        <v>3</v>
      </c>
      <c r="AG79" s="520">
        <v>6</v>
      </c>
      <c r="AH79" s="521" t="s">
        <v>2640</v>
      </c>
    </row>
    <row r="80" spans="1:35" s="135" customFormat="1" ht="13.5" customHeight="1" thickBot="1">
      <c r="A80" s="1621" t="s">
        <v>2646</v>
      </c>
      <c r="B80" s="1622" t="s">
        <v>2079</v>
      </c>
      <c r="C80" s="1632">
        <v>0.182</v>
      </c>
      <c r="D80" s="1632">
        <v>2</v>
      </c>
      <c r="E80" s="1632">
        <v>0</v>
      </c>
      <c r="F80" s="1632">
        <v>0</v>
      </c>
      <c r="G80" s="1632">
        <v>0</v>
      </c>
      <c r="H80" s="1632">
        <v>2</v>
      </c>
      <c r="I80" s="1632">
        <v>0</v>
      </c>
      <c r="J80" s="1632">
        <v>0</v>
      </c>
      <c r="K80" s="1632">
        <v>0</v>
      </c>
      <c r="L80" s="1632">
        <v>0</v>
      </c>
      <c r="M80" s="1632">
        <v>0</v>
      </c>
      <c r="N80" s="1632">
        <v>0</v>
      </c>
      <c r="O80" s="1633"/>
      <c r="P80" s="1633"/>
      <c r="Q80" s="1633"/>
      <c r="R80" s="1633"/>
      <c r="S80" s="1633"/>
      <c r="T80" s="1633" t="s">
        <v>1372</v>
      </c>
      <c r="U80" s="1633"/>
      <c r="V80" s="1633" t="s">
        <v>1372</v>
      </c>
      <c r="W80" s="1635"/>
      <c r="X80" s="29"/>
      <c r="Y80" s="29"/>
      <c r="Z80" s="29"/>
      <c r="AA80" s="818"/>
      <c r="AB80" s="818"/>
      <c r="AC80" s="1768"/>
      <c r="AD80" s="520">
        <v>1</v>
      </c>
      <c r="AE80" s="520" t="s">
        <v>2639</v>
      </c>
      <c r="AF80" s="520">
        <v>3</v>
      </c>
      <c r="AG80" s="520">
        <v>6</v>
      </c>
      <c r="AH80" s="521" t="s">
        <v>2640</v>
      </c>
    </row>
    <row r="81" spans="1:35" s="135" customFormat="1" ht="13.5" customHeight="1" thickBot="1">
      <c r="A81" s="1621" t="s">
        <v>988</v>
      </c>
      <c r="B81" s="1622" t="s">
        <v>1899</v>
      </c>
      <c r="C81" s="1632">
        <v>0.313</v>
      </c>
      <c r="D81" s="1632">
        <v>3</v>
      </c>
      <c r="E81" s="1632">
        <v>0</v>
      </c>
      <c r="F81" s="1632">
        <v>1</v>
      </c>
      <c r="G81" s="1632">
        <v>0</v>
      </c>
      <c r="H81" s="1632">
        <v>1</v>
      </c>
      <c r="I81" s="1632">
        <v>0</v>
      </c>
      <c r="J81" s="1632">
        <v>0</v>
      </c>
      <c r="K81" s="1632">
        <v>0</v>
      </c>
      <c r="L81" s="1632">
        <v>0</v>
      </c>
      <c r="M81" s="1632">
        <v>0</v>
      </c>
      <c r="N81" s="1632">
        <v>0</v>
      </c>
      <c r="O81" s="1633"/>
      <c r="P81" s="1634" t="s">
        <v>2611</v>
      </c>
      <c r="Q81" s="1633" t="s">
        <v>1704</v>
      </c>
      <c r="R81" s="1633"/>
      <c r="S81" s="1633"/>
      <c r="T81" s="1633" t="s">
        <v>60</v>
      </c>
      <c r="U81" s="1633"/>
      <c r="V81" s="1633"/>
      <c r="W81" s="1635"/>
      <c r="X81" s="29"/>
      <c r="Y81" s="29"/>
      <c r="Z81" s="29"/>
      <c r="AA81" s="818"/>
      <c r="AB81" s="818"/>
      <c r="AC81" s="1768"/>
      <c r="AD81" s="520">
        <v>1</v>
      </c>
      <c r="AE81" s="520" t="s">
        <v>2639</v>
      </c>
      <c r="AF81" s="520">
        <v>3</v>
      </c>
      <c r="AG81" s="520">
        <v>6</v>
      </c>
      <c r="AH81" s="521" t="s">
        <v>2640</v>
      </c>
    </row>
    <row r="82" spans="1:35" s="135" customFormat="1" ht="13.5" customHeight="1" thickBot="1">
      <c r="A82" s="1621" t="s">
        <v>2540</v>
      </c>
      <c r="B82" s="1622" t="s">
        <v>1785</v>
      </c>
      <c r="C82" s="1632">
        <v>0.6</v>
      </c>
      <c r="D82" s="1632">
        <v>1</v>
      </c>
      <c r="E82" s="1632">
        <v>1</v>
      </c>
      <c r="F82" s="1632">
        <v>1</v>
      </c>
      <c r="G82" s="1632">
        <v>0</v>
      </c>
      <c r="H82" s="1632">
        <v>0</v>
      </c>
      <c r="I82" s="1632">
        <v>0</v>
      </c>
      <c r="J82" s="1632">
        <v>0</v>
      </c>
      <c r="K82" s="1632">
        <v>0</v>
      </c>
      <c r="L82" s="1632">
        <v>0</v>
      </c>
      <c r="M82" s="1632">
        <v>0</v>
      </c>
      <c r="N82" s="1632">
        <v>0</v>
      </c>
      <c r="O82" s="1633"/>
      <c r="P82" s="1633"/>
      <c r="Q82" s="1633"/>
      <c r="R82" s="1633"/>
      <c r="S82" s="1633"/>
      <c r="T82" s="1633"/>
      <c r="U82" s="1633"/>
      <c r="V82" s="1633"/>
      <c r="W82" s="1766" t="s">
        <v>2647</v>
      </c>
      <c r="X82" s="29"/>
      <c r="Y82" s="29"/>
      <c r="Z82" s="29"/>
      <c r="AA82" s="818"/>
      <c r="AB82" s="818"/>
      <c r="AC82" s="1768"/>
      <c r="AD82" s="520">
        <v>1</v>
      </c>
      <c r="AE82" s="520" t="s">
        <v>2639</v>
      </c>
      <c r="AF82" s="520">
        <v>3</v>
      </c>
      <c r="AG82" s="520">
        <v>6</v>
      </c>
      <c r="AH82" s="521" t="s">
        <v>2640</v>
      </c>
    </row>
    <row r="83" spans="1:35" s="135" customFormat="1" ht="13.5" customHeight="1" thickBot="1">
      <c r="A83" s="1621" t="s">
        <v>63</v>
      </c>
      <c r="B83" s="1622" t="s">
        <v>1406</v>
      </c>
      <c r="C83" s="1632">
        <v>0.4</v>
      </c>
      <c r="D83" s="1632">
        <v>4</v>
      </c>
      <c r="E83" s="1632">
        <v>0</v>
      </c>
      <c r="F83" s="1632">
        <v>2</v>
      </c>
      <c r="G83" s="1632">
        <v>1</v>
      </c>
      <c r="H83" s="1632">
        <v>1</v>
      </c>
      <c r="I83" s="1632">
        <v>0</v>
      </c>
      <c r="J83" s="1632">
        <v>0</v>
      </c>
      <c r="K83" s="1632">
        <v>0</v>
      </c>
      <c r="L83" s="1632">
        <v>0</v>
      </c>
      <c r="M83" s="1632">
        <v>0</v>
      </c>
      <c r="N83" s="1632">
        <v>0</v>
      </c>
      <c r="O83" s="1633"/>
      <c r="P83" s="1633" t="s">
        <v>2016</v>
      </c>
      <c r="Q83" s="1633"/>
      <c r="R83" s="1633" t="s">
        <v>1372</v>
      </c>
      <c r="S83" s="1633"/>
      <c r="T83" s="1633"/>
      <c r="U83" s="1634" t="s">
        <v>2050</v>
      </c>
      <c r="V83" s="1633"/>
      <c r="W83" s="1765" t="s">
        <v>2648</v>
      </c>
      <c r="X83" s="29"/>
      <c r="Y83" s="29"/>
      <c r="Z83" s="29"/>
      <c r="AA83" s="818"/>
      <c r="AB83" s="818"/>
      <c r="AC83" s="1768"/>
      <c r="AD83" s="520">
        <v>1</v>
      </c>
      <c r="AE83" s="520" t="s">
        <v>2639</v>
      </c>
      <c r="AF83" s="520">
        <v>3</v>
      </c>
      <c r="AG83" s="520">
        <v>6</v>
      </c>
      <c r="AH83" s="521" t="s">
        <v>2640</v>
      </c>
    </row>
    <row r="84" spans="1:35" s="135" customFormat="1" ht="13.5" customHeight="1" thickBot="1">
      <c r="A84" s="1621" t="s">
        <v>659</v>
      </c>
      <c r="B84" s="1622" t="s">
        <v>1895</v>
      </c>
      <c r="C84" s="1632">
        <v>0.33300000000000002</v>
      </c>
      <c r="D84" s="1632">
        <v>3</v>
      </c>
      <c r="E84" s="1632">
        <v>1</v>
      </c>
      <c r="F84" s="1632">
        <v>1</v>
      </c>
      <c r="G84" s="1632">
        <v>0</v>
      </c>
      <c r="H84" s="1632">
        <v>1</v>
      </c>
      <c r="I84" s="1632">
        <v>0</v>
      </c>
      <c r="J84" s="1632">
        <v>0</v>
      </c>
      <c r="K84" s="1632">
        <v>0</v>
      </c>
      <c r="L84" s="1632">
        <v>0</v>
      </c>
      <c r="M84" s="1632">
        <v>0</v>
      </c>
      <c r="N84" s="1632">
        <v>0</v>
      </c>
      <c r="O84" s="1633"/>
      <c r="P84" s="1633"/>
      <c r="Q84" s="1634" t="s">
        <v>1108</v>
      </c>
      <c r="R84" s="1633" t="s">
        <v>2048</v>
      </c>
      <c r="S84" s="1633"/>
      <c r="T84" s="1633"/>
      <c r="U84" s="1633" t="s">
        <v>2649</v>
      </c>
      <c r="V84" s="1633"/>
      <c r="W84" s="1635"/>
      <c r="X84" s="29"/>
      <c r="Y84" s="29"/>
      <c r="Z84" s="29"/>
      <c r="AA84" s="818"/>
      <c r="AB84" s="818"/>
      <c r="AC84" s="1768"/>
      <c r="AD84" s="520">
        <v>1</v>
      </c>
      <c r="AE84" s="520" t="s">
        <v>2639</v>
      </c>
      <c r="AF84" s="520">
        <v>3</v>
      </c>
      <c r="AG84" s="520">
        <v>6</v>
      </c>
      <c r="AH84" s="521" t="s">
        <v>2640</v>
      </c>
    </row>
    <row r="85" spans="1:35" s="135" customFormat="1" ht="13.5" customHeight="1" thickBot="1">
      <c r="A85" s="1621" t="s">
        <v>2598</v>
      </c>
      <c r="B85" s="1622" t="s">
        <v>1407</v>
      </c>
      <c r="C85" s="1632">
        <v>0.4</v>
      </c>
      <c r="D85" s="1632">
        <v>0</v>
      </c>
      <c r="E85" s="1632">
        <v>0</v>
      </c>
      <c r="F85" s="1632">
        <v>0</v>
      </c>
      <c r="G85" s="1632">
        <v>0</v>
      </c>
      <c r="H85" s="1632">
        <v>0</v>
      </c>
      <c r="I85" s="1632">
        <v>0</v>
      </c>
      <c r="J85" s="1632">
        <v>0</v>
      </c>
      <c r="K85" s="1632">
        <v>0</v>
      </c>
      <c r="L85" s="1632">
        <v>0</v>
      </c>
      <c r="M85" s="1632">
        <v>0</v>
      </c>
      <c r="N85" s="1632">
        <v>0</v>
      </c>
      <c r="O85" s="1633"/>
      <c r="P85" s="1633"/>
      <c r="Q85" s="1633"/>
      <c r="R85" s="1633"/>
      <c r="S85" s="1633"/>
      <c r="T85" s="1633"/>
      <c r="U85" s="1633"/>
      <c r="V85" s="1633"/>
      <c r="W85" s="1635"/>
      <c r="X85" s="29"/>
      <c r="Y85" s="29"/>
      <c r="Z85" s="29"/>
      <c r="AA85" s="818"/>
      <c r="AB85" s="818"/>
      <c r="AC85" s="1768"/>
      <c r="AD85" s="520">
        <v>1</v>
      </c>
      <c r="AE85" s="520" t="s">
        <v>2639</v>
      </c>
      <c r="AF85" s="520">
        <v>3</v>
      </c>
      <c r="AG85" s="520">
        <v>6</v>
      </c>
      <c r="AH85" s="521" t="s">
        <v>2640</v>
      </c>
    </row>
    <row r="86" spans="1:35" s="135" customFormat="1" ht="13.5" customHeight="1" thickBot="1">
      <c r="A86" s="1838" t="s">
        <v>66</v>
      </c>
      <c r="B86" s="1839"/>
      <c r="C86" s="1637"/>
      <c r="D86" s="1637">
        <v>32</v>
      </c>
      <c r="E86" s="1637">
        <v>3</v>
      </c>
      <c r="F86" s="1637">
        <v>6</v>
      </c>
      <c r="G86" s="1637">
        <v>3</v>
      </c>
      <c r="H86" s="1637">
        <v>9</v>
      </c>
      <c r="I86" s="1637">
        <v>3</v>
      </c>
      <c r="J86" s="1637">
        <v>0</v>
      </c>
      <c r="K86" s="1637">
        <v>0</v>
      </c>
      <c r="L86" s="1637">
        <v>0</v>
      </c>
      <c r="M86" s="1637">
        <v>0</v>
      </c>
      <c r="N86" s="1637">
        <v>0</v>
      </c>
      <c r="O86" s="1638"/>
      <c r="P86" s="1638"/>
      <c r="Q86" s="1638"/>
      <c r="R86" s="1638"/>
      <c r="S86" s="1638"/>
      <c r="T86" s="1638"/>
      <c r="U86" s="1638"/>
      <c r="V86" s="1638"/>
      <c r="W86" s="1639"/>
      <c r="X86" s="29"/>
      <c r="Y86" s="29"/>
      <c r="Z86" s="29"/>
      <c r="AA86" s="818"/>
      <c r="AB86" s="818"/>
      <c r="AC86" s="1768"/>
      <c r="AD86" s="520">
        <v>1</v>
      </c>
      <c r="AE86" s="520" t="s">
        <v>2639</v>
      </c>
      <c r="AF86" s="520">
        <v>3</v>
      </c>
      <c r="AG86" s="520">
        <v>6</v>
      </c>
      <c r="AH86" s="521" t="s">
        <v>2640</v>
      </c>
    </row>
    <row r="87" spans="1:35" s="135" customFormat="1" ht="13.5" customHeight="1" thickBot="1">
      <c r="A87" s="1618" t="s">
        <v>1891</v>
      </c>
      <c r="B87" s="1619" t="s">
        <v>2543</v>
      </c>
      <c r="C87" s="1628">
        <v>7.6999999999999999E-2</v>
      </c>
      <c r="D87" s="1628">
        <v>4</v>
      </c>
      <c r="E87" s="1628">
        <v>0</v>
      </c>
      <c r="F87" s="1628">
        <v>0</v>
      </c>
      <c r="G87" s="1628">
        <v>0</v>
      </c>
      <c r="H87" s="1628">
        <v>0</v>
      </c>
      <c r="I87" s="1628">
        <v>0</v>
      </c>
      <c r="J87" s="1628">
        <v>0</v>
      </c>
      <c r="K87" s="1628">
        <v>0</v>
      </c>
      <c r="L87" s="1628">
        <v>0</v>
      </c>
      <c r="M87" s="1628">
        <v>0</v>
      </c>
      <c r="N87" s="1628">
        <v>0</v>
      </c>
      <c r="O87" s="1630" t="s">
        <v>2009</v>
      </c>
      <c r="P87" s="1630"/>
      <c r="Q87" s="1630" t="s">
        <v>2016</v>
      </c>
      <c r="R87" s="1630"/>
      <c r="S87" s="1630"/>
      <c r="T87" s="1630" t="s">
        <v>59</v>
      </c>
      <c r="U87" s="1630"/>
      <c r="V87" s="1630" t="s">
        <v>987</v>
      </c>
      <c r="W87" s="1631"/>
      <c r="X87" s="29"/>
      <c r="Y87" s="29"/>
      <c r="Z87" s="29"/>
      <c r="AA87" s="818"/>
      <c r="AB87" s="818"/>
      <c r="AC87" s="1768"/>
      <c r="AD87" s="520">
        <v>1</v>
      </c>
      <c r="AE87" s="520" t="s">
        <v>2639</v>
      </c>
      <c r="AF87" s="520">
        <v>3</v>
      </c>
      <c r="AG87" s="520">
        <v>5</v>
      </c>
      <c r="AH87" s="521"/>
      <c r="AI87" s="521" t="s">
        <v>1906</v>
      </c>
    </row>
    <row r="88" spans="1:35" s="135" customFormat="1" ht="13.5" customHeight="1" thickBot="1">
      <c r="A88" s="1621" t="s">
        <v>2532</v>
      </c>
      <c r="B88" s="1622" t="s">
        <v>1401</v>
      </c>
      <c r="C88" s="1632">
        <v>0.33300000000000002</v>
      </c>
      <c r="D88" s="1632">
        <v>3</v>
      </c>
      <c r="E88" s="1632">
        <v>0</v>
      </c>
      <c r="F88" s="1632">
        <v>1</v>
      </c>
      <c r="G88" s="1632">
        <v>0</v>
      </c>
      <c r="H88" s="1632">
        <v>0</v>
      </c>
      <c r="I88" s="1632">
        <v>0</v>
      </c>
      <c r="J88" s="1632">
        <v>0</v>
      </c>
      <c r="K88" s="1632">
        <v>0</v>
      </c>
      <c r="L88" s="1632">
        <v>0</v>
      </c>
      <c r="M88" s="1632">
        <v>0</v>
      </c>
      <c r="N88" s="1632">
        <v>0</v>
      </c>
      <c r="O88" s="1634" t="s">
        <v>1699</v>
      </c>
      <c r="P88" s="1633"/>
      <c r="Q88" s="1633"/>
      <c r="R88" s="1633" t="s">
        <v>1374</v>
      </c>
      <c r="S88" s="1633"/>
      <c r="T88" s="1633" t="s">
        <v>1374</v>
      </c>
      <c r="U88" s="1633"/>
      <c r="V88" s="1633"/>
      <c r="W88" s="1635"/>
      <c r="X88" s="29"/>
      <c r="Y88" s="29"/>
      <c r="Z88" s="29"/>
      <c r="AA88" s="818"/>
      <c r="AB88" s="818"/>
      <c r="AC88" s="1768"/>
      <c r="AD88" s="520">
        <v>1</v>
      </c>
      <c r="AE88" s="520" t="s">
        <v>2639</v>
      </c>
      <c r="AF88" s="520">
        <v>3</v>
      </c>
      <c r="AG88" s="520">
        <v>5</v>
      </c>
      <c r="AH88" s="521"/>
      <c r="AI88" s="521" t="s">
        <v>1906</v>
      </c>
    </row>
    <row r="89" spans="1:35" s="135" customFormat="1" ht="13.5" customHeight="1" thickBot="1">
      <c r="A89" s="1621" t="s">
        <v>2650</v>
      </c>
      <c r="B89" s="1622" t="s">
        <v>2539</v>
      </c>
      <c r="C89" s="1632">
        <v>0.111</v>
      </c>
      <c r="D89" s="1632">
        <v>1</v>
      </c>
      <c r="E89" s="1632">
        <v>0</v>
      </c>
      <c r="F89" s="1632">
        <v>1</v>
      </c>
      <c r="G89" s="1632">
        <v>0</v>
      </c>
      <c r="H89" s="1632">
        <v>0</v>
      </c>
      <c r="I89" s="1632">
        <v>0</v>
      </c>
      <c r="J89" s="1632">
        <v>0</v>
      </c>
      <c r="K89" s="1632">
        <v>0</v>
      </c>
      <c r="L89" s="1632">
        <v>0</v>
      </c>
      <c r="M89" s="1632">
        <v>0</v>
      </c>
      <c r="N89" s="1632">
        <v>0</v>
      </c>
      <c r="O89" s="1633"/>
      <c r="P89" s="1633"/>
      <c r="Q89" s="1633"/>
      <c r="R89" s="1633"/>
      <c r="S89" s="1633"/>
      <c r="T89" s="1633"/>
      <c r="U89" s="1633"/>
      <c r="V89" s="1633"/>
      <c r="W89" s="1766" t="s">
        <v>1108</v>
      </c>
      <c r="X89" s="29"/>
      <c r="Y89" s="29"/>
      <c r="Z89" s="29"/>
      <c r="AA89" s="818"/>
      <c r="AB89" s="818"/>
      <c r="AC89" s="1768"/>
      <c r="AD89" s="520">
        <v>1</v>
      </c>
      <c r="AE89" s="520" t="s">
        <v>2639</v>
      </c>
      <c r="AF89" s="520">
        <v>3</v>
      </c>
      <c r="AG89" s="520">
        <v>5</v>
      </c>
      <c r="AH89" s="521"/>
      <c r="AI89" s="521" t="s">
        <v>1906</v>
      </c>
    </row>
    <row r="90" spans="1:35" s="135" customFormat="1" ht="13.5" customHeight="1" thickBot="1">
      <c r="A90" s="1621" t="s">
        <v>2651</v>
      </c>
      <c r="B90" s="1622" t="s">
        <v>1785</v>
      </c>
      <c r="C90" s="1632">
        <v>0.5</v>
      </c>
      <c r="D90" s="1632">
        <v>0</v>
      </c>
      <c r="E90" s="1632">
        <v>1</v>
      </c>
      <c r="F90" s="1632">
        <v>0</v>
      </c>
      <c r="G90" s="1632">
        <v>0</v>
      </c>
      <c r="H90" s="1632">
        <v>0</v>
      </c>
      <c r="I90" s="1632">
        <v>0</v>
      </c>
      <c r="J90" s="1632">
        <v>0</v>
      </c>
      <c r="K90" s="1632">
        <v>0</v>
      </c>
      <c r="L90" s="1632">
        <v>0</v>
      </c>
      <c r="M90" s="1632">
        <v>0</v>
      </c>
      <c r="N90" s="1632">
        <v>0</v>
      </c>
      <c r="O90" s="1633"/>
      <c r="P90" s="1633"/>
      <c r="Q90" s="1633"/>
      <c r="R90" s="1633"/>
      <c r="S90" s="1633"/>
      <c r="T90" s="1633"/>
      <c r="U90" s="1633"/>
      <c r="V90" s="1633"/>
      <c r="W90" s="1635"/>
      <c r="X90" s="29"/>
      <c r="Y90" s="29"/>
      <c r="Z90" s="29"/>
      <c r="AA90" s="818"/>
      <c r="AB90" s="818"/>
      <c r="AC90" s="1768"/>
      <c r="AD90" s="520">
        <v>1</v>
      </c>
      <c r="AE90" s="520" t="s">
        <v>2639</v>
      </c>
      <c r="AF90" s="520">
        <v>3</v>
      </c>
      <c r="AG90" s="520">
        <v>5</v>
      </c>
      <c r="AH90" s="521"/>
      <c r="AI90" s="521" t="s">
        <v>1906</v>
      </c>
    </row>
    <row r="91" spans="1:35" s="135" customFormat="1" ht="13.5" customHeight="1" thickBot="1">
      <c r="A91" s="1621" t="s">
        <v>58</v>
      </c>
      <c r="B91" s="1622" t="s">
        <v>1396</v>
      </c>
      <c r="C91" s="1632">
        <v>0.182</v>
      </c>
      <c r="D91" s="1632">
        <v>2</v>
      </c>
      <c r="E91" s="1632">
        <v>0</v>
      </c>
      <c r="F91" s="1632">
        <v>0</v>
      </c>
      <c r="G91" s="1632">
        <v>0</v>
      </c>
      <c r="H91" s="1632">
        <v>0</v>
      </c>
      <c r="I91" s="1632">
        <v>0</v>
      </c>
      <c r="J91" s="1632">
        <v>0</v>
      </c>
      <c r="K91" s="1632">
        <v>0</v>
      </c>
      <c r="L91" s="1632">
        <v>0</v>
      </c>
      <c r="M91" s="1632">
        <v>0</v>
      </c>
      <c r="N91" s="1632">
        <v>0</v>
      </c>
      <c r="O91" s="1633" t="s">
        <v>680</v>
      </c>
      <c r="P91" s="1633"/>
      <c r="Q91" s="1633"/>
      <c r="R91" s="1633" t="s">
        <v>2652</v>
      </c>
      <c r="S91" s="1633"/>
      <c r="T91" s="1633"/>
      <c r="U91" s="1633"/>
      <c r="V91" s="1633"/>
      <c r="W91" s="1635"/>
      <c r="X91" s="29"/>
      <c r="Y91" s="29"/>
      <c r="Z91" s="29"/>
      <c r="AA91" s="818"/>
      <c r="AB91" s="818"/>
      <c r="AC91" s="1768"/>
      <c r="AD91" s="520">
        <v>1</v>
      </c>
      <c r="AE91" s="520" t="s">
        <v>2639</v>
      </c>
      <c r="AF91" s="520">
        <v>3</v>
      </c>
      <c r="AG91" s="520">
        <v>5</v>
      </c>
      <c r="AH91" s="521"/>
      <c r="AI91" s="521" t="s">
        <v>1906</v>
      </c>
    </row>
    <row r="92" spans="1:35" s="135" customFormat="1" ht="13.5" customHeight="1" thickBot="1">
      <c r="A92" s="1621" t="s">
        <v>1037</v>
      </c>
      <c r="B92" s="1622" t="s">
        <v>1407</v>
      </c>
      <c r="C92" s="1632">
        <v>0.4</v>
      </c>
      <c r="D92" s="1632">
        <v>1</v>
      </c>
      <c r="E92" s="1632">
        <v>0</v>
      </c>
      <c r="F92" s="1632">
        <v>1</v>
      </c>
      <c r="G92" s="1632">
        <v>0</v>
      </c>
      <c r="H92" s="1632">
        <v>0</v>
      </c>
      <c r="I92" s="1632">
        <v>0</v>
      </c>
      <c r="J92" s="1632">
        <v>1</v>
      </c>
      <c r="K92" s="1632">
        <v>0</v>
      </c>
      <c r="L92" s="1632">
        <v>0</v>
      </c>
      <c r="M92" s="1632">
        <v>1</v>
      </c>
      <c r="N92" s="1632">
        <v>0</v>
      </c>
      <c r="O92" s="1633"/>
      <c r="P92" s="1633"/>
      <c r="Q92" s="1633"/>
      <c r="R92" s="1633"/>
      <c r="S92" s="1633"/>
      <c r="T92" s="1633"/>
      <c r="U92" s="1634" t="s">
        <v>1373</v>
      </c>
      <c r="V92" s="1633"/>
      <c r="W92" s="1635" t="s">
        <v>2026</v>
      </c>
      <c r="X92" s="29"/>
      <c r="Y92" s="29"/>
      <c r="Z92" s="29"/>
      <c r="AA92" s="818"/>
      <c r="AB92" s="818"/>
      <c r="AC92" s="1768"/>
      <c r="AD92" s="520">
        <v>1</v>
      </c>
      <c r="AE92" s="520" t="s">
        <v>2639</v>
      </c>
      <c r="AF92" s="520">
        <v>3</v>
      </c>
      <c r="AG92" s="520">
        <v>5</v>
      </c>
      <c r="AH92" s="521"/>
      <c r="AI92" s="521" t="s">
        <v>1906</v>
      </c>
    </row>
    <row r="93" spans="1:35" s="135" customFormat="1" ht="13.5" customHeight="1" thickBot="1">
      <c r="A93" s="1621" t="s">
        <v>2653</v>
      </c>
      <c r="B93" s="1622" t="s">
        <v>2534</v>
      </c>
      <c r="C93" s="1632">
        <v>0.158</v>
      </c>
      <c r="D93" s="1632">
        <v>4</v>
      </c>
      <c r="E93" s="1632">
        <v>0</v>
      </c>
      <c r="F93" s="1632">
        <v>0</v>
      </c>
      <c r="G93" s="1632">
        <v>0</v>
      </c>
      <c r="H93" s="1632">
        <v>2</v>
      </c>
      <c r="I93" s="1632">
        <v>0</v>
      </c>
      <c r="J93" s="1632">
        <v>0</v>
      </c>
      <c r="K93" s="1632">
        <v>0</v>
      </c>
      <c r="L93" s="1632">
        <v>0</v>
      </c>
      <c r="M93" s="1632">
        <v>0</v>
      </c>
      <c r="N93" s="1632">
        <v>0</v>
      </c>
      <c r="O93" s="1633" t="s">
        <v>60</v>
      </c>
      <c r="P93" s="1633"/>
      <c r="Q93" s="1633"/>
      <c r="R93" s="1633" t="s">
        <v>60</v>
      </c>
      <c r="S93" s="1633"/>
      <c r="T93" s="1633"/>
      <c r="U93" s="1633" t="s">
        <v>2016</v>
      </c>
      <c r="V93" s="1633"/>
      <c r="W93" s="1635" t="s">
        <v>1704</v>
      </c>
      <c r="X93" s="29"/>
      <c r="Y93" s="29"/>
      <c r="Z93" s="29"/>
      <c r="AA93" s="818"/>
      <c r="AB93" s="818"/>
      <c r="AC93" s="1768"/>
      <c r="AD93" s="520">
        <v>1</v>
      </c>
      <c r="AE93" s="520" t="s">
        <v>2639</v>
      </c>
      <c r="AF93" s="520">
        <v>3</v>
      </c>
      <c r="AG93" s="520">
        <v>5</v>
      </c>
      <c r="AH93" s="521"/>
      <c r="AI93" s="521" t="s">
        <v>1906</v>
      </c>
    </row>
    <row r="94" spans="1:35" s="135" customFormat="1" ht="13.5" customHeight="1" thickBot="1">
      <c r="A94" s="1621" t="s">
        <v>57</v>
      </c>
      <c r="B94" s="1622" t="s">
        <v>1901</v>
      </c>
      <c r="C94" s="1632">
        <v>0.2</v>
      </c>
      <c r="D94" s="1632">
        <v>3</v>
      </c>
      <c r="E94" s="1632">
        <v>0</v>
      </c>
      <c r="F94" s="1632">
        <v>0</v>
      </c>
      <c r="G94" s="1632">
        <v>0</v>
      </c>
      <c r="H94" s="1632">
        <v>0</v>
      </c>
      <c r="I94" s="1632">
        <v>0</v>
      </c>
      <c r="J94" s="1632">
        <v>0</v>
      </c>
      <c r="K94" s="1632">
        <v>0</v>
      </c>
      <c r="L94" s="1632">
        <v>0</v>
      </c>
      <c r="M94" s="1632">
        <v>0</v>
      </c>
      <c r="N94" s="1632">
        <v>0</v>
      </c>
      <c r="O94" s="1633"/>
      <c r="P94" s="1633" t="s">
        <v>59</v>
      </c>
      <c r="Q94" s="1633"/>
      <c r="R94" s="1633"/>
      <c r="S94" s="1633" t="s">
        <v>59</v>
      </c>
      <c r="T94" s="1633"/>
      <c r="U94" s="1633" t="s">
        <v>680</v>
      </c>
      <c r="V94" s="1633"/>
      <c r="W94" s="1635"/>
      <c r="X94" s="29"/>
      <c r="Y94" s="29"/>
      <c r="Z94" s="29"/>
      <c r="AA94" s="818"/>
      <c r="AB94" s="818"/>
      <c r="AC94" s="1768"/>
      <c r="AD94" s="520">
        <v>1</v>
      </c>
      <c r="AE94" s="520" t="s">
        <v>2639</v>
      </c>
      <c r="AF94" s="520">
        <v>3</v>
      </c>
      <c r="AG94" s="520">
        <v>5</v>
      </c>
      <c r="AH94" s="521"/>
      <c r="AI94" s="521" t="s">
        <v>1906</v>
      </c>
    </row>
    <row r="95" spans="1:35" s="135" customFormat="1" ht="13.5" customHeight="1" thickBot="1">
      <c r="A95" s="1621" t="s">
        <v>2535</v>
      </c>
      <c r="B95" s="1622" t="s">
        <v>2536</v>
      </c>
      <c r="C95" s="1632">
        <v>0</v>
      </c>
      <c r="D95" s="1632">
        <v>1</v>
      </c>
      <c r="E95" s="1632">
        <v>0</v>
      </c>
      <c r="F95" s="1632">
        <v>0</v>
      </c>
      <c r="G95" s="1632">
        <v>1</v>
      </c>
      <c r="H95" s="1632">
        <v>0</v>
      </c>
      <c r="I95" s="1632">
        <v>0</v>
      </c>
      <c r="J95" s="1632">
        <v>0</v>
      </c>
      <c r="K95" s="1632">
        <v>0</v>
      </c>
      <c r="L95" s="1632">
        <v>0</v>
      </c>
      <c r="M95" s="1632">
        <v>0</v>
      </c>
      <c r="N95" s="1632">
        <v>0</v>
      </c>
      <c r="O95" s="1633"/>
      <c r="P95" s="1633"/>
      <c r="Q95" s="1633"/>
      <c r="R95" s="1633"/>
      <c r="S95" s="1633"/>
      <c r="T95" s="1633"/>
      <c r="U95" s="1633"/>
      <c r="V95" s="1633"/>
      <c r="W95" s="1781" t="s">
        <v>658</v>
      </c>
      <c r="X95" s="29"/>
      <c r="Y95" s="29"/>
      <c r="Z95" s="29"/>
      <c r="AA95" s="818"/>
      <c r="AB95" s="818"/>
      <c r="AC95" s="1768"/>
      <c r="AD95" s="520">
        <v>1</v>
      </c>
      <c r="AE95" s="520" t="s">
        <v>2639</v>
      </c>
      <c r="AF95" s="520">
        <v>3</v>
      </c>
      <c r="AG95" s="520">
        <v>5</v>
      </c>
      <c r="AH95" s="521"/>
      <c r="AI95" s="521" t="s">
        <v>1906</v>
      </c>
    </row>
    <row r="96" spans="1:35" s="135" customFormat="1" ht="13.5" customHeight="1" thickBot="1">
      <c r="A96" s="1621" t="s">
        <v>2542</v>
      </c>
      <c r="B96" s="1622" t="s">
        <v>1402</v>
      </c>
      <c r="C96" s="1632">
        <v>0.2</v>
      </c>
      <c r="D96" s="1632">
        <v>3</v>
      </c>
      <c r="E96" s="1632">
        <v>0</v>
      </c>
      <c r="F96" s="1632">
        <v>1</v>
      </c>
      <c r="G96" s="1632">
        <v>0</v>
      </c>
      <c r="H96" s="1632">
        <v>0</v>
      </c>
      <c r="I96" s="1632">
        <v>0</v>
      </c>
      <c r="J96" s="1632">
        <v>0</v>
      </c>
      <c r="K96" s="1632">
        <v>0</v>
      </c>
      <c r="L96" s="1632">
        <v>0</v>
      </c>
      <c r="M96" s="1632">
        <v>0</v>
      </c>
      <c r="N96" s="1632">
        <v>0</v>
      </c>
      <c r="O96" s="1633"/>
      <c r="P96" s="1633" t="s">
        <v>987</v>
      </c>
      <c r="Q96" s="1633"/>
      <c r="R96" s="1633"/>
      <c r="S96" s="1634" t="s">
        <v>1699</v>
      </c>
      <c r="T96" s="1633"/>
      <c r="U96" s="1633" t="s">
        <v>658</v>
      </c>
      <c r="V96" s="1633"/>
      <c r="W96" s="1635"/>
      <c r="X96" s="29"/>
      <c r="Y96" s="29"/>
      <c r="Z96" s="29"/>
      <c r="AA96" s="818"/>
      <c r="AB96" s="818"/>
      <c r="AC96" s="1768"/>
      <c r="AD96" s="520">
        <v>1</v>
      </c>
      <c r="AE96" s="520" t="s">
        <v>2639</v>
      </c>
      <c r="AF96" s="520">
        <v>3</v>
      </c>
      <c r="AG96" s="520">
        <v>5</v>
      </c>
      <c r="AH96" s="521"/>
      <c r="AI96" s="521" t="s">
        <v>1906</v>
      </c>
    </row>
    <row r="97" spans="1:35" s="135" customFormat="1" ht="13.5" customHeight="1" thickBot="1">
      <c r="A97" s="1621" t="s">
        <v>2545</v>
      </c>
      <c r="B97" s="1622" t="s">
        <v>1406</v>
      </c>
      <c r="C97" s="1632">
        <v>0</v>
      </c>
      <c r="D97" s="1632">
        <v>1</v>
      </c>
      <c r="E97" s="1632">
        <v>0</v>
      </c>
      <c r="F97" s="1632">
        <v>0</v>
      </c>
      <c r="G97" s="1632">
        <v>0</v>
      </c>
      <c r="H97" s="1632">
        <v>1</v>
      </c>
      <c r="I97" s="1632">
        <v>0</v>
      </c>
      <c r="J97" s="1632">
        <v>0</v>
      </c>
      <c r="K97" s="1632">
        <v>0</v>
      </c>
      <c r="L97" s="1632">
        <v>0</v>
      </c>
      <c r="M97" s="1632">
        <v>0</v>
      </c>
      <c r="N97" s="1632">
        <v>0</v>
      </c>
      <c r="O97" s="1633"/>
      <c r="P97" s="1633"/>
      <c r="Q97" s="1633"/>
      <c r="R97" s="1633"/>
      <c r="S97" s="1633"/>
      <c r="T97" s="1633"/>
      <c r="U97" s="1633"/>
      <c r="V97" s="1633"/>
      <c r="W97" s="1635" t="s">
        <v>60</v>
      </c>
      <c r="X97" s="29"/>
      <c r="Y97" s="29"/>
      <c r="Z97" s="29"/>
      <c r="AA97" s="818"/>
      <c r="AB97" s="818"/>
      <c r="AC97" s="1768"/>
      <c r="AD97" s="520">
        <v>1</v>
      </c>
      <c r="AE97" s="520" t="s">
        <v>2639</v>
      </c>
      <c r="AF97" s="520">
        <v>3</v>
      </c>
      <c r="AG97" s="520">
        <v>5</v>
      </c>
      <c r="AH97" s="521"/>
      <c r="AI97" s="521" t="s">
        <v>1906</v>
      </c>
    </row>
    <row r="98" spans="1:35" s="135" customFormat="1" ht="13.5" customHeight="1" thickBot="1">
      <c r="A98" s="1621" t="s">
        <v>61</v>
      </c>
      <c r="B98" s="1622" t="s">
        <v>1400</v>
      </c>
      <c r="C98" s="1632">
        <v>0.4</v>
      </c>
      <c r="D98" s="1632">
        <v>2</v>
      </c>
      <c r="E98" s="1632">
        <v>0</v>
      </c>
      <c r="F98" s="1632">
        <v>0</v>
      </c>
      <c r="G98" s="1632">
        <v>0</v>
      </c>
      <c r="H98" s="1632">
        <v>2</v>
      </c>
      <c r="I98" s="1632">
        <v>1</v>
      </c>
      <c r="J98" s="1632">
        <v>0</v>
      </c>
      <c r="K98" s="1632">
        <v>0</v>
      </c>
      <c r="L98" s="1632">
        <v>0</v>
      </c>
      <c r="M98" s="1632">
        <v>0</v>
      </c>
      <c r="N98" s="1632">
        <v>0</v>
      </c>
      <c r="O98" s="1633"/>
      <c r="P98" s="1633" t="s">
        <v>60</v>
      </c>
      <c r="Q98" s="1633"/>
      <c r="R98" s="1633"/>
      <c r="S98" s="1633" t="s">
        <v>60</v>
      </c>
      <c r="T98" s="1633"/>
      <c r="U98" s="1633"/>
      <c r="V98" s="1633" t="s">
        <v>733</v>
      </c>
      <c r="W98" s="1635"/>
      <c r="X98" s="29"/>
      <c r="Y98" s="29"/>
      <c r="Z98" s="29"/>
      <c r="AA98" s="818"/>
      <c r="AB98" s="818"/>
      <c r="AC98" s="1768"/>
      <c r="AD98" s="520">
        <v>1</v>
      </c>
      <c r="AE98" s="520" t="s">
        <v>2639</v>
      </c>
      <c r="AF98" s="520">
        <v>3</v>
      </c>
      <c r="AG98" s="520">
        <v>5</v>
      </c>
      <c r="AH98" s="521"/>
      <c r="AI98" s="521" t="s">
        <v>1906</v>
      </c>
    </row>
    <row r="99" spans="1:35" s="135" customFormat="1" ht="13.5" customHeight="1" thickBot="1">
      <c r="A99" s="1621" t="s">
        <v>2654</v>
      </c>
      <c r="B99" s="1622" t="s">
        <v>2530</v>
      </c>
      <c r="C99" s="1632">
        <v>0.2</v>
      </c>
      <c r="D99" s="1632">
        <v>0</v>
      </c>
      <c r="E99" s="1632">
        <v>0</v>
      </c>
      <c r="F99" s="1632">
        <v>0</v>
      </c>
      <c r="G99" s="1632">
        <v>0</v>
      </c>
      <c r="H99" s="1632">
        <v>0</v>
      </c>
      <c r="I99" s="1632">
        <v>0</v>
      </c>
      <c r="J99" s="1632">
        <v>0</v>
      </c>
      <c r="K99" s="1632">
        <v>0</v>
      </c>
      <c r="L99" s="1632">
        <v>0</v>
      </c>
      <c r="M99" s="1632">
        <v>1</v>
      </c>
      <c r="N99" s="1632">
        <v>0</v>
      </c>
      <c r="O99" s="1633"/>
      <c r="P99" s="1633"/>
      <c r="Q99" s="1633"/>
      <c r="R99" s="1633"/>
      <c r="S99" s="1633"/>
      <c r="T99" s="1633"/>
      <c r="U99" s="1633"/>
      <c r="V99" s="1633"/>
      <c r="W99" s="1635"/>
      <c r="X99" s="29"/>
      <c r="Y99" s="29"/>
      <c r="Z99" s="29"/>
      <c r="AA99" s="818"/>
      <c r="AB99" s="818"/>
      <c r="AC99" s="1768"/>
      <c r="AD99" s="520">
        <v>1</v>
      </c>
      <c r="AE99" s="520" t="s">
        <v>2639</v>
      </c>
      <c r="AF99" s="520">
        <v>3</v>
      </c>
      <c r="AG99" s="520">
        <v>5</v>
      </c>
      <c r="AH99" s="521"/>
      <c r="AI99" s="521" t="s">
        <v>1906</v>
      </c>
    </row>
    <row r="100" spans="1:35" s="135" customFormat="1" ht="13.5" customHeight="1" thickBot="1">
      <c r="A100" s="1621" t="s">
        <v>659</v>
      </c>
      <c r="B100" s="1622" t="s">
        <v>2079</v>
      </c>
      <c r="C100" s="1632">
        <v>0.222</v>
      </c>
      <c r="D100" s="1632">
        <v>3</v>
      </c>
      <c r="E100" s="1632">
        <v>0</v>
      </c>
      <c r="F100" s="1632">
        <v>0</v>
      </c>
      <c r="G100" s="1632">
        <v>0</v>
      </c>
      <c r="H100" s="1632">
        <v>2</v>
      </c>
      <c r="I100" s="1632">
        <v>0</v>
      </c>
      <c r="J100" s="1632">
        <v>0</v>
      </c>
      <c r="K100" s="1632">
        <v>0</v>
      </c>
      <c r="L100" s="1632">
        <v>0</v>
      </c>
      <c r="M100" s="1632">
        <v>0</v>
      </c>
      <c r="N100" s="1632">
        <v>0</v>
      </c>
      <c r="O100" s="1633"/>
      <c r="P100" s="1633"/>
      <c r="Q100" s="1633" t="s">
        <v>1372</v>
      </c>
      <c r="R100" s="1633"/>
      <c r="S100" s="1633"/>
      <c r="T100" s="1633" t="s">
        <v>658</v>
      </c>
      <c r="U100" s="1633"/>
      <c r="V100" s="1633" t="s">
        <v>60</v>
      </c>
      <c r="W100" s="1635"/>
      <c r="X100" s="29"/>
      <c r="Y100" s="29"/>
      <c r="Z100" s="29"/>
      <c r="AA100" s="818"/>
      <c r="AB100" s="818"/>
      <c r="AC100" s="1768"/>
      <c r="AD100" s="520">
        <v>1</v>
      </c>
      <c r="AE100" s="520" t="s">
        <v>2639</v>
      </c>
      <c r="AF100" s="520">
        <v>3</v>
      </c>
      <c r="AG100" s="520">
        <v>5</v>
      </c>
      <c r="AH100" s="521"/>
      <c r="AI100" s="521" t="s">
        <v>1906</v>
      </c>
    </row>
    <row r="101" spans="1:35" s="135" customFormat="1" ht="13.5" customHeight="1" thickBot="1">
      <c r="A101" s="1621" t="s">
        <v>63</v>
      </c>
      <c r="B101" s="1622" t="s">
        <v>1780</v>
      </c>
      <c r="C101" s="1632">
        <v>0.2</v>
      </c>
      <c r="D101" s="1632">
        <v>2</v>
      </c>
      <c r="E101" s="1632">
        <v>0</v>
      </c>
      <c r="F101" s="1632">
        <v>0</v>
      </c>
      <c r="G101" s="1632">
        <v>0</v>
      </c>
      <c r="H101" s="1632">
        <v>1</v>
      </c>
      <c r="I101" s="1632">
        <v>0</v>
      </c>
      <c r="J101" s="1632">
        <v>1</v>
      </c>
      <c r="K101" s="1632">
        <v>0</v>
      </c>
      <c r="L101" s="1632">
        <v>0</v>
      </c>
      <c r="M101" s="1632">
        <v>0</v>
      </c>
      <c r="N101" s="1632">
        <v>0</v>
      </c>
      <c r="O101" s="1633"/>
      <c r="P101" s="1633"/>
      <c r="Q101" s="1633" t="s">
        <v>1372</v>
      </c>
      <c r="R101" s="1633"/>
      <c r="S101" s="1633"/>
      <c r="T101" s="1633" t="s">
        <v>2026</v>
      </c>
      <c r="U101" s="1633"/>
      <c r="V101" s="1633" t="s">
        <v>2048</v>
      </c>
      <c r="W101" s="1635"/>
      <c r="X101" s="29"/>
      <c r="Y101" s="29"/>
      <c r="Z101" s="29"/>
      <c r="AA101" s="818"/>
      <c r="AB101" s="818"/>
      <c r="AC101" s="1768"/>
      <c r="AD101" s="520">
        <v>1</v>
      </c>
      <c r="AE101" s="520" t="s">
        <v>2639</v>
      </c>
      <c r="AF101" s="520">
        <v>3</v>
      </c>
      <c r="AG101" s="520">
        <v>5</v>
      </c>
      <c r="AH101" s="521"/>
      <c r="AI101" s="521" t="s">
        <v>1906</v>
      </c>
    </row>
    <row r="102" spans="1:35" s="135" customFormat="1" ht="13.5" customHeight="1" thickBot="1">
      <c r="A102" s="1838" t="s">
        <v>66</v>
      </c>
      <c r="B102" s="1839"/>
      <c r="C102" s="1637"/>
      <c r="D102" s="1637">
        <v>30</v>
      </c>
      <c r="E102" s="1637">
        <v>1</v>
      </c>
      <c r="F102" s="1637">
        <v>4</v>
      </c>
      <c r="G102" s="1637">
        <v>1</v>
      </c>
      <c r="H102" s="1637">
        <v>8</v>
      </c>
      <c r="I102" s="1637">
        <v>1</v>
      </c>
      <c r="J102" s="1637">
        <v>2</v>
      </c>
      <c r="K102" s="1637">
        <v>0</v>
      </c>
      <c r="L102" s="1637">
        <v>0</v>
      </c>
      <c r="M102" s="1637">
        <v>2</v>
      </c>
      <c r="N102" s="1637">
        <v>0</v>
      </c>
      <c r="O102" s="1638"/>
      <c r="P102" s="1638"/>
      <c r="Q102" s="1638"/>
      <c r="R102" s="1638"/>
      <c r="S102" s="1638"/>
      <c r="T102" s="1638"/>
      <c r="U102" s="1638"/>
      <c r="V102" s="1638"/>
      <c r="W102" s="1639"/>
      <c r="X102" s="29"/>
      <c r="Y102" s="29"/>
      <c r="Z102" s="29"/>
      <c r="AA102" s="818"/>
      <c r="AB102" s="818"/>
      <c r="AC102" s="1768"/>
      <c r="AD102" s="520">
        <v>1</v>
      </c>
      <c r="AE102" s="520" t="s">
        <v>2639</v>
      </c>
      <c r="AF102" s="520">
        <v>3</v>
      </c>
      <c r="AG102" s="520">
        <v>5</v>
      </c>
      <c r="AH102" s="521"/>
      <c r="AI102" s="521" t="s">
        <v>1906</v>
      </c>
    </row>
    <row r="103" spans="1:35" s="135" customFormat="1" ht="13.5" customHeight="1" thickBot="1">
      <c r="A103" s="1618" t="s">
        <v>1891</v>
      </c>
      <c r="B103" s="1619" t="s">
        <v>2543</v>
      </c>
      <c r="C103" s="1628">
        <v>0.111</v>
      </c>
      <c r="D103" s="1628">
        <v>4</v>
      </c>
      <c r="E103" s="1628">
        <v>0</v>
      </c>
      <c r="F103" s="1628">
        <v>0</v>
      </c>
      <c r="G103" s="1628">
        <v>0</v>
      </c>
      <c r="H103" s="1628">
        <v>2</v>
      </c>
      <c r="I103" s="1628">
        <v>0</v>
      </c>
      <c r="J103" s="1628">
        <v>0</v>
      </c>
      <c r="K103" s="1628">
        <v>0</v>
      </c>
      <c r="L103" s="1628">
        <v>0</v>
      </c>
      <c r="M103" s="1628">
        <v>0</v>
      </c>
      <c r="N103" s="1628">
        <v>0</v>
      </c>
      <c r="O103" s="1630" t="s">
        <v>658</v>
      </c>
      <c r="P103" s="1630"/>
      <c r="Q103" s="1630" t="s">
        <v>60</v>
      </c>
      <c r="R103" s="1630"/>
      <c r="S103" s="1630" t="s">
        <v>1374</v>
      </c>
      <c r="T103" s="1630"/>
      <c r="U103" s="1630" t="s">
        <v>60</v>
      </c>
      <c r="V103" s="1630"/>
      <c r="W103" s="1631"/>
      <c r="X103" s="29"/>
      <c r="Y103" s="29"/>
      <c r="Z103" s="29"/>
      <c r="AA103" s="818"/>
      <c r="AB103" s="818"/>
      <c r="AC103" s="1768"/>
      <c r="AD103" s="520">
        <v>1</v>
      </c>
      <c r="AE103" s="520" t="s">
        <v>799</v>
      </c>
      <c r="AF103" s="520">
        <v>3</v>
      </c>
      <c r="AG103" s="520">
        <v>3</v>
      </c>
      <c r="AH103" s="521"/>
      <c r="AI103" s="521" t="s">
        <v>1906</v>
      </c>
    </row>
    <row r="104" spans="1:35" s="135" customFormat="1" ht="13.5" customHeight="1" thickBot="1">
      <c r="A104" s="1621" t="s">
        <v>2542</v>
      </c>
      <c r="B104" s="1622" t="s">
        <v>1398</v>
      </c>
      <c r="C104" s="1632">
        <v>0</v>
      </c>
      <c r="D104" s="1632">
        <v>3</v>
      </c>
      <c r="E104" s="1632">
        <v>0</v>
      </c>
      <c r="F104" s="1632">
        <v>0</v>
      </c>
      <c r="G104" s="1632">
        <v>0</v>
      </c>
      <c r="H104" s="1632">
        <v>0</v>
      </c>
      <c r="I104" s="1632">
        <v>1</v>
      </c>
      <c r="J104" s="1632">
        <v>0</v>
      </c>
      <c r="K104" s="1632">
        <v>0</v>
      </c>
      <c r="L104" s="1632">
        <v>0</v>
      </c>
      <c r="M104" s="1632">
        <v>0</v>
      </c>
      <c r="N104" s="1632">
        <v>0</v>
      </c>
      <c r="O104" s="1633" t="s">
        <v>59</v>
      </c>
      <c r="P104" s="1633"/>
      <c r="Q104" s="1633" t="s">
        <v>733</v>
      </c>
      <c r="R104" s="1633"/>
      <c r="S104" s="1633" t="s">
        <v>2048</v>
      </c>
      <c r="T104" s="1633"/>
      <c r="U104" s="1633"/>
      <c r="V104" s="1633" t="s">
        <v>658</v>
      </c>
      <c r="W104" s="1635"/>
      <c r="X104" s="29"/>
      <c r="Y104" s="29"/>
      <c r="Z104" s="29"/>
      <c r="AA104" s="818"/>
      <c r="AB104" s="818"/>
      <c r="AC104" s="1768"/>
      <c r="AD104" s="520">
        <v>1</v>
      </c>
      <c r="AE104" s="520" t="s">
        <v>799</v>
      </c>
      <c r="AF104" s="520">
        <v>3</v>
      </c>
      <c r="AG104" s="520">
        <v>3</v>
      </c>
      <c r="AH104" s="521"/>
      <c r="AI104" s="521" t="s">
        <v>1906</v>
      </c>
    </row>
    <row r="105" spans="1:35" s="135" customFormat="1" ht="13.5" customHeight="1" thickBot="1">
      <c r="A105" s="1621" t="s">
        <v>58</v>
      </c>
      <c r="B105" s="1622" t="s">
        <v>1396</v>
      </c>
      <c r="C105" s="1632">
        <v>0.222</v>
      </c>
      <c r="D105" s="1632">
        <v>2</v>
      </c>
      <c r="E105" s="1632">
        <v>0</v>
      </c>
      <c r="F105" s="1632">
        <v>0</v>
      </c>
      <c r="G105" s="1632">
        <v>0</v>
      </c>
      <c r="H105" s="1632">
        <v>0</v>
      </c>
      <c r="I105" s="1632">
        <v>1</v>
      </c>
      <c r="J105" s="1632">
        <v>0</v>
      </c>
      <c r="K105" s="1632">
        <v>0</v>
      </c>
      <c r="L105" s="1632">
        <v>0</v>
      </c>
      <c r="M105" s="1632">
        <v>0</v>
      </c>
      <c r="N105" s="1632">
        <v>0</v>
      </c>
      <c r="O105" s="1633" t="s">
        <v>733</v>
      </c>
      <c r="P105" s="1633"/>
      <c r="Q105" s="1633" t="s">
        <v>680</v>
      </c>
      <c r="R105" s="1633"/>
      <c r="S105" s="1633" t="s">
        <v>59</v>
      </c>
      <c r="T105" s="1633"/>
      <c r="U105" s="1633"/>
      <c r="V105" s="1633"/>
      <c r="W105" s="1635"/>
      <c r="X105" s="29"/>
      <c r="Y105" s="29"/>
      <c r="Z105" s="29"/>
      <c r="AA105" s="818"/>
      <c r="AB105" s="818"/>
      <c r="AC105" s="1768"/>
      <c r="AD105" s="520">
        <v>1</v>
      </c>
      <c r="AE105" s="520" t="s">
        <v>799</v>
      </c>
      <c r="AF105" s="520">
        <v>3</v>
      </c>
      <c r="AG105" s="520">
        <v>3</v>
      </c>
      <c r="AH105" s="521"/>
      <c r="AI105" s="521" t="s">
        <v>1906</v>
      </c>
    </row>
    <row r="106" spans="1:35" s="135" customFormat="1" ht="13.5" customHeight="1" thickBot="1">
      <c r="A106" s="1621" t="s">
        <v>1037</v>
      </c>
      <c r="B106" s="1622" t="s">
        <v>2530</v>
      </c>
      <c r="C106" s="1632">
        <v>0.2</v>
      </c>
      <c r="D106" s="1632">
        <v>1</v>
      </c>
      <c r="E106" s="1632">
        <v>0</v>
      </c>
      <c r="F106" s="1632">
        <v>0</v>
      </c>
      <c r="G106" s="1632">
        <v>0</v>
      </c>
      <c r="H106" s="1632">
        <v>0</v>
      </c>
      <c r="I106" s="1632">
        <v>0</v>
      </c>
      <c r="J106" s="1632">
        <v>0</v>
      </c>
      <c r="K106" s="1632">
        <v>0</v>
      </c>
      <c r="L106" s="1632">
        <v>0</v>
      </c>
      <c r="M106" s="1632">
        <v>0</v>
      </c>
      <c r="N106" s="1632">
        <v>0</v>
      </c>
      <c r="O106" s="1633"/>
      <c r="P106" s="1633"/>
      <c r="Q106" s="1633"/>
      <c r="R106" s="1633"/>
      <c r="S106" s="1633"/>
      <c r="T106" s="1633"/>
      <c r="U106" s="1633"/>
      <c r="V106" s="1633" t="s">
        <v>658</v>
      </c>
      <c r="W106" s="1635"/>
      <c r="X106" s="29"/>
      <c r="Y106" s="29"/>
      <c r="Z106" s="29"/>
      <c r="AA106" s="818"/>
      <c r="AB106" s="818"/>
      <c r="AC106" s="1768"/>
      <c r="AD106" s="520">
        <v>1</v>
      </c>
      <c r="AE106" s="520" t="s">
        <v>799</v>
      </c>
      <c r="AF106" s="520">
        <v>3</v>
      </c>
      <c r="AG106" s="520">
        <v>3</v>
      </c>
      <c r="AH106" s="521"/>
      <c r="AI106" s="521" t="s">
        <v>1906</v>
      </c>
    </row>
    <row r="107" spans="1:35" s="135" customFormat="1" ht="13.5" customHeight="1" thickBot="1">
      <c r="A107" s="1621" t="s">
        <v>61</v>
      </c>
      <c r="B107" s="1622" t="s">
        <v>2534</v>
      </c>
      <c r="C107" s="1632">
        <v>0.2</v>
      </c>
      <c r="D107" s="1632">
        <v>4</v>
      </c>
      <c r="E107" s="1632">
        <v>0</v>
      </c>
      <c r="F107" s="1632">
        <v>1</v>
      </c>
      <c r="G107" s="1632">
        <v>0</v>
      </c>
      <c r="H107" s="1632">
        <v>0</v>
      </c>
      <c r="I107" s="1632">
        <v>0</v>
      </c>
      <c r="J107" s="1632">
        <v>0</v>
      </c>
      <c r="K107" s="1632">
        <v>0</v>
      </c>
      <c r="L107" s="1632">
        <v>0</v>
      </c>
      <c r="M107" s="1632">
        <v>0</v>
      </c>
      <c r="N107" s="1632">
        <v>0</v>
      </c>
      <c r="O107" s="1634" t="s">
        <v>1697</v>
      </c>
      <c r="P107" s="1633"/>
      <c r="Q107" s="1633" t="s">
        <v>2607</v>
      </c>
      <c r="R107" s="1633"/>
      <c r="S107" s="1633"/>
      <c r="T107" s="1633" t="s">
        <v>658</v>
      </c>
      <c r="U107" s="1633"/>
      <c r="V107" s="1633" t="s">
        <v>2608</v>
      </c>
      <c r="W107" s="1635"/>
      <c r="X107" s="29"/>
      <c r="Y107" s="29"/>
      <c r="Z107" s="29"/>
      <c r="AA107" s="818"/>
      <c r="AB107" s="818"/>
      <c r="AC107" s="1768"/>
      <c r="AD107" s="520">
        <v>1</v>
      </c>
      <c r="AE107" s="520" t="s">
        <v>799</v>
      </c>
      <c r="AF107" s="520">
        <v>3</v>
      </c>
      <c r="AG107" s="520">
        <v>3</v>
      </c>
      <c r="AH107" s="521"/>
      <c r="AI107" s="521" t="s">
        <v>1906</v>
      </c>
    </row>
    <row r="108" spans="1:35" s="135" customFormat="1" ht="13.5" customHeight="1" thickBot="1">
      <c r="A108" s="1621" t="s">
        <v>57</v>
      </c>
      <c r="B108" s="1622" t="s">
        <v>1901</v>
      </c>
      <c r="C108" s="1632">
        <v>0.25</v>
      </c>
      <c r="D108" s="1632">
        <v>3</v>
      </c>
      <c r="E108" s="1632">
        <v>0</v>
      </c>
      <c r="F108" s="1632">
        <v>0</v>
      </c>
      <c r="G108" s="1632">
        <v>0</v>
      </c>
      <c r="H108" s="1632">
        <v>0</v>
      </c>
      <c r="I108" s="1632">
        <v>0</v>
      </c>
      <c r="J108" s="1632">
        <v>0</v>
      </c>
      <c r="K108" s="1632">
        <v>0</v>
      </c>
      <c r="L108" s="1632">
        <v>0</v>
      </c>
      <c r="M108" s="1632">
        <v>0</v>
      </c>
      <c r="N108" s="1632">
        <v>0</v>
      </c>
      <c r="O108" s="1633" t="s">
        <v>2609</v>
      </c>
      <c r="P108" s="1633"/>
      <c r="Q108" s="1633"/>
      <c r="R108" s="1633" t="s">
        <v>680</v>
      </c>
      <c r="S108" s="1633"/>
      <c r="T108" s="1633" t="s">
        <v>658</v>
      </c>
      <c r="U108" s="1633"/>
      <c r="V108" s="1633"/>
      <c r="W108" s="1635"/>
      <c r="X108" s="29"/>
      <c r="Y108" s="29"/>
      <c r="Z108" s="29"/>
      <c r="AA108" s="818"/>
      <c r="AB108" s="818"/>
      <c r="AC108" s="1768"/>
      <c r="AD108" s="520">
        <v>1</v>
      </c>
      <c r="AE108" s="520" t="s">
        <v>799</v>
      </c>
      <c r="AF108" s="520">
        <v>3</v>
      </c>
      <c r="AG108" s="520">
        <v>3</v>
      </c>
      <c r="AH108" s="521"/>
      <c r="AI108" s="521" t="s">
        <v>1906</v>
      </c>
    </row>
    <row r="109" spans="1:35" s="135" customFormat="1" ht="13.5" customHeight="1" thickBot="1">
      <c r="A109" s="1621" t="s">
        <v>2535</v>
      </c>
      <c r="B109" s="1622" t="s">
        <v>2536</v>
      </c>
      <c r="C109" s="1632">
        <v>0</v>
      </c>
      <c r="D109" s="1632">
        <v>1</v>
      </c>
      <c r="E109" s="1632">
        <v>0</v>
      </c>
      <c r="F109" s="1632">
        <v>0</v>
      </c>
      <c r="G109" s="1632">
        <v>0</v>
      </c>
      <c r="H109" s="1632">
        <v>1</v>
      </c>
      <c r="I109" s="1632">
        <v>0</v>
      </c>
      <c r="J109" s="1632">
        <v>0</v>
      </c>
      <c r="K109" s="1632">
        <v>0</v>
      </c>
      <c r="L109" s="1632">
        <v>0</v>
      </c>
      <c r="M109" s="1632">
        <v>0</v>
      </c>
      <c r="N109" s="1632">
        <v>0</v>
      </c>
      <c r="O109" s="1633"/>
      <c r="P109" s="1633"/>
      <c r="Q109" s="1633"/>
      <c r="R109" s="1633"/>
      <c r="S109" s="1633"/>
      <c r="T109" s="1633"/>
      <c r="U109" s="1633"/>
      <c r="V109" s="1633"/>
      <c r="W109" s="1635" t="s">
        <v>60</v>
      </c>
      <c r="X109" s="29"/>
      <c r="Y109" s="29"/>
      <c r="Z109" s="29"/>
      <c r="AA109" s="818"/>
      <c r="AB109" s="818"/>
      <c r="AC109" s="1768"/>
      <c r="AD109" s="520">
        <v>1</v>
      </c>
      <c r="AE109" s="520" t="s">
        <v>799</v>
      </c>
      <c r="AF109" s="520">
        <v>3</v>
      </c>
      <c r="AG109" s="520">
        <v>3</v>
      </c>
      <c r="AH109" s="521"/>
      <c r="AI109" s="521" t="s">
        <v>1906</v>
      </c>
    </row>
    <row r="110" spans="1:35" s="135" customFormat="1" ht="13.5" customHeight="1" thickBot="1">
      <c r="A110" s="1621" t="s">
        <v>659</v>
      </c>
      <c r="B110" s="1622" t="s">
        <v>2079</v>
      </c>
      <c r="C110" s="1632">
        <v>0.33300000000000002</v>
      </c>
      <c r="D110" s="1632">
        <v>2</v>
      </c>
      <c r="E110" s="1632">
        <v>0</v>
      </c>
      <c r="F110" s="1632">
        <v>0</v>
      </c>
      <c r="G110" s="1632">
        <v>0</v>
      </c>
      <c r="H110" s="1632">
        <v>0</v>
      </c>
      <c r="I110" s="1632">
        <v>2</v>
      </c>
      <c r="J110" s="1632">
        <v>0</v>
      </c>
      <c r="K110" s="1632">
        <v>0</v>
      </c>
      <c r="L110" s="1632">
        <v>0</v>
      </c>
      <c r="M110" s="1632">
        <v>0</v>
      </c>
      <c r="N110" s="1632">
        <v>0</v>
      </c>
      <c r="O110" s="1633"/>
      <c r="P110" s="1633" t="s">
        <v>733</v>
      </c>
      <c r="Q110" s="1633"/>
      <c r="R110" s="1633" t="s">
        <v>2016</v>
      </c>
      <c r="S110" s="1633"/>
      <c r="T110" s="1633" t="s">
        <v>733</v>
      </c>
      <c r="U110" s="1633"/>
      <c r="V110" s="1633"/>
      <c r="W110" s="1635" t="s">
        <v>658</v>
      </c>
      <c r="X110" s="29"/>
      <c r="Y110" s="29"/>
      <c r="Z110" s="29"/>
      <c r="AA110" s="818"/>
      <c r="AB110" s="818"/>
      <c r="AC110" s="1768"/>
      <c r="AD110" s="520">
        <v>1</v>
      </c>
      <c r="AE110" s="520" t="s">
        <v>799</v>
      </c>
      <c r="AF110" s="520">
        <v>3</v>
      </c>
      <c r="AG110" s="520">
        <v>3</v>
      </c>
      <c r="AH110" s="521"/>
      <c r="AI110" s="521" t="s">
        <v>1906</v>
      </c>
    </row>
    <row r="111" spans="1:35" s="135" customFormat="1" ht="13.5" customHeight="1" thickBot="1">
      <c r="A111" s="1621" t="s">
        <v>62</v>
      </c>
      <c r="B111" s="1622" t="s">
        <v>2539</v>
      </c>
      <c r="C111" s="1632">
        <v>0</v>
      </c>
      <c r="D111" s="1632">
        <v>2</v>
      </c>
      <c r="E111" s="1632">
        <v>0</v>
      </c>
      <c r="F111" s="1632">
        <v>0</v>
      </c>
      <c r="G111" s="1632">
        <v>0</v>
      </c>
      <c r="H111" s="1632">
        <v>1</v>
      </c>
      <c r="I111" s="1632">
        <v>1</v>
      </c>
      <c r="J111" s="1632">
        <v>0</v>
      </c>
      <c r="K111" s="1632">
        <v>0</v>
      </c>
      <c r="L111" s="1632">
        <v>0</v>
      </c>
      <c r="M111" s="1632">
        <v>0</v>
      </c>
      <c r="N111" s="1632">
        <v>0</v>
      </c>
      <c r="O111" s="1633"/>
      <c r="P111" s="1633" t="s">
        <v>733</v>
      </c>
      <c r="Q111" s="1633"/>
      <c r="R111" s="1633" t="s">
        <v>60</v>
      </c>
      <c r="S111" s="1633"/>
      <c r="T111" s="1633" t="s">
        <v>1374</v>
      </c>
      <c r="U111" s="1633"/>
      <c r="V111" s="1633"/>
      <c r="W111" s="1635"/>
      <c r="X111" s="29"/>
      <c r="Y111" s="29"/>
      <c r="Z111" s="29"/>
      <c r="AA111" s="818"/>
      <c r="AB111" s="818"/>
      <c r="AC111" s="1768"/>
      <c r="AD111" s="520">
        <v>1</v>
      </c>
      <c r="AE111" s="520" t="s">
        <v>799</v>
      </c>
      <c r="AF111" s="520">
        <v>3</v>
      </c>
      <c r="AG111" s="520">
        <v>3</v>
      </c>
      <c r="AH111" s="521"/>
      <c r="AI111" s="521" t="s">
        <v>1906</v>
      </c>
    </row>
    <row r="112" spans="1:35" s="135" customFormat="1" ht="13.5" customHeight="1" thickBot="1">
      <c r="A112" s="1621" t="s">
        <v>67</v>
      </c>
      <c r="B112" s="1622" t="s">
        <v>1895</v>
      </c>
      <c r="C112" s="1632">
        <v>0.33300000000000002</v>
      </c>
      <c r="D112" s="1632">
        <v>1</v>
      </c>
      <c r="E112" s="1632">
        <v>0</v>
      </c>
      <c r="F112" s="1632">
        <v>0</v>
      </c>
      <c r="G112" s="1632">
        <v>0</v>
      </c>
      <c r="H112" s="1632">
        <v>1</v>
      </c>
      <c r="I112" s="1632">
        <v>0</v>
      </c>
      <c r="J112" s="1632">
        <v>0</v>
      </c>
      <c r="K112" s="1632">
        <v>0</v>
      </c>
      <c r="L112" s="1632">
        <v>0</v>
      </c>
      <c r="M112" s="1632">
        <v>0</v>
      </c>
      <c r="N112" s="1632">
        <v>0</v>
      </c>
      <c r="O112" s="1633"/>
      <c r="P112" s="1633"/>
      <c r="Q112" s="1633"/>
      <c r="R112" s="1633"/>
      <c r="S112" s="1633"/>
      <c r="T112" s="1633"/>
      <c r="U112" s="1633"/>
      <c r="V112" s="1633"/>
      <c r="W112" s="1635" t="s">
        <v>60</v>
      </c>
      <c r="X112" s="29"/>
      <c r="Y112" s="29"/>
      <c r="Z112" s="29"/>
      <c r="AA112" s="818"/>
      <c r="AB112" s="818"/>
      <c r="AC112" s="1768"/>
      <c r="AD112" s="520">
        <v>1</v>
      </c>
      <c r="AE112" s="520" t="s">
        <v>799</v>
      </c>
      <c r="AF112" s="520">
        <v>3</v>
      </c>
      <c r="AG112" s="520">
        <v>3</v>
      </c>
      <c r="AH112" s="521"/>
      <c r="AI112" s="521" t="s">
        <v>1906</v>
      </c>
    </row>
    <row r="113" spans="1:35" s="135" customFormat="1" ht="13.5" customHeight="1" thickBot="1">
      <c r="A113" s="1621" t="s">
        <v>988</v>
      </c>
      <c r="B113" s="1622" t="s">
        <v>1899</v>
      </c>
      <c r="C113" s="1632">
        <v>0.308</v>
      </c>
      <c r="D113" s="1632">
        <v>1</v>
      </c>
      <c r="E113" s="1632">
        <v>0</v>
      </c>
      <c r="F113" s="1632">
        <v>0</v>
      </c>
      <c r="G113" s="1632">
        <v>0</v>
      </c>
      <c r="H113" s="1632">
        <v>1</v>
      </c>
      <c r="I113" s="1632">
        <v>0</v>
      </c>
      <c r="J113" s="1632">
        <v>0</v>
      </c>
      <c r="K113" s="1632">
        <v>0</v>
      </c>
      <c r="L113" s="1632">
        <v>0</v>
      </c>
      <c r="M113" s="1632">
        <v>0</v>
      </c>
      <c r="N113" s="1632">
        <v>0</v>
      </c>
      <c r="O113" s="1633"/>
      <c r="P113" s="1633" t="s">
        <v>60</v>
      </c>
      <c r="Q113" s="1633"/>
      <c r="R113" s="1633"/>
      <c r="S113" s="1633"/>
      <c r="T113" s="1633"/>
      <c r="U113" s="1633"/>
      <c r="V113" s="1633"/>
      <c r="W113" s="1635"/>
      <c r="X113" s="29"/>
      <c r="Y113" s="29"/>
      <c r="Z113" s="29"/>
      <c r="AA113" s="818"/>
      <c r="AB113" s="818"/>
      <c r="AC113" s="1768"/>
      <c r="AD113" s="520">
        <v>1</v>
      </c>
      <c r="AE113" s="520" t="s">
        <v>799</v>
      </c>
      <c r="AF113" s="520">
        <v>3</v>
      </c>
      <c r="AG113" s="520">
        <v>3</v>
      </c>
      <c r="AH113" s="521"/>
      <c r="AI113" s="521" t="s">
        <v>1906</v>
      </c>
    </row>
    <row r="114" spans="1:35" s="135" customFormat="1" ht="13.5" customHeight="1" thickBot="1">
      <c r="A114" s="1621" t="s">
        <v>2610</v>
      </c>
      <c r="B114" s="1622" t="s">
        <v>1785</v>
      </c>
      <c r="C114" s="1632">
        <v>0.5</v>
      </c>
      <c r="D114" s="1632">
        <v>2</v>
      </c>
      <c r="E114" s="1632">
        <v>1</v>
      </c>
      <c r="F114" s="1632">
        <v>1</v>
      </c>
      <c r="G114" s="1632">
        <v>0</v>
      </c>
      <c r="H114" s="1632">
        <v>0</v>
      </c>
      <c r="I114" s="1632">
        <v>0</v>
      </c>
      <c r="J114" s="1632">
        <v>0</v>
      </c>
      <c r="K114" s="1632">
        <v>0</v>
      </c>
      <c r="L114" s="1632">
        <v>0</v>
      </c>
      <c r="M114" s="1632">
        <v>0</v>
      </c>
      <c r="N114" s="1632">
        <v>0</v>
      </c>
      <c r="O114" s="1633"/>
      <c r="P114" s="1633"/>
      <c r="Q114" s="1633"/>
      <c r="R114" s="1633"/>
      <c r="S114" s="1634" t="s">
        <v>2611</v>
      </c>
      <c r="T114" s="1633"/>
      <c r="U114" s="1633" t="s">
        <v>680</v>
      </c>
      <c r="V114" s="1633"/>
      <c r="W114" s="1635"/>
      <c r="X114" s="29"/>
      <c r="Y114" s="29"/>
      <c r="Z114" s="29"/>
      <c r="AA114" s="818"/>
      <c r="AB114" s="818"/>
      <c r="AC114" s="1768"/>
      <c r="AD114" s="520">
        <v>1</v>
      </c>
      <c r="AE114" s="520" t="s">
        <v>799</v>
      </c>
      <c r="AF114" s="520">
        <v>3</v>
      </c>
      <c r="AG114" s="520">
        <v>3</v>
      </c>
      <c r="AH114" s="521"/>
      <c r="AI114" s="521" t="s">
        <v>1906</v>
      </c>
    </row>
    <row r="115" spans="1:35" s="135" customFormat="1" ht="13.5" customHeight="1" thickBot="1">
      <c r="A115" s="1621" t="s">
        <v>63</v>
      </c>
      <c r="B115" s="1622" t="s">
        <v>1781</v>
      </c>
      <c r="C115" s="1632">
        <v>0</v>
      </c>
      <c r="D115" s="1632">
        <v>1</v>
      </c>
      <c r="E115" s="1632">
        <v>0</v>
      </c>
      <c r="F115" s="1632">
        <v>0</v>
      </c>
      <c r="G115" s="1632">
        <v>0</v>
      </c>
      <c r="H115" s="1632">
        <v>1</v>
      </c>
      <c r="I115" s="1632">
        <v>0</v>
      </c>
      <c r="J115" s="1632">
        <v>0</v>
      </c>
      <c r="K115" s="1632">
        <v>0</v>
      </c>
      <c r="L115" s="1632">
        <v>0</v>
      </c>
      <c r="M115" s="1632">
        <v>0</v>
      </c>
      <c r="N115" s="1632">
        <v>0</v>
      </c>
      <c r="O115" s="1633"/>
      <c r="P115" s="1633" t="s">
        <v>60</v>
      </c>
      <c r="Q115" s="1633"/>
      <c r="R115" s="1633"/>
      <c r="S115" s="1633"/>
      <c r="T115" s="1633"/>
      <c r="U115" s="1633"/>
      <c r="V115" s="1633"/>
      <c r="W115" s="1635"/>
      <c r="X115" s="29"/>
      <c r="Y115" s="29"/>
      <c r="Z115" s="29"/>
      <c r="AA115" s="818"/>
      <c r="AB115" s="818"/>
      <c r="AC115" s="1768"/>
      <c r="AD115" s="520">
        <v>1</v>
      </c>
      <c r="AE115" s="520" t="s">
        <v>799</v>
      </c>
      <c r="AF115" s="520">
        <v>3</v>
      </c>
      <c r="AG115" s="520">
        <v>3</v>
      </c>
      <c r="AH115" s="521"/>
      <c r="AI115" s="521" t="s">
        <v>1906</v>
      </c>
    </row>
    <row r="116" spans="1:35" s="135" customFormat="1" ht="13.5" customHeight="1" thickBot="1">
      <c r="A116" s="1621" t="s">
        <v>2612</v>
      </c>
      <c r="B116" s="1622" t="s">
        <v>1780</v>
      </c>
      <c r="C116" s="1632">
        <v>0.33300000000000002</v>
      </c>
      <c r="D116" s="1632">
        <v>2</v>
      </c>
      <c r="E116" s="1632">
        <v>1</v>
      </c>
      <c r="F116" s="1632">
        <v>1</v>
      </c>
      <c r="G116" s="1632">
        <v>2</v>
      </c>
      <c r="H116" s="1632">
        <v>1</v>
      </c>
      <c r="I116" s="1632">
        <v>0</v>
      </c>
      <c r="J116" s="1632">
        <v>0</v>
      </c>
      <c r="K116" s="1632">
        <v>0</v>
      </c>
      <c r="L116" s="1632">
        <v>0</v>
      </c>
      <c r="M116" s="1632">
        <v>0</v>
      </c>
      <c r="N116" s="1632">
        <v>1</v>
      </c>
      <c r="O116" s="1633"/>
      <c r="P116" s="1633"/>
      <c r="Q116" s="1633"/>
      <c r="R116" s="1633"/>
      <c r="S116" s="1636" t="s">
        <v>1838</v>
      </c>
      <c r="T116" s="1633"/>
      <c r="U116" s="1633" t="s">
        <v>60</v>
      </c>
      <c r="V116" s="1633"/>
      <c r="W116" s="1635"/>
      <c r="X116" s="29"/>
      <c r="Y116" s="29"/>
      <c r="Z116" s="29"/>
      <c r="AA116" s="818"/>
      <c r="AB116" s="818"/>
      <c r="AC116" s="1768"/>
      <c r="AD116" s="520">
        <v>1</v>
      </c>
      <c r="AE116" s="520" t="s">
        <v>799</v>
      </c>
      <c r="AF116" s="520">
        <v>3</v>
      </c>
      <c r="AG116" s="520">
        <v>3</v>
      </c>
      <c r="AH116" s="521"/>
      <c r="AI116" s="521" t="s">
        <v>1906</v>
      </c>
    </row>
    <row r="117" spans="1:35" s="135" customFormat="1" ht="13.5" customHeight="1" thickBot="1">
      <c r="A117" s="1838" t="s">
        <v>66</v>
      </c>
      <c r="B117" s="1839"/>
      <c r="C117" s="1637"/>
      <c r="D117" s="1637">
        <v>29</v>
      </c>
      <c r="E117" s="1637">
        <v>2</v>
      </c>
      <c r="F117" s="1637">
        <v>3</v>
      </c>
      <c r="G117" s="1637">
        <v>2</v>
      </c>
      <c r="H117" s="1637">
        <v>8</v>
      </c>
      <c r="I117" s="1637">
        <v>5</v>
      </c>
      <c r="J117" s="1637">
        <v>0</v>
      </c>
      <c r="K117" s="1637">
        <v>0</v>
      </c>
      <c r="L117" s="1637">
        <v>0</v>
      </c>
      <c r="M117" s="1637">
        <v>0</v>
      </c>
      <c r="N117" s="1637">
        <v>1</v>
      </c>
      <c r="O117" s="1638"/>
      <c r="P117" s="1638"/>
      <c r="Q117" s="1638"/>
      <c r="R117" s="1638"/>
      <c r="S117" s="1638"/>
      <c r="T117" s="1638"/>
      <c r="U117" s="1638"/>
      <c r="V117" s="1638"/>
      <c r="W117" s="1639"/>
      <c r="X117" s="29"/>
      <c r="Y117" s="29"/>
      <c r="Z117" s="29"/>
      <c r="AA117" s="818"/>
      <c r="AB117" s="818"/>
      <c r="AC117" s="1768"/>
      <c r="AD117" s="520">
        <v>1</v>
      </c>
      <c r="AE117" s="520" t="s">
        <v>799</v>
      </c>
      <c r="AF117" s="520">
        <v>3</v>
      </c>
      <c r="AG117" s="520">
        <v>3</v>
      </c>
      <c r="AH117" s="521"/>
      <c r="AI117" s="521" t="s">
        <v>1906</v>
      </c>
    </row>
    <row r="118" spans="1:35" s="135" customFormat="1" ht="14.25" customHeight="1" thickBot="1">
      <c r="A118" s="1618" t="s">
        <v>58</v>
      </c>
      <c r="B118" s="1619" t="s">
        <v>1396</v>
      </c>
      <c r="C118" s="1628">
        <v>0.28599999999999998</v>
      </c>
      <c r="D118" s="1628">
        <v>3</v>
      </c>
      <c r="E118" s="1628">
        <v>0</v>
      </c>
      <c r="F118" s="1628">
        <v>0</v>
      </c>
      <c r="G118" s="1628">
        <v>0</v>
      </c>
      <c r="H118" s="1628">
        <v>1</v>
      </c>
      <c r="I118" s="1628">
        <v>0</v>
      </c>
      <c r="J118" s="1628">
        <v>0</v>
      </c>
      <c r="K118" s="1628">
        <v>0</v>
      </c>
      <c r="L118" s="1628">
        <v>0</v>
      </c>
      <c r="M118" s="1628">
        <v>0</v>
      </c>
      <c r="N118" s="1628">
        <v>0</v>
      </c>
      <c r="O118" s="1630" t="s">
        <v>1704</v>
      </c>
      <c r="P118" s="1630"/>
      <c r="Q118" s="1630" t="s">
        <v>60</v>
      </c>
      <c r="R118" s="1630"/>
      <c r="S118" s="1630"/>
      <c r="T118" s="1630" t="s">
        <v>1704</v>
      </c>
      <c r="U118" s="1630"/>
      <c r="V118" s="1630"/>
      <c r="W118" s="1631"/>
      <c r="X118" s="29"/>
      <c r="Y118" s="29"/>
      <c r="Z118" s="29"/>
      <c r="AA118" s="818"/>
      <c r="AB118" s="818"/>
      <c r="AC118" s="1768"/>
      <c r="AD118" s="520">
        <v>1</v>
      </c>
      <c r="AE118" s="520" t="s">
        <v>799</v>
      </c>
      <c r="AF118" s="520">
        <v>3</v>
      </c>
      <c r="AG118" s="520">
        <v>2</v>
      </c>
      <c r="AH118" s="521"/>
      <c r="AI118" s="521" t="s">
        <v>1906</v>
      </c>
    </row>
    <row r="119" spans="1:35" s="135" customFormat="1" ht="14.25" customHeight="1" thickBot="1">
      <c r="A119" s="1621" t="s">
        <v>1037</v>
      </c>
      <c r="B119" s="1622" t="s">
        <v>2530</v>
      </c>
      <c r="C119" s="1632">
        <v>0.25</v>
      </c>
      <c r="D119" s="1632">
        <v>1</v>
      </c>
      <c r="E119" s="1632">
        <v>0</v>
      </c>
      <c r="F119" s="1632">
        <v>0</v>
      </c>
      <c r="G119" s="1632">
        <v>0</v>
      </c>
      <c r="H119" s="1632">
        <v>0</v>
      </c>
      <c r="I119" s="1632">
        <v>0</v>
      </c>
      <c r="J119" s="1632">
        <v>0</v>
      </c>
      <c r="K119" s="1632">
        <v>0</v>
      </c>
      <c r="L119" s="1632">
        <v>0</v>
      </c>
      <c r="M119" s="1632">
        <v>0</v>
      </c>
      <c r="N119" s="1632">
        <v>0</v>
      </c>
      <c r="O119" s="1633"/>
      <c r="P119" s="1633"/>
      <c r="Q119" s="1633"/>
      <c r="R119" s="1633"/>
      <c r="S119" s="1633"/>
      <c r="T119" s="1633"/>
      <c r="U119" s="1633"/>
      <c r="V119" s="1633" t="s">
        <v>1374</v>
      </c>
      <c r="W119" s="1635"/>
      <c r="X119" s="29"/>
      <c r="Y119" s="29"/>
      <c r="Z119" s="29"/>
      <c r="AA119" s="818"/>
      <c r="AB119" s="818"/>
      <c r="AC119" s="1768"/>
      <c r="AD119" s="520">
        <v>1</v>
      </c>
      <c r="AE119" s="520" t="s">
        <v>799</v>
      </c>
      <c r="AF119" s="520">
        <v>3</v>
      </c>
      <c r="AG119" s="520">
        <v>2</v>
      </c>
      <c r="AH119" s="521"/>
      <c r="AI119" s="521" t="s">
        <v>1906</v>
      </c>
    </row>
    <row r="120" spans="1:35" s="135" customFormat="1" ht="14.25" customHeight="1" thickBot="1">
      <c r="A120" s="1621" t="s">
        <v>988</v>
      </c>
      <c r="B120" s="1622" t="s">
        <v>1899</v>
      </c>
      <c r="C120" s="1632">
        <v>0.33300000000000002</v>
      </c>
      <c r="D120" s="1632">
        <v>3</v>
      </c>
      <c r="E120" s="1632">
        <v>0</v>
      </c>
      <c r="F120" s="1632">
        <v>1</v>
      </c>
      <c r="G120" s="1632">
        <v>0</v>
      </c>
      <c r="H120" s="1632">
        <v>1</v>
      </c>
      <c r="I120" s="1632">
        <v>0</v>
      </c>
      <c r="J120" s="1632">
        <v>0</v>
      </c>
      <c r="K120" s="1632">
        <v>0</v>
      </c>
      <c r="L120" s="1632">
        <v>0</v>
      </c>
      <c r="M120" s="1632">
        <v>0</v>
      </c>
      <c r="N120" s="1632">
        <v>0</v>
      </c>
      <c r="O120" s="1633" t="s">
        <v>60</v>
      </c>
      <c r="P120" s="1633"/>
      <c r="Q120" s="1633" t="s">
        <v>2579</v>
      </c>
      <c r="R120" s="1633"/>
      <c r="S120" s="1633"/>
      <c r="T120" s="1634" t="s">
        <v>2595</v>
      </c>
      <c r="U120" s="1633"/>
      <c r="V120" s="1633"/>
      <c r="W120" s="1635"/>
      <c r="X120" s="29"/>
      <c r="Y120" s="29"/>
      <c r="Z120" s="29"/>
      <c r="AA120" s="818"/>
      <c r="AB120" s="818"/>
      <c r="AC120" s="1768"/>
      <c r="AD120" s="520">
        <v>1</v>
      </c>
      <c r="AE120" s="520" t="s">
        <v>799</v>
      </c>
      <c r="AF120" s="520">
        <v>3</v>
      </c>
      <c r="AG120" s="520">
        <v>2</v>
      </c>
      <c r="AH120" s="521"/>
      <c r="AI120" s="521" t="s">
        <v>1906</v>
      </c>
    </row>
    <row r="121" spans="1:35" s="135" customFormat="1" ht="14.25" customHeight="1" thickBot="1">
      <c r="A121" s="1621" t="s">
        <v>2011</v>
      </c>
      <c r="B121" s="1622" t="s">
        <v>2539</v>
      </c>
      <c r="C121" s="1632">
        <v>0</v>
      </c>
      <c r="D121" s="1632">
        <v>1</v>
      </c>
      <c r="E121" s="1632">
        <v>0</v>
      </c>
      <c r="F121" s="1632">
        <v>0</v>
      </c>
      <c r="G121" s="1632">
        <v>0</v>
      </c>
      <c r="H121" s="1632">
        <v>0</v>
      </c>
      <c r="I121" s="1632">
        <v>0</v>
      </c>
      <c r="J121" s="1632">
        <v>0</v>
      </c>
      <c r="K121" s="1632">
        <v>0</v>
      </c>
      <c r="L121" s="1632">
        <v>0</v>
      </c>
      <c r="M121" s="1632">
        <v>0</v>
      </c>
      <c r="N121" s="1632">
        <v>0</v>
      </c>
      <c r="O121" s="1633"/>
      <c r="P121" s="1633"/>
      <c r="Q121" s="1633"/>
      <c r="R121" s="1633"/>
      <c r="S121" s="1633"/>
      <c r="T121" s="1633"/>
      <c r="U121" s="1633"/>
      <c r="V121" s="1633" t="s">
        <v>2544</v>
      </c>
      <c r="W121" s="1635"/>
      <c r="X121" s="29"/>
      <c r="Y121" s="29"/>
      <c r="Z121" s="29"/>
      <c r="AA121" s="818"/>
      <c r="AB121" s="818"/>
      <c r="AC121" s="1768"/>
      <c r="AD121" s="520">
        <v>1</v>
      </c>
      <c r="AE121" s="520" t="s">
        <v>799</v>
      </c>
      <c r="AF121" s="520">
        <v>3</v>
      </c>
      <c r="AG121" s="520">
        <v>2</v>
      </c>
      <c r="AH121" s="521"/>
      <c r="AI121" s="521" t="s">
        <v>1906</v>
      </c>
    </row>
    <row r="122" spans="1:35" s="135" customFormat="1" ht="14.25" customHeight="1" thickBot="1">
      <c r="A122" s="1621" t="s">
        <v>2542</v>
      </c>
      <c r="B122" s="1622" t="s">
        <v>1402</v>
      </c>
      <c r="C122" s="1632">
        <v>0.14299999999999999</v>
      </c>
      <c r="D122" s="1632">
        <v>2</v>
      </c>
      <c r="E122" s="1632">
        <v>0</v>
      </c>
      <c r="F122" s="1632">
        <v>0</v>
      </c>
      <c r="G122" s="1632">
        <v>0</v>
      </c>
      <c r="H122" s="1632">
        <v>1</v>
      </c>
      <c r="I122" s="1632">
        <v>1</v>
      </c>
      <c r="J122" s="1632">
        <v>0</v>
      </c>
      <c r="K122" s="1632">
        <v>0</v>
      </c>
      <c r="L122" s="1632">
        <v>0</v>
      </c>
      <c r="M122" s="1632">
        <v>0</v>
      </c>
      <c r="N122" s="1632">
        <v>0</v>
      </c>
      <c r="O122" s="1633" t="s">
        <v>60</v>
      </c>
      <c r="P122" s="1633"/>
      <c r="Q122" s="1633"/>
      <c r="R122" s="1633" t="s">
        <v>733</v>
      </c>
      <c r="S122" s="1633"/>
      <c r="T122" s="1633" t="s">
        <v>2579</v>
      </c>
      <c r="U122" s="1633"/>
      <c r="V122" s="1633"/>
      <c r="W122" s="1635"/>
      <c r="X122" s="29"/>
      <c r="Y122" s="29"/>
      <c r="Z122" s="29"/>
      <c r="AA122" s="818"/>
      <c r="AB122" s="818"/>
      <c r="AC122" s="1768"/>
      <c r="AD122" s="520">
        <v>1</v>
      </c>
      <c r="AE122" s="520" t="s">
        <v>799</v>
      </c>
      <c r="AF122" s="520">
        <v>3</v>
      </c>
      <c r="AG122" s="520">
        <v>2</v>
      </c>
      <c r="AH122" s="521"/>
      <c r="AI122" s="521" t="s">
        <v>1906</v>
      </c>
    </row>
    <row r="123" spans="1:35" s="135" customFormat="1" ht="14.25" customHeight="1" thickBot="1">
      <c r="A123" s="1621" t="s">
        <v>2545</v>
      </c>
      <c r="B123" s="1622" t="s">
        <v>1398</v>
      </c>
      <c r="C123" s="1632">
        <v>0</v>
      </c>
      <c r="D123" s="1632">
        <v>1</v>
      </c>
      <c r="E123" s="1632">
        <v>0</v>
      </c>
      <c r="F123" s="1632">
        <v>0</v>
      </c>
      <c r="G123" s="1632">
        <v>0</v>
      </c>
      <c r="H123" s="1632">
        <v>0</v>
      </c>
      <c r="I123" s="1632">
        <v>0</v>
      </c>
      <c r="J123" s="1632">
        <v>0</v>
      </c>
      <c r="K123" s="1632">
        <v>0</v>
      </c>
      <c r="L123" s="1632">
        <v>0</v>
      </c>
      <c r="M123" s="1632">
        <v>0</v>
      </c>
      <c r="N123" s="1632">
        <v>0</v>
      </c>
      <c r="O123" s="1633"/>
      <c r="P123" s="1633"/>
      <c r="Q123" s="1633"/>
      <c r="R123" s="1633"/>
      <c r="S123" s="1633"/>
      <c r="T123" s="1633"/>
      <c r="U123" s="1633"/>
      <c r="V123" s="1633"/>
      <c r="W123" s="1635" t="s">
        <v>658</v>
      </c>
      <c r="X123" s="29"/>
      <c r="Y123" s="29"/>
      <c r="Z123" s="29"/>
      <c r="AA123" s="818"/>
      <c r="AB123" s="818"/>
      <c r="AC123" s="1768"/>
      <c r="AD123" s="520">
        <v>1</v>
      </c>
      <c r="AE123" s="520" t="s">
        <v>799</v>
      </c>
      <c r="AF123" s="520">
        <v>3</v>
      </c>
      <c r="AG123" s="520">
        <v>2</v>
      </c>
      <c r="AH123" s="521"/>
      <c r="AI123" s="521" t="s">
        <v>1906</v>
      </c>
    </row>
    <row r="124" spans="1:35" s="135" customFormat="1" ht="14.25" customHeight="1" thickBot="1">
      <c r="A124" s="1621" t="s">
        <v>2596</v>
      </c>
      <c r="B124" s="1622" t="s">
        <v>2534</v>
      </c>
      <c r="C124" s="1632">
        <v>0.182</v>
      </c>
      <c r="D124" s="1632">
        <v>4</v>
      </c>
      <c r="E124" s="1632">
        <v>1</v>
      </c>
      <c r="F124" s="1632">
        <v>1</v>
      </c>
      <c r="G124" s="1632">
        <v>0</v>
      </c>
      <c r="H124" s="1632">
        <v>0</v>
      </c>
      <c r="I124" s="1632">
        <v>0</v>
      </c>
      <c r="J124" s="1632">
        <v>0</v>
      </c>
      <c r="K124" s="1632">
        <v>0</v>
      </c>
      <c r="L124" s="1632">
        <v>0</v>
      </c>
      <c r="M124" s="1632">
        <v>1</v>
      </c>
      <c r="N124" s="1632">
        <v>0</v>
      </c>
      <c r="O124" s="1633"/>
      <c r="P124" s="1633" t="s">
        <v>1374</v>
      </c>
      <c r="Q124" s="1633"/>
      <c r="R124" s="1633" t="s">
        <v>2597</v>
      </c>
      <c r="S124" s="1633"/>
      <c r="T124" s="1633"/>
      <c r="U124" s="1634" t="s">
        <v>1697</v>
      </c>
      <c r="V124" s="1633"/>
      <c r="W124" s="1635" t="s">
        <v>1374</v>
      </c>
      <c r="X124" s="29"/>
      <c r="Y124" s="29"/>
      <c r="Z124" s="29"/>
      <c r="AA124" s="818"/>
      <c r="AB124" s="818"/>
      <c r="AC124" s="1768"/>
      <c r="AD124" s="520">
        <v>1</v>
      </c>
      <c r="AE124" s="520" t="s">
        <v>799</v>
      </c>
      <c r="AF124" s="520">
        <v>3</v>
      </c>
      <c r="AG124" s="520">
        <v>2</v>
      </c>
      <c r="AH124" s="521"/>
      <c r="AI124" s="521" t="s">
        <v>1906</v>
      </c>
    </row>
    <row r="125" spans="1:35" s="135" customFormat="1" ht="14.25" customHeight="1" thickBot="1">
      <c r="A125" s="1621" t="s">
        <v>57</v>
      </c>
      <c r="B125" s="1622" t="s">
        <v>1901</v>
      </c>
      <c r="C125" s="1632">
        <v>0.33300000000000002</v>
      </c>
      <c r="D125" s="1632">
        <v>3</v>
      </c>
      <c r="E125" s="1632">
        <v>0</v>
      </c>
      <c r="F125" s="1632">
        <v>1</v>
      </c>
      <c r="G125" s="1632">
        <v>0</v>
      </c>
      <c r="H125" s="1632">
        <v>0</v>
      </c>
      <c r="I125" s="1632">
        <v>0</v>
      </c>
      <c r="J125" s="1632">
        <v>0</v>
      </c>
      <c r="K125" s="1632">
        <v>0</v>
      </c>
      <c r="L125" s="1632">
        <v>0</v>
      </c>
      <c r="M125" s="1632">
        <v>0</v>
      </c>
      <c r="N125" s="1632">
        <v>0</v>
      </c>
      <c r="O125" s="1633"/>
      <c r="P125" s="1633" t="s">
        <v>59</v>
      </c>
      <c r="Q125" s="1633"/>
      <c r="R125" s="1633" t="s">
        <v>2048</v>
      </c>
      <c r="S125" s="1633"/>
      <c r="T125" s="1633"/>
      <c r="U125" s="1634" t="s">
        <v>1697</v>
      </c>
      <c r="V125" s="1633"/>
      <c r="W125" s="1635"/>
      <c r="X125" s="29"/>
      <c r="Y125" s="29"/>
      <c r="Z125" s="29"/>
      <c r="AA125" s="818"/>
      <c r="AB125" s="818"/>
      <c r="AC125" s="1768"/>
      <c r="AD125" s="520">
        <v>1</v>
      </c>
      <c r="AE125" s="520" t="s">
        <v>799</v>
      </c>
      <c r="AF125" s="520">
        <v>3</v>
      </c>
      <c r="AG125" s="520">
        <v>2</v>
      </c>
      <c r="AH125" s="521"/>
      <c r="AI125" s="521" t="s">
        <v>1906</v>
      </c>
    </row>
    <row r="126" spans="1:35" s="135" customFormat="1" ht="14.25" customHeight="1" thickBot="1">
      <c r="A126" s="1621" t="s">
        <v>2598</v>
      </c>
      <c r="B126" s="1622" t="s">
        <v>1407</v>
      </c>
      <c r="C126" s="1632">
        <v>0.25</v>
      </c>
      <c r="D126" s="1632">
        <v>1</v>
      </c>
      <c r="E126" s="1632">
        <v>0</v>
      </c>
      <c r="F126" s="1632">
        <v>0</v>
      </c>
      <c r="G126" s="1632">
        <v>0</v>
      </c>
      <c r="H126" s="1632">
        <v>0</v>
      </c>
      <c r="I126" s="1632">
        <v>0</v>
      </c>
      <c r="J126" s="1632">
        <v>0</v>
      </c>
      <c r="K126" s="1632">
        <v>0</v>
      </c>
      <c r="L126" s="1632">
        <v>0</v>
      </c>
      <c r="M126" s="1632">
        <v>0</v>
      </c>
      <c r="N126" s="1632">
        <v>0</v>
      </c>
      <c r="O126" s="1633"/>
      <c r="P126" s="1633"/>
      <c r="Q126" s="1633"/>
      <c r="R126" s="1633"/>
      <c r="S126" s="1633"/>
      <c r="T126" s="1633"/>
      <c r="U126" s="1633"/>
      <c r="V126" s="1633"/>
      <c r="W126" s="1635" t="s">
        <v>1704</v>
      </c>
      <c r="X126" s="29"/>
      <c r="Y126" s="29"/>
      <c r="Z126" s="29"/>
      <c r="AA126" s="551"/>
      <c r="AB126" s="818"/>
      <c r="AC126" s="1768"/>
      <c r="AD126" s="520">
        <v>1</v>
      </c>
      <c r="AE126" s="520" t="s">
        <v>799</v>
      </c>
      <c r="AF126" s="520">
        <v>3</v>
      </c>
      <c r="AG126" s="520">
        <v>2</v>
      </c>
      <c r="AH126" s="521"/>
      <c r="AI126" s="521" t="s">
        <v>1906</v>
      </c>
    </row>
    <row r="127" spans="1:35" s="135" customFormat="1" ht="14.25" customHeight="1" thickBot="1">
      <c r="A127" s="1621" t="s">
        <v>61</v>
      </c>
      <c r="B127" s="1622" t="s">
        <v>1400</v>
      </c>
      <c r="C127" s="1632">
        <v>0.5</v>
      </c>
      <c r="D127" s="1632">
        <v>3</v>
      </c>
      <c r="E127" s="1632">
        <v>0</v>
      </c>
      <c r="F127" s="1632">
        <v>1</v>
      </c>
      <c r="G127" s="1632">
        <v>0</v>
      </c>
      <c r="H127" s="1632">
        <v>0</v>
      </c>
      <c r="I127" s="1632">
        <v>0</v>
      </c>
      <c r="J127" s="1632">
        <v>0</v>
      </c>
      <c r="K127" s="1632">
        <v>0</v>
      </c>
      <c r="L127" s="1632">
        <v>0</v>
      </c>
      <c r="M127" s="1632">
        <v>0</v>
      </c>
      <c r="N127" s="1632">
        <v>0</v>
      </c>
      <c r="O127" s="1633"/>
      <c r="P127" s="1633" t="s">
        <v>658</v>
      </c>
      <c r="Q127" s="1633"/>
      <c r="R127" s="1633" t="s">
        <v>2599</v>
      </c>
      <c r="S127" s="1633"/>
      <c r="T127" s="1633"/>
      <c r="U127" s="1634" t="s">
        <v>1697</v>
      </c>
      <c r="V127" s="1633"/>
      <c r="W127" s="1635"/>
      <c r="X127" s="29"/>
      <c r="Y127" s="29"/>
      <c r="Z127" s="29"/>
      <c r="AA127" s="818"/>
      <c r="AB127" s="818"/>
      <c r="AC127" s="1768"/>
      <c r="AD127" s="520">
        <v>1</v>
      </c>
      <c r="AE127" s="520" t="s">
        <v>799</v>
      </c>
      <c r="AF127" s="520">
        <v>3</v>
      </c>
      <c r="AG127" s="520">
        <v>2</v>
      </c>
      <c r="AH127" s="521"/>
      <c r="AI127" s="521" t="s">
        <v>1906</v>
      </c>
    </row>
    <row r="128" spans="1:35" s="135" customFormat="1" ht="14.25" customHeight="1" thickBot="1">
      <c r="A128" s="1621" t="s">
        <v>2535</v>
      </c>
      <c r="B128" s="1622" t="s">
        <v>2536</v>
      </c>
      <c r="C128" s="1632">
        <v>0</v>
      </c>
      <c r="D128" s="1632">
        <v>0</v>
      </c>
      <c r="E128" s="1632">
        <v>0</v>
      </c>
      <c r="F128" s="1632">
        <v>0</v>
      </c>
      <c r="G128" s="1632">
        <v>0</v>
      </c>
      <c r="H128" s="1632">
        <v>0</v>
      </c>
      <c r="I128" s="1632">
        <v>0</v>
      </c>
      <c r="J128" s="1632">
        <v>0</v>
      </c>
      <c r="K128" s="1632">
        <v>0</v>
      </c>
      <c r="L128" s="1632">
        <v>0</v>
      </c>
      <c r="M128" s="1632">
        <v>0</v>
      </c>
      <c r="N128" s="1632">
        <v>0</v>
      </c>
      <c r="O128" s="1633"/>
      <c r="P128" s="1633"/>
      <c r="Q128" s="1633"/>
      <c r="R128" s="1633"/>
      <c r="S128" s="1633"/>
      <c r="T128" s="1633"/>
      <c r="U128" s="1633"/>
      <c r="V128" s="1633"/>
      <c r="W128" s="1635"/>
      <c r="X128" s="29"/>
      <c r="Y128" s="29"/>
      <c r="Z128" s="29"/>
      <c r="AA128" s="818"/>
      <c r="AB128" s="818"/>
      <c r="AC128" s="1768"/>
      <c r="AD128" s="520">
        <v>1</v>
      </c>
      <c r="AE128" s="520" t="s">
        <v>799</v>
      </c>
      <c r="AF128" s="520">
        <v>3</v>
      </c>
      <c r="AG128" s="520">
        <v>2</v>
      </c>
      <c r="AH128" s="521"/>
      <c r="AI128" s="521" t="s">
        <v>1906</v>
      </c>
    </row>
    <row r="129" spans="1:35" s="135" customFormat="1" ht="14.25" customHeight="1" thickBot="1">
      <c r="A129" s="1772" t="s">
        <v>2600</v>
      </c>
      <c r="B129" s="1622" t="s">
        <v>2543</v>
      </c>
      <c r="C129" s="1632">
        <v>0.2</v>
      </c>
      <c r="D129" s="1632">
        <v>3</v>
      </c>
      <c r="E129" s="1632">
        <v>0</v>
      </c>
      <c r="F129" s="1632">
        <v>1</v>
      </c>
      <c r="G129" s="1632">
        <v>0</v>
      </c>
      <c r="H129" s="1632">
        <v>0</v>
      </c>
      <c r="I129" s="1632">
        <v>0</v>
      </c>
      <c r="J129" s="1632">
        <v>0</v>
      </c>
      <c r="K129" s="1632">
        <v>0</v>
      </c>
      <c r="L129" s="1632">
        <v>0</v>
      </c>
      <c r="M129" s="1632">
        <v>0</v>
      </c>
      <c r="N129" s="1632">
        <v>0</v>
      </c>
      <c r="O129" s="1633"/>
      <c r="P129" s="1633"/>
      <c r="Q129" s="1634" t="s">
        <v>1697</v>
      </c>
      <c r="R129" s="1633"/>
      <c r="S129" s="1633" t="s">
        <v>1374</v>
      </c>
      <c r="T129" s="1633"/>
      <c r="U129" s="1633" t="s">
        <v>2601</v>
      </c>
      <c r="V129" s="1633"/>
      <c r="W129" s="1635"/>
      <c r="X129" s="29"/>
      <c r="Y129" s="29"/>
      <c r="Z129" s="29"/>
      <c r="AA129" s="818"/>
      <c r="AB129" s="818"/>
      <c r="AC129" s="1768"/>
      <c r="AD129" s="520">
        <v>1</v>
      </c>
      <c r="AE129" s="520" t="s">
        <v>799</v>
      </c>
      <c r="AF129" s="520">
        <v>3</v>
      </c>
      <c r="AG129" s="520">
        <v>2</v>
      </c>
      <c r="AH129" s="521"/>
      <c r="AI129" s="521" t="s">
        <v>1906</v>
      </c>
    </row>
    <row r="130" spans="1:35" s="135" customFormat="1" ht="14.25" customHeight="1" thickBot="1">
      <c r="A130" s="1621" t="s">
        <v>2602</v>
      </c>
      <c r="B130" s="1622" t="s">
        <v>1895</v>
      </c>
      <c r="C130" s="1632">
        <v>0.375</v>
      </c>
      <c r="D130" s="1632">
        <v>3</v>
      </c>
      <c r="E130" s="1632">
        <v>0</v>
      </c>
      <c r="F130" s="1632">
        <v>1</v>
      </c>
      <c r="G130" s="1632">
        <v>0</v>
      </c>
      <c r="H130" s="1632">
        <v>1</v>
      </c>
      <c r="I130" s="1632">
        <v>0</v>
      </c>
      <c r="J130" s="1632">
        <v>0</v>
      </c>
      <c r="K130" s="1632">
        <v>0</v>
      </c>
      <c r="L130" s="1632">
        <v>0</v>
      </c>
      <c r="M130" s="1632">
        <v>0</v>
      </c>
      <c r="N130" s="1632">
        <v>0</v>
      </c>
      <c r="O130" s="1633"/>
      <c r="P130" s="1633"/>
      <c r="Q130" s="1634" t="s">
        <v>1697</v>
      </c>
      <c r="R130" s="1633"/>
      <c r="S130" s="1633" t="s">
        <v>1372</v>
      </c>
      <c r="T130" s="1633"/>
      <c r="U130" s="1633" t="s">
        <v>987</v>
      </c>
      <c r="V130" s="1633"/>
      <c r="W130" s="1635"/>
      <c r="X130" s="29"/>
      <c r="Y130" s="29"/>
      <c r="Z130" s="29"/>
      <c r="AA130" s="818"/>
      <c r="AB130" s="818"/>
      <c r="AC130" s="1768"/>
      <c r="AD130" s="520">
        <v>1</v>
      </c>
      <c r="AE130" s="520" t="s">
        <v>799</v>
      </c>
      <c r="AF130" s="520">
        <v>3</v>
      </c>
      <c r="AG130" s="520">
        <v>2</v>
      </c>
      <c r="AH130" s="521"/>
      <c r="AI130" s="521" t="s">
        <v>1906</v>
      </c>
    </row>
    <row r="131" spans="1:35" s="135" customFormat="1" ht="14.25" customHeight="1" thickBot="1">
      <c r="A131" s="1621" t="s">
        <v>63</v>
      </c>
      <c r="B131" s="1622" t="s">
        <v>1781</v>
      </c>
      <c r="C131" s="1632">
        <v>0</v>
      </c>
      <c r="D131" s="1632">
        <v>1</v>
      </c>
      <c r="E131" s="1632">
        <v>0</v>
      </c>
      <c r="F131" s="1632">
        <v>0</v>
      </c>
      <c r="G131" s="1632">
        <v>0</v>
      </c>
      <c r="H131" s="1632">
        <v>1</v>
      </c>
      <c r="I131" s="1632">
        <v>1</v>
      </c>
      <c r="J131" s="1632">
        <v>0</v>
      </c>
      <c r="K131" s="1632">
        <v>0</v>
      </c>
      <c r="L131" s="1632">
        <v>0</v>
      </c>
      <c r="M131" s="1632">
        <v>0</v>
      </c>
      <c r="N131" s="1632">
        <v>0</v>
      </c>
      <c r="O131" s="1633"/>
      <c r="P131" s="1633"/>
      <c r="Q131" s="1633" t="s">
        <v>733</v>
      </c>
      <c r="R131" s="1633"/>
      <c r="S131" s="1633" t="s">
        <v>60</v>
      </c>
      <c r="T131" s="1633"/>
      <c r="U131" s="1633"/>
      <c r="V131" s="1633"/>
      <c r="W131" s="1635"/>
      <c r="X131" s="29"/>
      <c r="Y131" s="29"/>
      <c r="Z131" s="29"/>
      <c r="AA131" s="818"/>
      <c r="AB131" s="818"/>
      <c r="AC131" s="1768"/>
      <c r="AD131" s="520">
        <v>1</v>
      </c>
      <c r="AE131" s="520" t="s">
        <v>799</v>
      </c>
      <c r="AF131" s="520">
        <v>3</v>
      </c>
      <c r="AG131" s="520">
        <v>2</v>
      </c>
      <c r="AH131" s="521"/>
      <c r="AI131" s="521" t="s">
        <v>1906</v>
      </c>
    </row>
    <row r="132" spans="1:35" s="135" customFormat="1" ht="14.25" customHeight="1" thickBot="1">
      <c r="A132" s="1621" t="s">
        <v>2537</v>
      </c>
      <c r="B132" s="1622" t="s">
        <v>1780</v>
      </c>
      <c r="C132" s="1632">
        <v>0</v>
      </c>
      <c r="D132" s="1632">
        <v>0</v>
      </c>
      <c r="E132" s="1632">
        <v>0</v>
      </c>
      <c r="F132" s="1632">
        <v>0</v>
      </c>
      <c r="G132" s="1632">
        <v>0</v>
      </c>
      <c r="H132" s="1632">
        <v>0</v>
      </c>
      <c r="I132" s="1632">
        <v>1</v>
      </c>
      <c r="J132" s="1632">
        <v>0</v>
      </c>
      <c r="K132" s="1632">
        <v>0</v>
      </c>
      <c r="L132" s="1632">
        <v>0</v>
      </c>
      <c r="M132" s="1632">
        <v>0</v>
      </c>
      <c r="N132" s="1632">
        <v>0</v>
      </c>
      <c r="O132" s="1633"/>
      <c r="P132" s="1633"/>
      <c r="Q132" s="1633"/>
      <c r="R132" s="1633"/>
      <c r="S132" s="1633"/>
      <c r="T132" s="1633"/>
      <c r="U132" s="1633"/>
      <c r="V132" s="1633" t="s">
        <v>733</v>
      </c>
      <c r="W132" s="1635"/>
      <c r="X132" s="29"/>
      <c r="Y132" s="29"/>
      <c r="Z132" s="29"/>
      <c r="AA132" s="818"/>
      <c r="AB132" s="818"/>
      <c r="AC132" s="1768"/>
      <c r="AD132" s="520">
        <v>1</v>
      </c>
      <c r="AE132" s="520" t="s">
        <v>799</v>
      </c>
      <c r="AF132" s="520">
        <v>3</v>
      </c>
      <c r="AG132" s="520">
        <v>2</v>
      </c>
      <c r="AH132" s="521"/>
      <c r="AI132" s="521" t="s">
        <v>1906</v>
      </c>
    </row>
    <row r="133" spans="1:35" s="135" customFormat="1" ht="14.25" customHeight="1" thickBot="1">
      <c r="A133" s="1838" t="s">
        <v>66</v>
      </c>
      <c r="B133" s="1839"/>
      <c r="C133" s="1637"/>
      <c r="D133" s="1637">
        <v>29</v>
      </c>
      <c r="E133" s="1637">
        <v>1</v>
      </c>
      <c r="F133" s="1637">
        <v>6</v>
      </c>
      <c r="G133" s="1637">
        <v>0</v>
      </c>
      <c r="H133" s="1637">
        <v>5</v>
      </c>
      <c r="I133" s="1637">
        <v>3</v>
      </c>
      <c r="J133" s="1637">
        <v>0</v>
      </c>
      <c r="K133" s="1637">
        <v>0</v>
      </c>
      <c r="L133" s="1637">
        <v>0</v>
      </c>
      <c r="M133" s="1637">
        <v>1</v>
      </c>
      <c r="N133" s="1637">
        <v>0</v>
      </c>
      <c r="O133" s="1638"/>
      <c r="P133" s="1638"/>
      <c r="Q133" s="1638"/>
      <c r="R133" s="1638"/>
      <c r="S133" s="1638"/>
      <c r="T133" s="1638"/>
      <c r="U133" s="1638"/>
      <c r="V133" s="1638"/>
      <c r="W133" s="1639"/>
      <c r="X133" s="29"/>
      <c r="Y133" s="29"/>
      <c r="Z133" s="29"/>
      <c r="AA133" s="818"/>
      <c r="AB133" s="818"/>
      <c r="AC133" s="1768"/>
      <c r="AD133" s="520">
        <v>1</v>
      </c>
      <c r="AE133" s="520" t="s">
        <v>799</v>
      </c>
      <c r="AF133" s="520">
        <v>3</v>
      </c>
      <c r="AG133" s="520">
        <v>2</v>
      </c>
      <c r="AH133" s="521"/>
      <c r="AI133" s="521" t="s">
        <v>1906</v>
      </c>
    </row>
    <row r="134" spans="1:35" s="135" customFormat="1" ht="14.25" customHeight="1" thickBot="1">
      <c r="A134" s="1618" t="s">
        <v>58</v>
      </c>
      <c r="B134" s="1619" t="s">
        <v>1396</v>
      </c>
      <c r="C134" s="1628">
        <v>0.5</v>
      </c>
      <c r="D134" s="1628">
        <v>2</v>
      </c>
      <c r="E134" s="1628">
        <v>0</v>
      </c>
      <c r="F134" s="1628">
        <v>0</v>
      </c>
      <c r="G134" s="1628">
        <v>0</v>
      </c>
      <c r="H134" s="1628">
        <v>0</v>
      </c>
      <c r="I134" s="1628">
        <v>0</v>
      </c>
      <c r="J134" s="1628">
        <v>0</v>
      </c>
      <c r="K134" s="1628">
        <v>0</v>
      </c>
      <c r="L134" s="1628">
        <v>0</v>
      </c>
      <c r="M134" s="1628">
        <v>0</v>
      </c>
      <c r="N134" s="1628">
        <v>0</v>
      </c>
      <c r="O134" s="1630" t="s">
        <v>1374</v>
      </c>
      <c r="P134" s="1630"/>
      <c r="Q134" s="1630" t="s">
        <v>2538</v>
      </c>
      <c r="R134" s="1630"/>
      <c r="S134" s="1630"/>
      <c r="T134" s="1630"/>
      <c r="U134" s="1630"/>
      <c r="V134" s="1630"/>
      <c r="W134" s="1631"/>
      <c r="X134" s="29"/>
      <c r="Y134" s="29"/>
      <c r="Z134" s="29"/>
      <c r="AA134" s="818"/>
      <c r="AB134" s="818"/>
      <c r="AC134" s="1768"/>
      <c r="AD134" s="1771">
        <v>1</v>
      </c>
      <c r="AE134" s="135" t="s">
        <v>2582</v>
      </c>
      <c r="AF134" s="135">
        <v>2</v>
      </c>
      <c r="AG134" s="135">
        <v>27</v>
      </c>
      <c r="AH134" s="136"/>
      <c r="AI134" s="135" t="s">
        <v>2578</v>
      </c>
    </row>
    <row r="135" spans="1:35" s="135" customFormat="1" ht="14.25" customHeight="1" thickBot="1">
      <c r="A135" s="1621" t="s">
        <v>1037</v>
      </c>
      <c r="B135" s="1622" t="s">
        <v>1407</v>
      </c>
      <c r="C135" s="1632">
        <v>0.33300000000000002</v>
      </c>
      <c r="D135" s="1632">
        <v>3</v>
      </c>
      <c r="E135" s="1632">
        <v>0</v>
      </c>
      <c r="F135" s="1632">
        <v>1</v>
      </c>
      <c r="G135" s="1632">
        <v>0</v>
      </c>
      <c r="H135" s="1632">
        <v>1</v>
      </c>
      <c r="I135" s="1632">
        <v>0</v>
      </c>
      <c r="J135" s="1632">
        <v>0</v>
      </c>
      <c r="K135" s="1632">
        <v>0</v>
      </c>
      <c r="L135" s="1632">
        <v>0</v>
      </c>
      <c r="M135" s="1632">
        <v>0</v>
      </c>
      <c r="N135" s="1632">
        <v>0</v>
      </c>
      <c r="O135" s="1633"/>
      <c r="P135" s="1633"/>
      <c r="Q135" s="1633"/>
      <c r="R135" s="1633"/>
      <c r="S135" s="1633" t="s">
        <v>60</v>
      </c>
      <c r="T135" s="1633"/>
      <c r="U135" s="1633"/>
      <c r="V135" s="1634" t="s">
        <v>1699</v>
      </c>
      <c r="W135" s="1635" t="s">
        <v>1374</v>
      </c>
      <c r="X135" s="29"/>
      <c r="Y135" s="29"/>
      <c r="Z135" s="29"/>
      <c r="AA135" s="818"/>
      <c r="AB135" s="818"/>
      <c r="AC135" s="1768"/>
      <c r="AD135" s="1771">
        <v>1</v>
      </c>
      <c r="AE135" s="135" t="s">
        <v>2582</v>
      </c>
      <c r="AF135" s="135">
        <v>2</v>
      </c>
      <c r="AG135" s="135">
        <v>27</v>
      </c>
      <c r="AH135" s="136"/>
      <c r="AI135" s="135" t="s">
        <v>2578</v>
      </c>
    </row>
    <row r="136" spans="1:35" s="135" customFormat="1" ht="14.25" customHeight="1" thickBot="1">
      <c r="A136" s="1621" t="s">
        <v>1891</v>
      </c>
      <c r="B136" s="1622" t="s">
        <v>1899</v>
      </c>
      <c r="C136" s="1632">
        <v>0.33300000000000002</v>
      </c>
      <c r="D136" s="1632">
        <v>4</v>
      </c>
      <c r="E136" s="1632">
        <v>0</v>
      </c>
      <c r="F136" s="1632">
        <v>1</v>
      </c>
      <c r="G136" s="1632">
        <v>0</v>
      </c>
      <c r="H136" s="1632">
        <v>1</v>
      </c>
      <c r="I136" s="1632">
        <v>0</v>
      </c>
      <c r="J136" s="1632">
        <v>0</v>
      </c>
      <c r="K136" s="1632">
        <v>0</v>
      </c>
      <c r="L136" s="1632">
        <v>0</v>
      </c>
      <c r="M136" s="1632">
        <v>0</v>
      </c>
      <c r="N136" s="1632">
        <v>0</v>
      </c>
      <c r="O136" s="1634" t="s">
        <v>1699</v>
      </c>
      <c r="P136" s="1633"/>
      <c r="Q136" s="1633" t="s">
        <v>1704</v>
      </c>
      <c r="R136" s="1633"/>
      <c r="S136" s="1633" t="s">
        <v>2048</v>
      </c>
      <c r="T136" s="1633"/>
      <c r="U136" s="1633"/>
      <c r="V136" s="1633" t="s">
        <v>60</v>
      </c>
      <c r="W136" s="1635"/>
      <c r="X136" s="29"/>
      <c r="Y136" s="29"/>
      <c r="Z136" s="29"/>
      <c r="AA136" s="818"/>
      <c r="AB136" s="818"/>
      <c r="AC136" s="1768"/>
      <c r="AD136" s="1771">
        <v>1</v>
      </c>
      <c r="AE136" s="135" t="s">
        <v>2582</v>
      </c>
      <c r="AF136" s="135">
        <v>2</v>
      </c>
      <c r="AG136" s="135">
        <v>27</v>
      </c>
      <c r="AH136" s="136"/>
      <c r="AI136" s="135" t="s">
        <v>2578</v>
      </c>
    </row>
    <row r="137" spans="1:35" s="135" customFormat="1" ht="14.25" customHeight="1" thickBot="1">
      <c r="A137" s="1621" t="s">
        <v>2542</v>
      </c>
      <c r="B137" s="1622" t="s">
        <v>1402</v>
      </c>
      <c r="C137" s="1632">
        <v>0.2</v>
      </c>
      <c r="D137" s="1632">
        <v>2</v>
      </c>
      <c r="E137" s="1632">
        <v>0</v>
      </c>
      <c r="F137" s="1632">
        <v>0</v>
      </c>
      <c r="G137" s="1632">
        <v>0</v>
      </c>
      <c r="H137" s="1632">
        <v>1</v>
      </c>
      <c r="I137" s="1632">
        <v>0</v>
      </c>
      <c r="J137" s="1632">
        <v>0</v>
      </c>
      <c r="K137" s="1632">
        <v>0</v>
      </c>
      <c r="L137" s="1632">
        <v>0</v>
      </c>
      <c r="M137" s="1632">
        <v>0</v>
      </c>
      <c r="N137" s="1632">
        <v>0</v>
      </c>
      <c r="O137" s="1633" t="s">
        <v>1372</v>
      </c>
      <c r="P137" s="1633"/>
      <c r="Q137" s="1633"/>
      <c r="R137" s="1633" t="s">
        <v>1704</v>
      </c>
      <c r="S137" s="1633"/>
      <c r="T137" s="1633"/>
      <c r="U137" s="1633"/>
      <c r="V137" s="1633"/>
      <c r="W137" s="1635"/>
      <c r="X137" s="29"/>
      <c r="Y137" s="29"/>
      <c r="Z137" s="29"/>
      <c r="AA137" s="818"/>
      <c r="AB137" s="818"/>
      <c r="AC137" s="1768"/>
      <c r="AD137" s="1771">
        <v>1</v>
      </c>
      <c r="AE137" s="135" t="s">
        <v>2582</v>
      </c>
      <c r="AF137" s="135">
        <v>2</v>
      </c>
      <c r="AG137" s="135">
        <v>27</v>
      </c>
      <c r="AH137" s="136"/>
      <c r="AI137" s="135" t="s">
        <v>2578</v>
      </c>
    </row>
    <row r="138" spans="1:35" s="135" customFormat="1" ht="14.25" customHeight="1" thickBot="1">
      <c r="A138" s="1621" t="s">
        <v>2545</v>
      </c>
      <c r="B138" s="1622" t="s">
        <v>1398</v>
      </c>
      <c r="C138" s="1632">
        <v>0</v>
      </c>
      <c r="D138" s="1632">
        <v>1</v>
      </c>
      <c r="E138" s="1632">
        <v>0</v>
      </c>
      <c r="F138" s="1632">
        <v>0</v>
      </c>
      <c r="G138" s="1632">
        <v>0</v>
      </c>
      <c r="H138" s="1632">
        <v>0</v>
      </c>
      <c r="I138" s="1632">
        <v>0</v>
      </c>
      <c r="J138" s="1632">
        <v>0</v>
      </c>
      <c r="K138" s="1632">
        <v>0</v>
      </c>
      <c r="L138" s="1632">
        <v>0</v>
      </c>
      <c r="M138" s="1632">
        <v>0</v>
      </c>
      <c r="N138" s="1632">
        <v>0</v>
      </c>
      <c r="O138" s="1633"/>
      <c r="P138" s="1633"/>
      <c r="Q138" s="1633"/>
      <c r="R138" s="1633"/>
      <c r="S138" s="1633"/>
      <c r="T138" s="1633" t="s">
        <v>1374</v>
      </c>
      <c r="U138" s="1633"/>
      <c r="V138" s="1633"/>
      <c r="W138" s="1635"/>
      <c r="X138" s="29"/>
      <c r="Y138" s="29"/>
      <c r="Z138" s="29"/>
      <c r="AA138" s="818"/>
      <c r="AB138" s="818"/>
      <c r="AC138" s="1768"/>
      <c r="AD138" s="1771">
        <v>1</v>
      </c>
      <c r="AE138" s="135" t="s">
        <v>2582</v>
      </c>
      <c r="AF138" s="135">
        <v>2</v>
      </c>
      <c r="AG138" s="135">
        <v>27</v>
      </c>
      <c r="AH138" s="136"/>
      <c r="AI138" s="135" t="s">
        <v>2578</v>
      </c>
    </row>
    <row r="139" spans="1:35" s="135" customFormat="1" ht="14.25" customHeight="1" thickBot="1">
      <c r="A139" s="1621" t="s">
        <v>2545</v>
      </c>
      <c r="B139" s="1622" t="s">
        <v>1620</v>
      </c>
      <c r="C139" s="1632" t="s">
        <v>91</v>
      </c>
      <c r="D139" s="1632">
        <v>0</v>
      </c>
      <c r="E139" s="1632">
        <v>0</v>
      </c>
      <c r="F139" s="1632">
        <v>0</v>
      </c>
      <c r="G139" s="1632">
        <v>0</v>
      </c>
      <c r="H139" s="1632">
        <v>0</v>
      </c>
      <c r="I139" s="1632">
        <v>1</v>
      </c>
      <c r="J139" s="1632">
        <v>0</v>
      </c>
      <c r="K139" s="1632">
        <v>0</v>
      </c>
      <c r="L139" s="1632">
        <v>0</v>
      </c>
      <c r="M139" s="1632">
        <v>0</v>
      </c>
      <c r="N139" s="1632">
        <v>0</v>
      </c>
      <c r="O139" s="1633"/>
      <c r="P139" s="1633"/>
      <c r="Q139" s="1633"/>
      <c r="R139" s="1633"/>
      <c r="S139" s="1633"/>
      <c r="T139" s="1633"/>
      <c r="U139" s="1633"/>
      <c r="V139" s="1633" t="s">
        <v>733</v>
      </c>
      <c r="W139" s="1635"/>
      <c r="X139" s="29"/>
      <c r="Y139" s="29"/>
      <c r="Z139" s="29"/>
      <c r="AA139" s="818"/>
      <c r="AB139" s="818"/>
      <c r="AC139" s="1768"/>
      <c r="AD139" s="1771">
        <v>1</v>
      </c>
      <c r="AE139" s="135" t="s">
        <v>2582</v>
      </c>
      <c r="AF139" s="135">
        <v>2</v>
      </c>
      <c r="AG139" s="135">
        <v>27</v>
      </c>
      <c r="AH139" s="136"/>
      <c r="AI139" s="135" t="s">
        <v>2578</v>
      </c>
    </row>
    <row r="140" spans="1:35" s="135" customFormat="1" ht="14.25" customHeight="1" thickBot="1">
      <c r="A140" s="1621" t="s">
        <v>62</v>
      </c>
      <c r="B140" s="1622" t="s">
        <v>2534</v>
      </c>
      <c r="C140" s="1632">
        <v>0.14299999999999999</v>
      </c>
      <c r="D140" s="1632">
        <v>3</v>
      </c>
      <c r="E140" s="1632">
        <v>0</v>
      </c>
      <c r="F140" s="1632">
        <v>0</v>
      </c>
      <c r="G140" s="1632">
        <v>0</v>
      </c>
      <c r="H140" s="1632">
        <v>2</v>
      </c>
      <c r="I140" s="1632">
        <v>1</v>
      </c>
      <c r="J140" s="1632">
        <v>0</v>
      </c>
      <c r="K140" s="1632">
        <v>0</v>
      </c>
      <c r="L140" s="1632">
        <v>0</v>
      </c>
      <c r="M140" s="1632">
        <v>0</v>
      </c>
      <c r="N140" s="1632">
        <v>0</v>
      </c>
      <c r="O140" s="1633"/>
      <c r="P140" s="1633" t="s">
        <v>1704</v>
      </c>
      <c r="Q140" s="1633"/>
      <c r="R140" s="1633" t="s">
        <v>733</v>
      </c>
      <c r="S140" s="1633"/>
      <c r="T140" s="1633" t="s">
        <v>1372</v>
      </c>
      <c r="U140" s="1633"/>
      <c r="V140" s="1633" t="s">
        <v>60</v>
      </c>
      <c r="W140" s="1635"/>
      <c r="X140" s="29"/>
      <c r="Y140" s="29"/>
      <c r="Z140" s="29"/>
      <c r="AA140" s="818"/>
      <c r="AB140" s="818"/>
      <c r="AC140" s="1768"/>
      <c r="AD140" s="1771">
        <v>1</v>
      </c>
      <c r="AE140" s="135" t="s">
        <v>2582</v>
      </c>
      <c r="AF140" s="135">
        <v>2</v>
      </c>
      <c r="AG140" s="135">
        <v>27</v>
      </c>
      <c r="AH140" s="136"/>
      <c r="AI140" s="135" t="s">
        <v>2578</v>
      </c>
    </row>
    <row r="141" spans="1:35" s="135" customFormat="1" ht="14.25" customHeight="1" thickBot="1">
      <c r="A141" s="1621" t="s">
        <v>57</v>
      </c>
      <c r="B141" s="1622" t="s">
        <v>1901</v>
      </c>
      <c r="C141" s="1632">
        <v>0.33300000000000002</v>
      </c>
      <c r="D141" s="1632">
        <v>3</v>
      </c>
      <c r="E141" s="1632">
        <v>0</v>
      </c>
      <c r="F141" s="1632">
        <v>0</v>
      </c>
      <c r="G141" s="1632">
        <v>0</v>
      </c>
      <c r="H141" s="1632">
        <v>0</v>
      </c>
      <c r="I141" s="1632">
        <v>0</v>
      </c>
      <c r="J141" s="1632">
        <v>0</v>
      </c>
      <c r="K141" s="1632">
        <v>0</v>
      </c>
      <c r="L141" s="1632">
        <v>0</v>
      </c>
      <c r="M141" s="1632">
        <v>0</v>
      </c>
      <c r="N141" s="1632">
        <v>0</v>
      </c>
      <c r="O141" s="1633"/>
      <c r="P141" s="1633" t="s">
        <v>658</v>
      </c>
      <c r="Q141" s="1633"/>
      <c r="R141" s="1633" t="s">
        <v>2579</v>
      </c>
      <c r="S141" s="1633"/>
      <c r="T141" s="1633" t="s">
        <v>680</v>
      </c>
      <c r="U141" s="1633"/>
      <c r="V141" s="1633"/>
      <c r="W141" s="1635"/>
      <c r="X141" s="29"/>
      <c r="Y141" s="29"/>
      <c r="Z141" s="29"/>
      <c r="AA141" s="818"/>
      <c r="AB141" s="818"/>
      <c r="AC141" s="1768"/>
      <c r="AD141" s="1771">
        <v>1</v>
      </c>
      <c r="AE141" s="135" t="s">
        <v>2582</v>
      </c>
      <c r="AF141" s="135">
        <v>2</v>
      </c>
      <c r="AG141" s="135">
        <v>27</v>
      </c>
      <c r="AH141" s="136"/>
      <c r="AI141" s="135" t="s">
        <v>2578</v>
      </c>
    </row>
    <row r="142" spans="1:35" s="135" customFormat="1" ht="14.25" customHeight="1" thickBot="1">
      <c r="A142" s="1621" t="s">
        <v>2535</v>
      </c>
      <c r="B142" s="1622" t="s">
        <v>2536</v>
      </c>
      <c r="C142" s="1632">
        <v>0</v>
      </c>
      <c r="D142" s="1632">
        <v>1</v>
      </c>
      <c r="E142" s="1632">
        <v>0</v>
      </c>
      <c r="F142" s="1632">
        <v>0</v>
      </c>
      <c r="G142" s="1632">
        <v>0</v>
      </c>
      <c r="H142" s="1632">
        <v>0</v>
      </c>
      <c r="I142" s="1632">
        <v>0</v>
      </c>
      <c r="J142" s="1632">
        <v>0</v>
      </c>
      <c r="K142" s="1632">
        <v>0</v>
      </c>
      <c r="L142" s="1632">
        <v>0</v>
      </c>
      <c r="M142" s="1632">
        <v>0</v>
      </c>
      <c r="N142" s="1632">
        <v>0</v>
      </c>
      <c r="O142" s="1633"/>
      <c r="P142" s="1633"/>
      <c r="Q142" s="1633"/>
      <c r="R142" s="1633"/>
      <c r="S142" s="1633"/>
      <c r="T142" s="1633"/>
      <c r="U142" s="1633"/>
      <c r="V142" s="1633" t="s">
        <v>2048</v>
      </c>
      <c r="W142" s="1635"/>
      <c r="X142" s="29"/>
      <c r="Y142" s="29"/>
      <c r="Z142" s="29"/>
      <c r="AA142" s="818"/>
      <c r="AB142" s="818"/>
      <c r="AC142" s="1768"/>
      <c r="AD142" s="1771">
        <v>1</v>
      </c>
      <c r="AE142" s="135" t="s">
        <v>2582</v>
      </c>
      <c r="AF142" s="135">
        <v>2</v>
      </c>
      <c r="AG142" s="135">
        <v>27</v>
      </c>
      <c r="AH142" s="136"/>
      <c r="AI142" s="135" t="s">
        <v>2578</v>
      </c>
    </row>
    <row r="143" spans="1:35" s="135" customFormat="1" ht="14.25" customHeight="1" thickBot="1">
      <c r="A143" s="1621" t="s">
        <v>659</v>
      </c>
      <c r="B143" s="1622" t="s">
        <v>2079</v>
      </c>
      <c r="C143" s="1632">
        <v>0.5</v>
      </c>
      <c r="D143" s="1632">
        <v>2</v>
      </c>
      <c r="E143" s="1632">
        <v>1</v>
      </c>
      <c r="F143" s="1632">
        <v>1</v>
      </c>
      <c r="G143" s="1632">
        <v>0</v>
      </c>
      <c r="H143" s="1632">
        <v>1</v>
      </c>
      <c r="I143" s="1632">
        <v>2</v>
      </c>
      <c r="J143" s="1632">
        <v>0</v>
      </c>
      <c r="K143" s="1632">
        <v>0</v>
      </c>
      <c r="L143" s="1632">
        <v>0</v>
      </c>
      <c r="M143" s="1632">
        <v>0</v>
      </c>
      <c r="N143" s="1632">
        <v>0</v>
      </c>
      <c r="O143" s="1633"/>
      <c r="P143" s="1633" t="s">
        <v>733</v>
      </c>
      <c r="Q143" s="1633"/>
      <c r="R143" s="1633"/>
      <c r="S143" s="1634" t="s">
        <v>1705</v>
      </c>
      <c r="T143" s="1633"/>
      <c r="U143" s="1633" t="s">
        <v>733</v>
      </c>
      <c r="V143" s="1633"/>
      <c r="W143" s="1635" t="s">
        <v>60</v>
      </c>
      <c r="X143" s="29"/>
      <c r="Y143" s="29"/>
      <c r="Z143" s="29"/>
      <c r="AA143" s="551">
        <v>1</v>
      </c>
      <c r="AB143" s="818"/>
      <c r="AC143" s="1768"/>
      <c r="AD143" s="1771">
        <v>1</v>
      </c>
      <c r="AE143" s="135" t="s">
        <v>2582</v>
      </c>
      <c r="AF143" s="135">
        <v>2</v>
      </c>
      <c r="AG143" s="135">
        <v>27</v>
      </c>
      <c r="AH143" s="136"/>
      <c r="AI143" s="135" t="s">
        <v>2578</v>
      </c>
    </row>
    <row r="144" spans="1:35" s="135" customFormat="1" ht="14.25" customHeight="1" thickBot="1">
      <c r="A144" s="1621" t="s">
        <v>61</v>
      </c>
      <c r="B144" s="1622" t="s">
        <v>1400</v>
      </c>
      <c r="C144" s="1632">
        <v>0.6</v>
      </c>
      <c r="D144" s="1632">
        <v>3</v>
      </c>
      <c r="E144" s="1632">
        <v>0</v>
      </c>
      <c r="F144" s="1632">
        <v>2</v>
      </c>
      <c r="G144" s="1632">
        <v>0</v>
      </c>
      <c r="H144" s="1632">
        <v>0</v>
      </c>
      <c r="I144" s="1632">
        <v>0</v>
      </c>
      <c r="J144" s="1632">
        <v>0</v>
      </c>
      <c r="K144" s="1632">
        <v>0</v>
      </c>
      <c r="L144" s="1632">
        <v>1</v>
      </c>
      <c r="M144" s="1632">
        <v>0</v>
      </c>
      <c r="N144" s="1632">
        <v>0</v>
      </c>
      <c r="O144" s="1633"/>
      <c r="P144" s="1634" t="s">
        <v>1108</v>
      </c>
      <c r="Q144" s="1633"/>
      <c r="R144" s="1633"/>
      <c r="S144" s="1634" t="s">
        <v>1699</v>
      </c>
      <c r="T144" s="1633"/>
      <c r="U144" s="1633" t="s">
        <v>2579</v>
      </c>
      <c r="V144" s="1633"/>
      <c r="W144" s="1635"/>
      <c r="X144" s="29"/>
      <c r="Y144" s="29"/>
      <c r="Z144" s="29"/>
      <c r="AA144" s="818"/>
      <c r="AB144" s="818"/>
      <c r="AC144" s="1768"/>
      <c r="AD144" s="1771">
        <v>1</v>
      </c>
      <c r="AE144" s="135" t="s">
        <v>2582</v>
      </c>
      <c r="AF144" s="135">
        <v>2</v>
      </c>
      <c r="AG144" s="135">
        <v>27</v>
      </c>
      <c r="AH144" s="136"/>
      <c r="AI144" s="135" t="s">
        <v>2578</v>
      </c>
    </row>
    <row r="145" spans="1:36" s="135" customFormat="1" ht="14.25" customHeight="1" thickBot="1">
      <c r="A145" s="1621" t="s">
        <v>2011</v>
      </c>
      <c r="B145" s="1622" t="s">
        <v>1785</v>
      </c>
      <c r="C145" s="1632">
        <v>0.5</v>
      </c>
      <c r="D145" s="1632">
        <v>1</v>
      </c>
      <c r="E145" s="1632">
        <v>1</v>
      </c>
      <c r="F145" s="1632">
        <v>1</v>
      </c>
      <c r="G145" s="1632">
        <v>1</v>
      </c>
      <c r="H145" s="1632">
        <v>0</v>
      </c>
      <c r="I145" s="1632">
        <v>0</v>
      </c>
      <c r="J145" s="1632">
        <v>0</v>
      </c>
      <c r="K145" s="1632">
        <v>0</v>
      </c>
      <c r="L145" s="1632">
        <v>0</v>
      </c>
      <c r="M145" s="1632">
        <v>0</v>
      </c>
      <c r="N145" s="1632">
        <v>1</v>
      </c>
      <c r="O145" s="1633"/>
      <c r="P145" s="1633"/>
      <c r="Q145" s="1633"/>
      <c r="R145" s="1633"/>
      <c r="S145" s="1633"/>
      <c r="T145" s="1633"/>
      <c r="U145" s="1633"/>
      <c r="V145" s="1633"/>
      <c r="W145" s="1765" t="s">
        <v>1838</v>
      </c>
      <c r="X145" s="29"/>
      <c r="Y145" s="29"/>
      <c r="Z145" s="29"/>
      <c r="AA145" s="818"/>
      <c r="AB145" s="818"/>
      <c r="AC145" s="1768"/>
      <c r="AD145" s="1771">
        <v>1</v>
      </c>
      <c r="AE145" s="135" t="s">
        <v>2582</v>
      </c>
      <c r="AF145" s="135">
        <v>2</v>
      </c>
      <c r="AG145" s="135">
        <v>27</v>
      </c>
      <c r="AH145" s="136"/>
      <c r="AI145" s="135" t="s">
        <v>2578</v>
      </c>
    </row>
    <row r="146" spans="1:36" s="135" customFormat="1" ht="14.25" customHeight="1" thickBot="1">
      <c r="A146" s="1621" t="s">
        <v>988</v>
      </c>
      <c r="B146" s="1622" t="s">
        <v>2539</v>
      </c>
      <c r="C146" s="1632">
        <v>0</v>
      </c>
      <c r="D146" s="1632">
        <v>2</v>
      </c>
      <c r="E146" s="1632">
        <v>0</v>
      </c>
      <c r="F146" s="1632">
        <v>0</v>
      </c>
      <c r="G146" s="1632">
        <v>0</v>
      </c>
      <c r="H146" s="1632">
        <v>0</v>
      </c>
      <c r="I146" s="1632">
        <v>0</v>
      </c>
      <c r="J146" s="1632">
        <v>0</v>
      </c>
      <c r="K146" s="1632">
        <v>0</v>
      </c>
      <c r="L146" s="1632">
        <v>0</v>
      </c>
      <c r="M146" s="1632">
        <v>0</v>
      </c>
      <c r="N146" s="1632">
        <v>0</v>
      </c>
      <c r="O146" s="1633"/>
      <c r="P146" s="1633" t="s">
        <v>2580</v>
      </c>
      <c r="Q146" s="1633"/>
      <c r="R146" s="1633"/>
      <c r="S146" s="1633" t="s">
        <v>987</v>
      </c>
      <c r="T146" s="1633"/>
      <c r="U146" s="1633"/>
      <c r="V146" s="1633"/>
      <c r="W146" s="1635"/>
      <c r="X146" s="29"/>
      <c r="Y146" s="29"/>
      <c r="Z146" s="29"/>
      <c r="AA146" s="818"/>
      <c r="AB146" s="818"/>
      <c r="AC146" s="1768"/>
      <c r="AD146" s="1771">
        <v>1</v>
      </c>
      <c r="AE146" s="135" t="s">
        <v>2582</v>
      </c>
      <c r="AF146" s="135">
        <v>2</v>
      </c>
      <c r="AG146" s="135">
        <v>27</v>
      </c>
      <c r="AH146" s="136"/>
      <c r="AI146" s="135" t="s">
        <v>2578</v>
      </c>
    </row>
    <row r="147" spans="1:36" s="135" customFormat="1" ht="14.25" customHeight="1" thickBot="1">
      <c r="A147" s="1621" t="s">
        <v>2052</v>
      </c>
      <c r="B147" s="1622" t="s">
        <v>1895</v>
      </c>
      <c r="C147" s="1632">
        <v>0.4</v>
      </c>
      <c r="D147" s="1632">
        <v>2</v>
      </c>
      <c r="E147" s="1632">
        <v>0</v>
      </c>
      <c r="F147" s="1632">
        <v>1</v>
      </c>
      <c r="G147" s="1632">
        <v>0</v>
      </c>
      <c r="H147" s="1632">
        <v>0</v>
      </c>
      <c r="I147" s="1632">
        <v>0</v>
      </c>
      <c r="J147" s="1632">
        <v>0</v>
      </c>
      <c r="K147" s="1632">
        <v>0</v>
      </c>
      <c r="L147" s="1632">
        <v>0</v>
      </c>
      <c r="M147" s="1632">
        <v>0</v>
      </c>
      <c r="N147" s="1632">
        <v>0</v>
      </c>
      <c r="O147" s="1633"/>
      <c r="P147" s="1633"/>
      <c r="Q147" s="1633"/>
      <c r="R147" s="1633"/>
      <c r="S147" s="1633"/>
      <c r="T147" s="1633"/>
      <c r="U147" s="1633" t="s">
        <v>59</v>
      </c>
      <c r="V147" s="1633"/>
      <c r="W147" s="1766" t="s">
        <v>1373</v>
      </c>
      <c r="X147" s="29"/>
      <c r="Y147" s="29"/>
      <c r="Z147" s="29"/>
      <c r="AA147" s="818"/>
      <c r="AB147" s="818"/>
      <c r="AC147" s="1768"/>
      <c r="AD147" s="1771">
        <v>1</v>
      </c>
      <c r="AE147" s="135" t="s">
        <v>2582</v>
      </c>
      <c r="AF147" s="135">
        <v>2</v>
      </c>
      <c r="AG147" s="135">
        <v>27</v>
      </c>
      <c r="AH147" s="136"/>
      <c r="AI147" s="135" t="s">
        <v>2578</v>
      </c>
    </row>
    <row r="148" spans="1:36" s="135" customFormat="1" ht="14.25" customHeight="1" thickBot="1">
      <c r="A148" s="1621" t="s">
        <v>63</v>
      </c>
      <c r="B148" s="1622" t="s">
        <v>1780</v>
      </c>
      <c r="C148" s="1632">
        <v>0</v>
      </c>
      <c r="D148" s="1632">
        <v>1</v>
      </c>
      <c r="E148" s="1632">
        <v>0</v>
      </c>
      <c r="F148" s="1632">
        <v>0</v>
      </c>
      <c r="G148" s="1632">
        <v>1</v>
      </c>
      <c r="H148" s="1632">
        <v>0</v>
      </c>
      <c r="I148" s="1632">
        <v>1</v>
      </c>
      <c r="J148" s="1632">
        <v>0</v>
      </c>
      <c r="K148" s="1632">
        <v>0</v>
      </c>
      <c r="L148" s="1632">
        <v>0</v>
      </c>
      <c r="M148" s="1632">
        <v>0</v>
      </c>
      <c r="N148" s="1632">
        <v>0</v>
      </c>
      <c r="O148" s="1633"/>
      <c r="P148" s="1633"/>
      <c r="Q148" s="1633" t="s">
        <v>733</v>
      </c>
      <c r="R148" s="1633"/>
      <c r="S148" s="1767" t="s">
        <v>2581</v>
      </c>
      <c r="T148" s="1633"/>
      <c r="U148" s="1633"/>
      <c r="V148" s="1633"/>
      <c r="W148" s="1635"/>
      <c r="X148" s="29"/>
      <c r="Y148" s="29"/>
      <c r="Z148" s="29"/>
      <c r="AA148" s="818"/>
      <c r="AB148" s="818"/>
      <c r="AC148" s="1768"/>
      <c r="AD148" s="1771">
        <v>1</v>
      </c>
      <c r="AE148" s="135" t="s">
        <v>2582</v>
      </c>
      <c r="AF148" s="135">
        <v>2</v>
      </c>
      <c r="AG148" s="135">
        <v>27</v>
      </c>
      <c r="AH148" s="136"/>
      <c r="AI148" s="135" t="s">
        <v>2578</v>
      </c>
    </row>
    <row r="149" spans="1:36" s="135" customFormat="1" ht="14.25" customHeight="1" thickBot="1">
      <c r="A149" s="1621" t="s">
        <v>2537</v>
      </c>
      <c r="B149" s="1622" t="s">
        <v>1781</v>
      </c>
      <c r="C149" s="1632">
        <v>0</v>
      </c>
      <c r="D149" s="1632">
        <v>1</v>
      </c>
      <c r="E149" s="1632">
        <v>0</v>
      </c>
      <c r="F149" s="1632">
        <v>0</v>
      </c>
      <c r="G149" s="1632">
        <v>0</v>
      </c>
      <c r="H149" s="1632">
        <v>0</v>
      </c>
      <c r="I149" s="1632">
        <v>0</v>
      </c>
      <c r="J149" s="1632">
        <v>1</v>
      </c>
      <c r="K149" s="1632">
        <v>0</v>
      </c>
      <c r="L149" s="1632">
        <v>0</v>
      </c>
      <c r="M149" s="1632">
        <v>0</v>
      </c>
      <c r="N149" s="1632">
        <v>0</v>
      </c>
      <c r="O149" s="1633"/>
      <c r="P149" s="1633"/>
      <c r="Q149" s="1633"/>
      <c r="R149" s="1633"/>
      <c r="S149" s="1633"/>
      <c r="T149" s="1633"/>
      <c r="U149" s="1633"/>
      <c r="V149" s="1633" t="s">
        <v>2026</v>
      </c>
      <c r="W149" s="1635" t="s">
        <v>1374</v>
      </c>
      <c r="X149" s="29"/>
      <c r="Y149" s="29"/>
      <c r="Z149" s="29"/>
      <c r="AA149" s="818"/>
      <c r="AB149" s="818"/>
      <c r="AC149" s="1768"/>
      <c r="AD149" s="1771">
        <v>1</v>
      </c>
      <c r="AE149" s="135" t="s">
        <v>2582</v>
      </c>
      <c r="AF149" s="135">
        <v>2</v>
      </c>
      <c r="AG149" s="135">
        <v>27</v>
      </c>
      <c r="AH149" s="136"/>
      <c r="AI149" s="135" t="s">
        <v>2578</v>
      </c>
    </row>
    <row r="150" spans="1:36" s="135" customFormat="1" ht="14.25" customHeight="1" thickBot="1">
      <c r="A150" s="1838" t="s">
        <v>66</v>
      </c>
      <c r="B150" s="1839"/>
      <c r="C150" s="1637"/>
      <c r="D150" s="1637">
        <v>31</v>
      </c>
      <c r="E150" s="1637">
        <v>2</v>
      </c>
      <c r="F150" s="1637">
        <v>7</v>
      </c>
      <c r="G150" s="1637">
        <v>2</v>
      </c>
      <c r="H150" s="1637">
        <v>6</v>
      </c>
      <c r="I150" s="1637">
        <v>5</v>
      </c>
      <c r="J150" s="1637">
        <v>1</v>
      </c>
      <c r="K150" s="1637">
        <v>0</v>
      </c>
      <c r="L150" s="1637">
        <v>1</v>
      </c>
      <c r="M150" s="1637">
        <v>0</v>
      </c>
      <c r="N150" s="1637">
        <v>1</v>
      </c>
      <c r="O150" s="1638"/>
      <c r="P150" s="1638"/>
      <c r="Q150" s="1638"/>
      <c r="R150" s="1638"/>
      <c r="S150" s="1638"/>
      <c r="T150" s="1638"/>
      <c r="U150" s="1638"/>
      <c r="V150" s="1638"/>
      <c r="W150" s="1639"/>
      <c r="X150" s="29"/>
      <c r="Y150" s="29"/>
      <c r="Z150" s="29"/>
      <c r="AA150" s="818"/>
      <c r="AB150" s="818"/>
      <c r="AC150" s="1768"/>
      <c r="AD150" s="1771">
        <v>1</v>
      </c>
      <c r="AE150" s="135" t="s">
        <v>2582</v>
      </c>
      <c r="AF150" s="135">
        <v>2</v>
      </c>
      <c r="AG150" s="135">
        <v>27</v>
      </c>
      <c r="AH150" s="136"/>
      <c r="AI150" s="135" t="s">
        <v>2578</v>
      </c>
    </row>
    <row r="151" spans="1:36" s="527" customFormat="1" ht="14.25" customHeight="1" thickBot="1">
      <c r="A151" s="1618" t="s">
        <v>58</v>
      </c>
      <c r="B151" s="1619" t="s">
        <v>1396</v>
      </c>
      <c r="C151" s="1628">
        <v>1</v>
      </c>
      <c r="D151" s="1628">
        <v>2</v>
      </c>
      <c r="E151" s="1628">
        <v>0</v>
      </c>
      <c r="F151" s="1628">
        <v>2</v>
      </c>
      <c r="G151" s="1628">
        <v>0</v>
      </c>
      <c r="H151" s="1628">
        <v>0</v>
      </c>
      <c r="I151" s="1628">
        <v>0</v>
      </c>
      <c r="J151" s="1628">
        <v>0</v>
      </c>
      <c r="K151" s="1628">
        <v>0</v>
      </c>
      <c r="L151" s="1628">
        <v>0</v>
      </c>
      <c r="M151" s="1628">
        <v>0</v>
      </c>
      <c r="N151" s="1628">
        <v>0</v>
      </c>
      <c r="O151" s="1629" t="s">
        <v>1837</v>
      </c>
      <c r="P151" s="1630"/>
      <c r="Q151" s="1629" t="s">
        <v>2047</v>
      </c>
      <c r="R151" s="1630"/>
      <c r="S151" s="1630"/>
      <c r="T151" s="1630"/>
      <c r="U151" s="1630"/>
      <c r="V151" s="1630"/>
      <c r="W151" s="1631"/>
      <c r="AA151" s="527">
        <v>1</v>
      </c>
      <c r="AD151" s="527">
        <v>1</v>
      </c>
      <c r="AE151" s="527" t="s">
        <v>607</v>
      </c>
      <c r="AF151" s="527">
        <v>2</v>
      </c>
      <c r="AG151" s="527">
        <v>26</v>
      </c>
      <c r="AH151" s="528" t="s">
        <v>594</v>
      </c>
      <c r="AI151" s="528"/>
      <c r="AJ151" s="528"/>
    </row>
    <row r="152" spans="1:36" s="527" customFormat="1" ht="14.25" customHeight="1" thickBot="1">
      <c r="A152" s="1621" t="s">
        <v>2529</v>
      </c>
      <c r="B152" s="1622" t="s">
        <v>2530</v>
      </c>
      <c r="C152" s="1632">
        <v>0.33300000000000002</v>
      </c>
      <c r="D152" s="1632">
        <v>3</v>
      </c>
      <c r="E152" s="1632">
        <v>0</v>
      </c>
      <c r="F152" s="1632">
        <v>1</v>
      </c>
      <c r="G152" s="1632">
        <v>0</v>
      </c>
      <c r="H152" s="1632">
        <v>0</v>
      </c>
      <c r="I152" s="1632">
        <v>0</v>
      </c>
      <c r="J152" s="1632">
        <v>0</v>
      </c>
      <c r="K152" s="1632">
        <v>0</v>
      </c>
      <c r="L152" s="1632">
        <v>0</v>
      </c>
      <c r="M152" s="1632">
        <v>0</v>
      </c>
      <c r="N152" s="1632">
        <v>0</v>
      </c>
      <c r="O152" s="1633"/>
      <c r="P152" s="1633"/>
      <c r="Q152" s="1633"/>
      <c r="R152" s="1633"/>
      <c r="S152" s="1633" t="s">
        <v>2048</v>
      </c>
      <c r="T152" s="1634" t="s">
        <v>1108</v>
      </c>
      <c r="U152" s="1633"/>
      <c r="V152" s="1633"/>
      <c r="W152" s="1635" t="s">
        <v>59</v>
      </c>
      <c r="AD152" s="527">
        <v>1</v>
      </c>
      <c r="AE152" s="527" t="s">
        <v>607</v>
      </c>
      <c r="AF152" s="527">
        <v>2</v>
      </c>
      <c r="AG152" s="527">
        <v>26</v>
      </c>
      <c r="AH152" s="528" t="s">
        <v>594</v>
      </c>
      <c r="AI152" s="528"/>
      <c r="AJ152" s="528"/>
    </row>
    <row r="153" spans="1:36" s="527" customFormat="1" ht="14.25" customHeight="1" thickBot="1">
      <c r="A153" s="1621" t="s">
        <v>62</v>
      </c>
      <c r="B153" s="1622" t="s">
        <v>1398</v>
      </c>
      <c r="C153" s="1632">
        <v>0</v>
      </c>
      <c r="D153" s="1632">
        <v>2</v>
      </c>
      <c r="E153" s="1632">
        <v>0</v>
      </c>
      <c r="F153" s="1632">
        <v>0</v>
      </c>
      <c r="G153" s="1632">
        <v>0</v>
      </c>
      <c r="H153" s="1632">
        <v>0</v>
      </c>
      <c r="I153" s="1632">
        <v>1</v>
      </c>
      <c r="J153" s="1632">
        <v>0</v>
      </c>
      <c r="K153" s="1632">
        <v>0</v>
      </c>
      <c r="L153" s="1632">
        <v>0</v>
      </c>
      <c r="M153" s="1632">
        <v>0</v>
      </c>
      <c r="N153" s="1632">
        <v>0</v>
      </c>
      <c r="O153" s="1633" t="s">
        <v>1704</v>
      </c>
      <c r="P153" s="1633"/>
      <c r="Q153" s="1633" t="s">
        <v>733</v>
      </c>
      <c r="R153" s="1633"/>
      <c r="S153" s="1633" t="s">
        <v>59</v>
      </c>
      <c r="T153" s="1633"/>
      <c r="U153" s="1633"/>
      <c r="V153" s="1633"/>
      <c r="W153" s="1635"/>
      <c r="AD153" s="527">
        <v>1</v>
      </c>
      <c r="AE153" s="527" t="s">
        <v>607</v>
      </c>
      <c r="AF153" s="527">
        <v>2</v>
      </c>
      <c r="AG153" s="527">
        <v>26</v>
      </c>
      <c r="AH153" s="528" t="s">
        <v>594</v>
      </c>
      <c r="AI153" s="528"/>
      <c r="AJ153" s="528"/>
    </row>
    <row r="154" spans="1:36" s="527" customFormat="1" ht="14.25" customHeight="1" thickBot="1">
      <c r="A154" s="1621" t="s">
        <v>2531</v>
      </c>
      <c r="B154" s="1622" t="s">
        <v>1400</v>
      </c>
      <c r="C154" s="1632">
        <v>0.5</v>
      </c>
      <c r="D154" s="1632">
        <v>2</v>
      </c>
      <c r="E154" s="1632">
        <v>0</v>
      </c>
      <c r="F154" s="1632">
        <v>1</v>
      </c>
      <c r="G154" s="1632">
        <v>1</v>
      </c>
      <c r="H154" s="1632">
        <v>0</v>
      </c>
      <c r="I154" s="1632">
        <v>0</v>
      </c>
      <c r="J154" s="1632">
        <v>0</v>
      </c>
      <c r="K154" s="1632">
        <v>0</v>
      </c>
      <c r="L154" s="1632">
        <v>0</v>
      </c>
      <c r="M154" s="1632">
        <v>0</v>
      </c>
      <c r="N154" s="1632">
        <v>0</v>
      </c>
      <c r="O154" s="1633"/>
      <c r="P154" s="1633"/>
      <c r="Q154" s="1633"/>
      <c r="R154" s="1633"/>
      <c r="S154" s="1633"/>
      <c r="T154" s="1636" t="s">
        <v>1699</v>
      </c>
      <c r="U154" s="1633"/>
      <c r="V154" s="1633"/>
      <c r="W154" s="1635" t="s">
        <v>59</v>
      </c>
      <c r="AD154" s="527">
        <v>1</v>
      </c>
      <c r="AE154" s="527" t="s">
        <v>607</v>
      </c>
      <c r="AF154" s="527">
        <v>2</v>
      </c>
      <c r="AG154" s="527">
        <v>26</v>
      </c>
      <c r="AH154" s="528" t="s">
        <v>594</v>
      </c>
      <c r="AI154" s="528"/>
      <c r="AJ154" s="528"/>
    </row>
    <row r="155" spans="1:36" s="527" customFormat="1" ht="14.25" customHeight="1" thickBot="1">
      <c r="A155" s="1621" t="s">
        <v>2532</v>
      </c>
      <c r="B155" s="1622" t="s">
        <v>1899</v>
      </c>
      <c r="C155" s="1632">
        <v>0.4</v>
      </c>
      <c r="D155" s="1632">
        <v>5</v>
      </c>
      <c r="E155" s="1632">
        <v>1</v>
      </c>
      <c r="F155" s="1632">
        <v>2</v>
      </c>
      <c r="G155" s="1632">
        <v>0</v>
      </c>
      <c r="H155" s="1632">
        <v>2</v>
      </c>
      <c r="I155" s="1632">
        <v>0</v>
      </c>
      <c r="J155" s="1632">
        <v>0</v>
      </c>
      <c r="K155" s="1632">
        <v>0</v>
      </c>
      <c r="L155" s="1632">
        <v>0</v>
      </c>
      <c r="M155" s="1632">
        <v>1</v>
      </c>
      <c r="N155" s="1632">
        <v>0</v>
      </c>
      <c r="O155" s="1633" t="s">
        <v>60</v>
      </c>
      <c r="P155" s="1633"/>
      <c r="Q155" s="1634" t="s">
        <v>1373</v>
      </c>
      <c r="R155" s="1633"/>
      <c r="S155" s="1634" t="s">
        <v>1108</v>
      </c>
      <c r="T155" s="1633" t="s">
        <v>60</v>
      </c>
      <c r="U155" s="1633"/>
      <c r="V155" s="1633"/>
      <c r="W155" s="1635" t="s">
        <v>2048</v>
      </c>
      <c r="AD155" s="527">
        <v>1</v>
      </c>
      <c r="AE155" s="527" t="s">
        <v>607</v>
      </c>
      <c r="AF155" s="527">
        <v>2</v>
      </c>
      <c r="AG155" s="527">
        <v>26</v>
      </c>
      <c r="AH155" s="528" t="s">
        <v>594</v>
      </c>
      <c r="AI155" s="528"/>
      <c r="AJ155" s="528"/>
    </row>
    <row r="156" spans="1:36" s="527" customFormat="1" ht="14.25" customHeight="1" thickBot="1">
      <c r="A156" s="1621" t="s">
        <v>2533</v>
      </c>
      <c r="B156" s="1622" t="s">
        <v>2534</v>
      </c>
      <c r="C156" s="1632">
        <v>0.25</v>
      </c>
      <c r="D156" s="1632">
        <v>4</v>
      </c>
      <c r="E156" s="1632">
        <v>1</v>
      </c>
      <c r="F156" s="1632">
        <v>1</v>
      </c>
      <c r="G156" s="1632">
        <v>2</v>
      </c>
      <c r="H156" s="1632">
        <v>2</v>
      </c>
      <c r="I156" s="1632">
        <v>0</v>
      </c>
      <c r="J156" s="1632">
        <v>0</v>
      </c>
      <c r="K156" s="1632">
        <v>0</v>
      </c>
      <c r="L156" s="1632">
        <v>0</v>
      </c>
      <c r="M156" s="1632">
        <v>1</v>
      </c>
      <c r="N156" s="1632">
        <v>1</v>
      </c>
      <c r="O156" s="1633" t="s">
        <v>60</v>
      </c>
      <c r="P156" s="1633"/>
      <c r="Q156" s="1633" t="s">
        <v>2016</v>
      </c>
      <c r="R156" s="1633"/>
      <c r="S156" s="1636" t="s">
        <v>2031</v>
      </c>
      <c r="T156" s="1633"/>
      <c r="U156" s="1633" t="s">
        <v>60</v>
      </c>
      <c r="V156" s="1633"/>
      <c r="W156" s="1635"/>
      <c r="AD156" s="527">
        <v>1</v>
      </c>
      <c r="AE156" s="527" t="s">
        <v>607</v>
      </c>
      <c r="AF156" s="527">
        <v>2</v>
      </c>
      <c r="AG156" s="527">
        <v>26</v>
      </c>
      <c r="AH156" s="528" t="s">
        <v>594</v>
      </c>
      <c r="AI156" s="528"/>
      <c r="AJ156" s="528"/>
    </row>
    <row r="157" spans="1:36" s="527" customFormat="1" ht="14.25" customHeight="1" thickBot="1">
      <c r="A157" s="1621" t="s">
        <v>57</v>
      </c>
      <c r="B157" s="1622" t="s">
        <v>1901</v>
      </c>
      <c r="C157" s="1632">
        <v>0.66700000000000004</v>
      </c>
      <c r="D157" s="1632">
        <v>3</v>
      </c>
      <c r="E157" s="1632">
        <v>0</v>
      </c>
      <c r="F157" s="1632">
        <v>2</v>
      </c>
      <c r="G157" s="1632">
        <v>0</v>
      </c>
      <c r="H157" s="1632">
        <v>0</v>
      </c>
      <c r="I157" s="1632">
        <v>0</v>
      </c>
      <c r="J157" s="1632">
        <v>0</v>
      </c>
      <c r="K157" s="1632">
        <v>0</v>
      </c>
      <c r="L157" s="1632">
        <v>0</v>
      </c>
      <c r="M157" s="1632">
        <v>0</v>
      </c>
      <c r="N157" s="1632">
        <v>0</v>
      </c>
      <c r="O157" s="1633"/>
      <c r="P157" s="1633" t="s">
        <v>59</v>
      </c>
      <c r="Q157" s="1633"/>
      <c r="R157" s="1634" t="s">
        <v>1699</v>
      </c>
      <c r="S157" s="1634" t="s">
        <v>1697</v>
      </c>
      <c r="T157" s="1633"/>
      <c r="U157" s="1633"/>
      <c r="V157" s="1633"/>
      <c r="W157" s="1635"/>
      <c r="AD157" s="527">
        <v>1</v>
      </c>
      <c r="AE157" s="527" t="s">
        <v>607</v>
      </c>
      <c r="AF157" s="527">
        <v>2</v>
      </c>
      <c r="AG157" s="527">
        <v>26</v>
      </c>
      <c r="AH157" s="528" t="s">
        <v>594</v>
      </c>
      <c r="AI157" s="528"/>
      <c r="AJ157" s="528"/>
    </row>
    <row r="158" spans="1:36" s="527" customFormat="1" ht="14.25" customHeight="1" thickBot="1">
      <c r="A158" s="1621" t="s">
        <v>2535</v>
      </c>
      <c r="B158" s="1622" t="s">
        <v>2536</v>
      </c>
      <c r="C158" s="1632">
        <v>0</v>
      </c>
      <c r="D158" s="1632">
        <v>1</v>
      </c>
      <c r="E158" s="1632">
        <v>0</v>
      </c>
      <c r="F158" s="1632">
        <v>0</v>
      </c>
      <c r="G158" s="1632">
        <v>0</v>
      </c>
      <c r="H158" s="1632">
        <v>0</v>
      </c>
      <c r="I158" s="1632">
        <v>0</v>
      </c>
      <c r="J158" s="1632">
        <v>0</v>
      </c>
      <c r="K158" s="1632">
        <v>0</v>
      </c>
      <c r="L158" s="1632">
        <v>0</v>
      </c>
      <c r="M158" s="1632">
        <v>0</v>
      </c>
      <c r="N158" s="1632">
        <v>0</v>
      </c>
      <c r="O158" s="1633"/>
      <c r="P158" s="1633"/>
      <c r="Q158" s="1633"/>
      <c r="R158" s="1633"/>
      <c r="S158" s="1633"/>
      <c r="T158" s="1633"/>
      <c r="U158" s="1633" t="s">
        <v>2009</v>
      </c>
      <c r="V158" s="1633"/>
      <c r="W158" s="1635"/>
      <c r="AD158" s="527">
        <v>1</v>
      </c>
      <c r="AE158" s="527" t="s">
        <v>607</v>
      </c>
      <c r="AF158" s="527">
        <v>2</v>
      </c>
      <c r="AG158" s="527">
        <v>26</v>
      </c>
      <c r="AH158" s="528" t="s">
        <v>594</v>
      </c>
      <c r="AI158" s="528"/>
      <c r="AJ158" s="528"/>
    </row>
    <row r="159" spans="1:36" s="527" customFormat="1" ht="14.25" customHeight="1" thickBot="1">
      <c r="A159" s="1621" t="s">
        <v>63</v>
      </c>
      <c r="B159" s="1622" t="s">
        <v>1402</v>
      </c>
      <c r="C159" s="1632">
        <v>0.33300000000000002</v>
      </c>
      <c r="D159" s="1632">
        <v>3</v>
      </c>
      <c r="E159" s="1632">
        <v>0</v>
      </c>
      <c r="F159" s="1632">
        <v>1</v>
      </c>
      <c r="G159" s="1632">
        <v>0</v>
      </c>
      <c r="H159" s="1632">
        <v>1</v>
      </c>
      <c r="I159" s="1632">
        <v>0</v>
      </c>
      <c r="J159" s="1632">
        <v>0</v>
      </c>
      <c r="K159" s="1632">
        <v>0</v>
      </c>
      <c r="L159" s="1632">
        <v>0</v>
      </c>
      <c r="M159" s="1632">
        <v>0</v>
      </c>
      <c r="N159" s="1632">
        <v>0</v>
      </c>
      <c r="O159" s="1633"/>
      <c r="P159" s="1633" t="s">
        <v>60</v>
      </c>
      <c r="Q159" s="1633"/>
      <c r="R159" s="1634" t="s">
        <v>1697</v>
      </c>
      <c r="S159" s="1633" t="s">
        <v>1374</v>
      </c>
      <c r="T159" s="1633"/>
      <c r="U159" s="1633"/>
      <c r="V159" s="1633"/>
      <c r="W159" s="1635"/>
      <c r="AD159" s="527">
        <v>1</v>
      </c>
      <c r="AE159" s="527" t="s">
        <v>607</v>
      </c>
      <c r="AF159" s="527">
        <v>2</v>
      </c>
      <c r="AG159" s="527">
        <v>26</v>
      </c>
      <c r="AH159" s="528" t="s">
        <v>594</v>
      </c>
      <c r="AI159" s="528"/>
      <c r="AJ159" s="528"/>
    </row>
    <row r="160" spans="1:36" s="527" customFormat="1" ht="14.25" customHeight="1" thickBot="1">
      <c r="A160" s="1621" t="s">
        <v>2537</v>
      </c>
      <c r="B160" s="1622" t="s">
        <v>1781</v>
      </c>
      <c r="C160" s="1632">
        <v>0</v>
      </c>
      <c r="D160" s="1632">
        <v>1</v>
      </c>
      <c r="E160" s="1632">
        <v>0</v>
      </c>
      <c r="F160" s="1632">
        <v>0</v>
      </c>
      <c r="G160" s="1632">
        <v>0</v>
      </c>
      <c r="H160" s="1632">
        <v>0</v>
      </c>
      <c r="I160" s="1632">
        <v>0</v>
      </c>
      <c r="J160" s="1632">
        <v>0</v>
      </c>
      <c r="K160" s="1632">
        <v>0</v>
      </c>
      <c r="L160" s="1632">
        <v>0</v>
      </c>
      <c r="M160" s="1632">
        <v>0</v>
      </c>
      <c r="N160" s="1632">
        <v>0</v>
      </c>
      <c r="O160" s="1633"/>
      <c r="P160" s="1633"/>
      <c r="Q160" s="1633"/>
      <c r="R160" s="1633"/>
      <c r="S160" s="1633"/>
      <c r="T160" s="1633"/>
      <c r="U160" s="1633" t="s">
        <v>2538</v>
      </c>
      <c r="V160" s="1633"/>
      <c r="W160" s="1635"/>
      <c r="AD160" s="527">
        <v>1</v>
      </c>
      <c r="AE160" s="527" t="s">
        <v>607</v>
      </c>
      <c r="AF160" s="527">
        <v>2</v>
      </c>
      <c r="AG160" s="527">
        <v>26</v>
      </c>
      <c r="AH160" s="528" t="s">
        <v>594</v>
      </c>
      <c r="AI160" s="528"/>
      <c r="AJ160" s="528"/>
    </row>
    <row r="161" spans="1:37" s="527" customFormat="1" ht="14.25" customHeight="1" thickBot="1">
      <c r="A161" s="1621" t="s">
        <v>986</v>
      </c>
      <c r="B161" s="1622" t="s">
        <v>2539</v>
      </c>
      <c r="C161" s="1632">
        <v>0</v>
      </c>
      <c r="D161" s="1632">
        <v>3</v>
      </c>
      <c r="E161" s="1632">
        <v>0</v>
      </c>
      <c r="F161" s="1632">
        <v>0</v>
      </c>
      <c r="G161" s="1632">
        <v>0</v>
      </c>
      <c r="H161" s="1632">
        <v>2</v>
      </c>
      <c r="I161" s="1632">
        <v>0</v>
      </c>
      <c r="J161" s="1632">
        <v>0</v>
      </c>
      <c r="K161" s="1632">
        <v>0</v>
      </c>
      <c r="L161" s="1632">
        <v>0</v>
      </c>
      <c r="M161" s="1632">
        <v>0</v>
      </c>
      <c r="N161" s="1632">
        <v>0</v>
      </c>
      <c r="O161" s="1633"/>
      <c r="P161" s="1633" t="s">
        <v>1374</v>
      </c>
      <c r="Q161" s="1633"/>
      <c r="R161" s="1633" t="s">
        <v>60</v>
      </c>
      <c r="S161" s="1633"/>
      <c r="T161" s="1633" t="s">
        <v>60</v>
      </c>
      <c r="U161" s="1633"/>
      <c r="V161" s="1633"/>
      <c r="W161" s="1635"/>
      <c r="AD161" s="527">
        <v>1</v>
      </c>
      <c r="AE161" s="527" t="s">
        <v>607</v>
      </c>
      <c r="AF161" s="527">
        <v>2</v>
      </c>
      <c r="AG161" s="527">
        <v>26</v>
      </c>
      <c r="AH161" s="528" t="s">
        <v>594</v>
      </c>
      <c r="AI161" s="528"/>
      <c r="AJ161" s="528"/>
    </row>
    <row r="162" spans="1:37" s="527" customFormat="1" ht="14.25" customHeight="1" thickBot="1">
      <c r="A162" s="1621" t="s">
        <v>2540</v>
      </c>
      <c r="B162" s="1622" t="s">
        <v>1785</v>
      </c>
      <c r="C162" s="1632">
        <v>0</v>
      </c>
      <c r="D162" s="1632">
        <v>1</v>
      </c>
      <c r="E162" s="1632">
        <v>0</v>
      </c>
      <c r="F162" s="1632">
        <v>0</v>
      </c>
      <c r="G162" s="1632">
        <v>0</v>
      </c>
      <c r="H162" s="1632">
        <v>0</v>
      </c>
      <c r="I162" s="1632">
        <v>0</v>
      </c>
      <c r="J162" s="1632">
        <v>0</v>
      </c>
      <c r="K162" s="1632">
        <v>0</v>
      </c>
      <c r="L162" s="1632">
        <v>0</v>
      </c>
      <c r="M162" s="1632">
        <v>0</v>
      </c>
      <c r="N162" s="1632">
        <v>0</v>
      </c>
      <c r="O162" s="1633"/>
      <c r="P162" s="1633"/>
      <c r="Q162" s="1633"/>
      <c r="R162" s="1633"/>
      <c r="S162" s="1633"/>
      <c r="T162" s="1633"/>
      <c r="U162" s="1633"/>
      <c r="V162" s="1633" t="s">
        <v>59</v>
      </c>
      <c r="W162" s="1635"/>
      <c r="AD162" s="527">
        <v>1</v>
      </c>
      <c r="AE162" s="527" t="s">
        <v>607</v>
      </c>
      <c r="AF162" s="527">
        <v>2</v>
      </c>
      <c r="AG162" s="527">
        <v>26</v>
      </c>
      <c r="AH162" s="528" t="s">
        <v>594</v>
      </c>
      <c r="AI162" s="528"/>
      <c r="AJ162" s="528"/>
    </row>
    <row r="163" spans="1:37" s="527" customFormat="1" ht="14.25" customHeight="1" thickBot="1">
      <c r="A163" s="1621" t="s">
        <v>659</v>
      </c>
      <c r="B163" s="1622" t="s">
        <v>1895</v>
      </c>
      <c r="C163" s="1632">
        <v>0.33300000000000002</v>
      </c>
      <c r="D163" s="1632">
        <v>3</v>
      </c>
      <c r="E163" s="1632">
        <v>0</v>
      </c>
      <c r="F163" s="1632">
        <v>1</v>
      </c>
      <c r="G163" s="1632">
        <v>0</v>
      </c>
      <c r="H163" s="1632">
        <v>1</v>
      </c>
      <c r="I163" s="1632">
        <v>1</v>
      </c>
      <c r="J163" s="1632">
        <v>0</v>
      </c>
      <c r="K163" s="1632">
        <v>0</v>
      </c>
      <c r="L163" s="1632">
        <v>0</v>
      </c>
      <c r="M163" s="1632">
        <v>0</v>
      </c>
      <c r="N163" s="1632">
        <v>0</v>
      </c>
      <c r="O163" s="1633"/>
      <c r="P163" s="1633"/>
      <c r="Q163" s="1633" t="s">
        <v>59</v>
      </c>
      <c r="R163" s="1633" t="s">
        <v>733</v>
      </c>
      <c r="S163" s="1633"/>
      <c r="T163" s="1633" t="s">
        <v>60</v>
      </c>
      <c r="U163" s="1633"/>
      <c r="V163" s="1634" t="s">
        <v>1108</v>
      </c>
      <c r="W163" s="1635"/>
      <c r="AD163" s="527">
        <v>1</v>
      </c>
      <c r="AE163" s="527" t="s">
        <v>607</v>
      </c>
      <c r="AF163" s="527">
        <v>2</v>
      </c>
      <c r="AG163" s="527">
        <v>26</v>
      </c>
      <c r="AH163" s="528" t="s">
        <v>594</v>
      </c>
      <c r="AI163" s="528"/>
      <c r="AJ163" s="528"/>
    </row>
    <row r="164" spans="1:37" s="527" customFormat="1" ht="14.25" customHeight="1" thickBot="1">
      <c r="A164" s="1621" t="s">
        <v>2541</v>
      </c>
      <c r="B164" s="1622" t="s">
        <v>1407</v>
      </c>
      <c r="C164" s="1632" t="s">
        <v>91</v>
      </c>
      <c r="D164" s="1632">
        <v>0</v>
      </c>
      <c r="E164" s="1632">
        <v>0</v>
      </c>
      <c r="F164" s="1632">
        <v>0</v>
      </c>
      <c r="G164" s="1632">
        <v>0</v>
      </c>
      <c r="H164" s="1632">
        <v>0</v>
      </c>
      <c r="I164" s="1632">
        <v>0</v>
      </c>
      <c r="J164" s="1632">
        <v>0</v>
      </c>
      <c r="K164" s="1632">
        <v>0</v>
      </c>
      <c r="L164" s="1632">
        <v>0</v>
      </c>
      <c r="M164" s="1632">
        <v>0</v>
      </c>
      <c r="N164" s="1632">
        <v>0</v>
      </c>
      <c r="O164" s="1633"/>
      <c r="P164" s="1633"/>
      <c r="Q164" s="1633"/>
      <c r="R164" s="1633"/>
      <c r="S164" s="1633"/>
      <c r="T164" s="1633"/>
      <c r="U164" s="1633"/>
      <c r="V164" s="1633"/>
      <c r="W164" s="1635"/>
      <c r="AD164" s="527">
        <v>1</v>
      </c>
      <c r="AE164" s="527" t="s">
        <v>607</v>
      </c>
      <c r="AF164" s="527">
        <v>2</v>
      </c>
      <c r="AG164" s="527">
        <v>26</v>
      </c>
      <c r="AH164" s="528" t="s">
        <v>594</v>
      </c>
      <c r="AI164" s="528"/>
      <c r="AJ164" s="528"/>
    </row>
    <row r="165" spans="1:37" s="527" customFormat="1" ht="14.25" customHeight="1" thickBot="1">
      <c r="A165" s="1621" t="s">
        <v>2542</v>
      </c>
      <c r="B165" s="1622" t="s">
        <v>2543</v>
      </c>
      <c r="C165" s="1632">
        <v>0</v>
      </c>
      <c r="D165" s="1632">
        <v>2</v>
      </c>
      <c r="E165" s="1632">
        <v>0</v>
      </c>
      <c r="F165" s="1632">
        <v>0</v>
      </c>
      <c r="G165" s="1632">
        <v>0</v>
      </c>
      <c r="H165" s="1632">
        <v>1</v>
      </c>
      <c r="I165" s="1632">
        <v>0</v>
      </c>
      <c r="J165" s="1632">
        <v>0</v>
      </c>
      <c r="K165" s="1632">
        <v>0</v>
      </c>
      <c r="L165" s="1632">
        <v>0</v>
      </c>
      <c r="M165" s="1632">
        <v>0</v>
      </c>
      <c r="N165" s="1632">
        <v>0</v>
      </c>
      <c r="O165" s="1633"/>
      <c r="P165" s="1633"/>
      <c r="Q165" s="1633" t="s">
        <v>60</v>
      </c>
      <c r="R165" s="1633" t="s">
        <v>2544</v>
      </c>
      <c r="S165" s="1633"/>
      <c r="T165" s="1633"/>
      <c r="U165" s="1633"/>
      <c r="V165" s="1633"/>
      <c r="W165" s="1635"/>
      <c r="AD165" s="527">
        <v>1</v>
      </c>
      <c r="AE165" s="527" t="s">
        <v>607</v>
      </c>
      <c r="AF165" s="527">
        <v>2</v>
      </c>
      <c r="AG165" s="527">
        <v>26</v>
      </c>
      <c r="AH165" s="528" t="s">
        <v>594</v>
      </c>
      <c r="AI165" s="528"/>
      <c r="AJ165" s="528"/>
    </row>
    <row r="166" spans="1:37" s="527" customFormat="1" ht="14.25" customHeight="1" thickBot="1">
      <c r="A166" s="1621" t="s">
        <v>2545</v>
      </c>
      <c r="B166" s="1622" t="s">
        <v>2079</v>
      </c>
      <c r="C166" s="1632">
        <v>0.5</v>
      </c>
      <c r="D166" s="1632">
        <v>2</v>
      </c>
      <c r="E166" s="1632">
        <v>1</v>
      </c>
      <c r="F166" s="1632">
        <v>1</v>
      </c>
      <c r="G166" s="1632">
        <v>0</v>
      </c>
      <c r="H166" s="1632">
        <v>0</v>
      </c>
      <c r="I166" s="1632">
        <v>0</v>
      </c>
      <c r="J166" s="1632">
        <v>0</v>
      </c>
      <c r="K166" s="1632">
        <v>0</v>
      </c>
      <c r="L166" s="1632">
        <v>0</v>
      </c>
      <c r="M166" s="1632">
        <v>0</v>
      </c>
      <c r="N166" s="1632">
        <v>0</v>
      </c>
      <c r="O166" s="1633"/>
      <c r="P166" s="1633"/>
      <c r="Q166" s="1633"/>
      <c r="R166" s="1633"/>
      <c r="S166" s="1633"/>
      <c r="T166" s="1634" t="s">
        <v>1108</v>
      </c>
      <c r="U166" s="1633"/>
      <c r="V166" s="1633" t="s">
        <v>1374</v>
      </c>
      <c r="W166" s="1635"/>
      <c r="AD166" s="527">
        <v>1</v>
      </c>
      <c r="AE166" s="527" t="s">
        <v>607</v>
      </c>
      <c r="AF166" s="527">
        <v>2</v>
      </c>
      <c r="AG166" s="527">
        <v>26</v>
      </c>
      <c r="AH166" s="528" t="s">
        <v>594</v>
      </c>
      <c r="AI166" s="528"/>
      <c r="AJ166" s="528"/>
    </row>
    <row r="167" spans="1:37" s="527" customFormat="1" ht="14.25" customHeight="1" thickBot="1">
      <c r="A167" s="1838" t="s">
        <v>66</v>
      </c>
      <c r="B167" s="1839"/>
      <c r="C167" s="1637"/>
      <c r="D167" s="1637">
        <v>37</v>
      </c>
      <c r="E167" s="1637">
        <v>3</v>
      </c>
      <c r="F167" s="1637">
        <v>12</v>
      </c>
      <c r="G167" s="1637">
        <v>3</v>
      </c>
      <c r="H167" s="1637">
        <v>9</v>
      </c>
      <c r="I167" s="1637">
        <v>2</v>
      </c>
      <c r="J167" s="1637">
        <v>0</v>
      </c>
      <c r="K167" s="1637">
        <v>0</v>
      </c>
      <c r="L167" s="1637">
        <v>0</v>
      </c>
      <c r="M167" s="1637">
        <v>2</v>
      </c>
      <c r="N167" s="1637">
        <v>1</v>
      </c>
      <c r="O167" s="1638"/>
      <c r="P167" s="1638"/>
      <c r="Q167" s="1638"/>
      <c r="R167" s="1638"/>
      <c r="S167" s="1638"/>
      <c r="T167" s="1638"/>
      <c r="U167" s="1638"/>
      <c r="V167" s="1638"/>
      <c r="W167" s="1639"/>
      <c r="AD167" s="527">
        <v>1</v>
      </c>
      <c r="AE167" s="527" t="s">
        <v>607</v>
      </c>
      <c r="AF167" s="527">
        <v>2</v>
      </c>
      <c r="AG167" s="527">
        <v>26</v>
      </c>
      <c r="AH167" s="528" t="s">
        <v>594</v>
      </c>
      <c r="AI167" s="528"/>
      <c r="AJ167" s="528"/>
    </row>
    <row r="168" spans="1:37" ht="14.25" customHeight="1">
      <c r="A168" s="220"/>
      <c r="B168" s="221"/>
      <c r="C168" s="220"/>
      <c r="D168" s="1145"/>
      <c r="E168" s="1145"/>
      <c r="F168" s="1145"/>
      <c r="G168" s="1145"/>
      <c r="H168" s="1145"/>
      <c r="I168" s="1145"/>
      <c r="J168" s="1145"/>
      <c r="K168" s="1145"/>
      <c r="L168" s="1145"/>
      <c r="M168" s="1145"/>
      <c r="N168" s="1145"/>
      <c r="O168" s="222"/>
      <c r="P168" s="222"/>
      <c r="Q168" s="222"/>
      <c r="R168" s="222"/>
      <c r="S168" s="222"/>
      <c r="T168" s="222"/>
      <c r="U168" s="222"/>
      <c r="V168" s="222"/>
      <c r="W168" s="222"/>
      <c r="X168" s="222"/>
      <c r="Y168" s="222"/>
      <c r="Z168" s="222"/>
      <c r="AA168" s="522"/>
      <c r="AB168" s="516"/>
      <c r="AC168" s="506"/>
      <c r="AD168" s="1769"/>
      <c r="AE168" s="222"/>
      <c r="AF168" s="222"/>
      <c r="AG168" s="222"/>
      <c r="AH168" s="222"/>
      <c r="AI168" s="223"/>
      <c r="AJ168" s="222"/>
      <c r="AK168" s="136"/>
    </row>
    <row r="169" spans="1:37" ht="13.5" customHeight="1">
      <c r="A169" s="473" t="s">
        <v>1690</v>
      </c>
      <c r="B169" s="4" t="s">
        <v>1564</v>
      </c>
      <c r="C169" s="251">
        <f>+F169/D169*1000</f>
        <v>231.97492163009403</v>
      </c>
      <c r="D169" s="180">
        <f>SUBTOTAL(9,$D$1:D167)</f>
        <v>638</v>
      </c>
      <c r="E169" s="26">
        <f>SUBTOTAL(9,$E$1:E167)</f>
        <v>48</v>
      </c>
      <c r="F169" s="26">
        <f>SUBTOTAL(9,$F$1:F167)</f>
        <v>148</v>
      </c>
      <c r="G169" s="26">
        <f>SUBTOTAL(9,$G$1:G167)</f>
        <v>38</v>
      </c>
      <c r="H169" s="26">
        <f>SUBTOTAL(9,$H$1:H167)</f>
        <v>138</v>
      </c>
      <c r="I169" s="26">
        <f>SUBTOTAL(9,$I$1:I167)</f>
        <v>46</v>
      </c>
      <c r="J169" s="26">
        <f>SUBTOTAL(9,$J$1:J167)</f>
        <v>6</v>
      </c>
      <c r="K169" s="26">
        <f>SUBTOTAL(9,$K$1:K167)</f>
        <v>4</v>
      </c>
      <c r="L169" s="26">
        <f>SUBTOTAL(9,$L$1:L167)</f>
        <v>2</v>
      </c>
      <c r="M169" s="26">
        <f>SUBTOTAL(9,$M$1:M167)</f>
        <v>14</v>
      </c>
      <c r="N169" s="26">
        <f>SUBTOTAL(9,$N$1:N167)</f>
        <v>8</v>
      </c>
      <c r="AA169" s="523">
        <f>SUBTOTAL(9,$AA$1:AA167)</f>
        <v>14</v>
      </c>
      <c r="AB169" s="517">
        <f>SUBTOTAL(9,$AB$1:AB167)</f>
        <v>0</v>
      </c>
      <c r="AC169" s="510">
        <f>SUBTOTAL(9,$AC$1:AC167)</f>
        <v>0</v>
      </c>
      <c r="AD169" s="658">
        <f>SUBTOTAL(9,$AD$1:AD167)</f>
        <v>165</v>
      </c>
      <c r="AE169" s="27"/>
      <c r="AI169" s="4"/>
    </row>
    <row r="170" spans="1:37" ht="13.5" customHeight="1">
      <c r="A170" s="45">
        <v>0</v>
      </c>
      <c r="B170" s="21" t="s">
        <v>1407</v>
      </c>
      <c r="C170" s="251">
        <f t="shared" ref="C170:C233" si="0">+F170/D170*1000</f>
        <v>231.97492163009403</v>
      </c>
      <c r="D170" s="180">
        <f>SUBTOTAL(9,$D$1:D168)</f>
        <v>638</v>
      </c>
      <c r="E170" s="26">
        <f>SUBTOTAL(9,$E$1:E168)</f>
        <v>48</v>
      </c>
      <c r="F170" s="26">
        <f>SUBTOTAL(9,$F$1:F168)</f>
        <v>148</v>
      </c>
      <c r="G170" s="26">
        <f>SUBTOTAL(9,$G$1:G168)</f>
        <v>38</v>
      </c>
      <c r="H170" s="26">
        <f>SUBTOTAL(9,$H$1:H168)</f>
        <v>138</v>
      </c>
      <c r="I170" s="26">
        <f>SUBTOTAL(9,$I$1:I168)</f>
        <v>46</v>
      </c>
      <c r="J170" s="26">
        <f>SUBTOTAL(9,$J$1:J168)</f>
        <v>6</v>
      </c>
      <c r="K170" s="26">
        <f>SUBTOTAL(9,$K$1:K168)</f>
        <v>4</v>
      </c>
      <c r="L170" s="26">
        <f>SUBTOTAL(9,$L$1:L168)</f>
        <v>2</v>
      </c>
      <c r="M170" s="26">
        <f>SUBTOTAL(9,$M$1:M168)</f>
        <v>14</v>
      </c>
      <c r="N170" s="26">
        <f>SUBTOTAL(9,$N$1:N168)</f>
        <v>8</v>
      </c>
      <c r="AA170" s="523">
        <f>SUBTOTAL(9,$AA$1:AA168)</f>
        <v>14</v>
      </c>
      <c r="AB170" s="517">
        <f>SUBTOTAL(9,$AB$1:AB168)</f>
        <v>0</v>
      </c>
      <c r="AC170" s="510">
        <f>SUBTOTAL(9,$AC$1:AC168)</f>
        <v>0</v>
      </c>
      <c r="AD170" s="658">
        <f>SUBTOTAL(9,$AD$1:AD168)</f>
        <v>165</v>
      </c>
      <c r="AE170" s="27"/>
    </row>
    <row r="171" spans="1:37" ht="13.5" customHeight="1">
      <c r="A171" s="45">
        <v>2</v>
      </c>
      <c r="B171" s="21" t="s">
        <v>1395</v>
      </c>
      <c r="C171" s="251">
        <f t="shared" si="0"/>
        <v>231.97492163009403</v>
      </c>
      <c r="D171" s="180">
        <f>SUBTOTAL(9,$D$1:D169)</f>
        <v>638</v>
      </c>
      <c r="E171" s="26">
        <f>SUBTOTAL(9,$E$1:E169)</f>
        <v>48</v>
      </c>
      <c r="F171" s="26">
        <f>SUBTOTAL(9,$F$1:F169)</f>
        <v>148</v>
      </c>
      <c r="G171" s="26">
        <f>SUBTOTAL(9,$G$1:G169)</f>
        <v>38</v>
      </c>
      <c r="H171" s="26">
        <f>SUBTOTAL(9,$H$1:H169)</f>
        <v>138</v>
      </c>
      <c r="I171" s="26">
        <f>SUBTOTAL(9,$I$1:I169)</f>
        <v>46</v>
      </c>
      <c r="J171" s="26">
        <f>SUBTOTAL(9,$J$1:J169)</f>
        <v>6</v>
      </c>
      <c r="K171" s="26">
        <f>SUBTOTAL(9,$K$1:K169)</f>
        <v>4</v>
      </c>
      <c r="L171" s="26">
        <f>SUBTOTAL(9,$L$1:L169)</f>
        <v>2</v>
      </c>
      <c r="M171" s="26">
        <f>SUBTOTAL(9,$M$1:M169)</f>
        <v>14</v>
      </c>
      <c r="N171" s="26">
        <f>SUBTOTAL(9,$N$1:N169)</f>
        <v>8</v>
      </c>
      <c r="AA171" s="523">
        <f>SUBTOTAL(9,$AA$1:AA170)</f>
        <v>14</v>
      </c>
      <c r="AB171" s="517">
        <f>SUBTOTAL(9,$AB$1:AB170)</f>
        <v>0</v>
      </c>
      <c r="AC171" s="510">
        <f>SUBTOTAL(9,$AC$1:AC170)</f>
        <v>0</v>
      </c>
      <c r="AD171" s="658">
        <f>SUBTOTAL(9,$AD$1:AD170)</f>
        <v>165</v>
      </c>
      <c r="AE171" s="27"/>
    </row>
    <row r="172" spans="1:37" ht="13.5" customHeight="1">
      <c r="A172" s="45">
        <v>5</v>
      </c>
      <c r="B172" s="4" t="s">
        <v>1611</v>
      </c>
      <c r="C172" s="251">
        <f t="shared" si="0"/>
        <v>231.97492163009403</v>
      </c>
      <c r="D172" s="180">
        <f>SUBTOTAL(9,$D$1:D170)</f>
        <v>638</v>
      </c>
      <c r="E172" s="26">
        <f>SUBTOTAL(9,$E$1:E170)</f>
        <v>48</v>
      </c>
      <c r="F172" s="26">
        <f>SUBTOTAL(9,$F$1:F170)</f>
        <v>148</v>
      </c>
      <c r="G172" s="26">
        <f>SUBTOTAL(9,$G$1:G170)</f>
        <v>38</v>
      </c>
      <c r="H172" s="26">
        <f>SUBTOTAL(9,$H$1:H170)</f>
        <v>138</v>
      </c>
      <c r="I172" s="26">
        <f>SUBTOTAL(9,$I$1:I170)</f>
        <v>46</v>
      </c>
      <c r="J172" s="26">
        <f>SUBTOTAL(9,$J$1:J170)</f>
        <v>6</v>
      </c>
      <c r="K172" s="26">
        <f>SUBTOTAL(9,$K$1:K170)</f>
        <v>4</v>
      </c>
      <c r="L172" s="26">
        <f>SUBTOTAL(9,$L$1:L170)</f>
        <v>2</v>
      </c>
      <c r="M172" s="26">
        <f>SUBTOTAL(9,$M$1:M170)</f>
        <v>14</v>
      </c>
      <c r="N172" s="26">
        <f>SUBTOTAL(9,$N$1:N170)</f>
        <v>8</v>
      </c>
      <c r="AA172" s="523">
        <f>SUBTOTAL(9,$AA$1:AA170)</f>
        <v>14</v>
      </c>
      <c r="AB172" s="517">
        <f>SUBTOTAL(9,$AB$1:AB170)</f>
        <v>0</v>
      </c>
      <c r="AC172" s="510">
        <f>SUBTOTAL(9,$AC$1:AC170)</f>
        <v>0</v>
      </c>
      <c r="AD172" s="658">
        <f>SUBTOTAL(9,$AD$1:AD170)</f>
        <v>165</v>
      </c>
      <c r="AE172" s="27"/>
      <c r="AI172" s="4"/>
    </row>
    <row r="173" spans="1:37" ht="13.5" customHeight="1">
      <c r="A173" s="45">
        <v>6</v>
      </c>
      <c r="B173" s="4" t="s">
        <v>1443</v>
      </c>
      <c r="C173" s="251">
        <f t="shared" si="0"/>
        <v>231.97492163009403</v>
      </c>
      <c r="D173" s="180">
        <f>SUBTOTAL(9,$D$1:D171)</f>
        <v>638</v>
      </c>
      <c r="E173" s="26">
        <f>SUBTOTAL(9,$E$1:E171)</f>
        <v>48</v>
      </c>
      <c r="F173" s="26">
        <f>SUBTOTAL(9,$F$1:F171)</f>
        <v>148</v>
      </c>
      <c r="G173" s="26">
        <f>SUBTOTAL(9,$G$1:G171)</f>
        <v>38</v>
      </c>
      <c r="H173" s="26">
        <f>SUBTOTAL(9,$H$1:H171)</f>
        <v>138</v>
      </c>
      <c r="I173" s="26">
        <f>SUBTOTAL(9,$I$1:I171)</f>
        <v>46</v>
      </c>
      <c r="J173" s="26">
        <f>SUBTOTAL(9,$J$1:J171)</f>
        <v>6</v>
      </c>
      <c r="K173" s="26">
        <f>SUBTOTAL(9,$K$1:K171)</f>
        <v>4</v>
      </c>
      <c r="L173" s="26">
        <f>SUBTOTAL(9,$L$1:L171)</f>
        <v>2</v>
      </c>
      <c r="M173" s="26">
        <f>SUBTOTAL(9,$M$1:M171)</f>
        <v>14</v>
      </c>
      <c r="N173" s="26">
        <f>SUBTOTAL(9,$N$1:N171)</f>
        <v>8</v>
      </c>
      <c r="AA173" s="523">
        <f>SUBTOTAL(9,$AA$1:AA171)</f>
        <v>14</v>
      </c>
      <c r="AB173" s="517">
        <f>SUBTOTAL(9,$AB$1:AB171)</f>
        <v>0</v>
      </c>
      <c r="AC173" s="510">
        <f>SUBTOTAL(9,$AC$1:AC171)</f>
        <v>0</v>
      </c>
      <c r="AD173" s="658">
        <f>SUBTOTAL(9,$AD$1:AD171)</f>
        <v>165</v>
      </c>
      <c r="AE173" s="27"/>
    </row>
    <row r="174" spans="1:37" ht="13.5" customHeight="1">
      <c r="A174" s="45">
        <v>7</v>
      </c>
      <c r="B174" s="21" t="s">
        <v>1400</v>
      </c>
      <c r="C174" s="251">
        <f t="shared" si="0"/>
        <v>231.97492163009403</v>
      </c>
      <c r="D174" s="180">
        <f>SUBTOTAL(9,$D$1:D172)</f>
        <v>638</v>
      </c>
      <c r="E174" s="26">
        <f>SUBTOTAL(9,$E$1:E172)</f>
        <v>48</v>
      </c>
      <c r="F174" s="26">
        <f>SUBTOTAL(9,$F$1:F172)</f>
        <v>148</v>
      </c>
      <c r="G174" s="26">
        <f>SUBTOTAL(9,$G$1:G172)</f>
        <v>38</v>
      </c>
      <c r="H174" s="26">
        <f>SUBTOTAL(9,$H$1:H172)</f>
        <v>138</v>
      </c>
      <c r="I174" s="26">
        <f>SUBTOTAL(9,$I$1:I172)</f>
        <v>46</v>
      </c>
      <c r="J174" s="26">
        <f>SUBTOTAL(9,$J$1:J172)</f>
        <v>6</v>
      </c>
      <c r="K174" s="26">
        <f>SUBTOTAL(9,$K$1:K172)</f>
        <v>4</v>
      </c>
      <c r="L174" s="26">
        <f>SUBTOTAL(9,$L$1:L172)</f>
        <v>2</v>
      </c>
      <c r="M174" s="26">
        <f>SUBTOTAL(9,$M$1:M172)</f>
        <v>14</v>
      </c>
      <c r="N174" s="26">
        <f>SUBTOTAL(9,$N$1:N172)</f>
        <v>8</v>
      </c>
      <c r="AA174" s="523">
        <f>SUBTOTAL(9,$AA$1:AA172)</f>
        <v>14</v>
      </c>
      <c r="AB174" s="517">
        <f>SUBTOTAL(9,$AB$1:AB172)</f>
        <v>0</v>
      </c>
      <c r="AC174" s="510">
        <f>SUBTOTAL(9,$AC$1:AC172)</f>
        <v>0</v>
      </c>
      <c r="AD174" s="658">
        <f>SUBTOTAL(9,$AD$1:AD172)</f>
        <v>165</v>
      </c>
      <c r="AE174" s="27"/>
    </row>
    <row r="175" spans="1:37" ht="13.5" customHeight="1">
      <c r="A175" s="45">
        <v>10</v>
      </c>
      <c r="B175" s="21" t="s">
        <v>2204</v>
      </c>
      <c r="C175" s="251">
        <f t="shared" si="0"/>
        <v>231.97492163009403</v>
      </c>
      <c r="D175" s="180">
        <f>SUBTOTAL(9,$D$1:D173)</f>
        <v>638</v>
      </c>
      <c r="E175" s="26">
        <f>SUBTOTAL(9,$E$1:E173)</f>
        <v>48</v>
      </c>
      <c r="F175" s="26">
        <f>SUBTOTAL(9,$F$1:F173)</f>
        <v>148</v>
      </c>
      <c r="G175" s="26">
        <f>SUBTOTAL(9,$G$1:G173)</f>
        <v>38</v>
      </c>
      <c r="H175" s="26">
        <f>SUBTOTAL(9,$H$1:H173)</f>
        <v>138</v>
      </c>
      <c r="I175" s="26">
        <f>SUBTOTAL(9,$I$1:I173)</f>
        <v>46</v>
      </c>
      <c r="J175" s="26">
        <f>SUBTOTAL(9,$J$1:J173)</f>
        <v>6</v>
      </c>
      <c r="K175" s="26">
        <f>SUBTOTAL(9,$K$1:K173)</f>
        <v>4</v>
      </c>
      <c r="L175" s="26">
        <f>SUBTOTAL(9,$L$1:L173)</f>
        <v>2</v>
      </c>
      <c r="M175" s="26">
        <f>SUBTOTAL(9,$M$1:M173)</f>
        <v>14</v>
      </c>
      <c r="N175" s="26">
        <f>SUBTOTAL(9,$N$1:N173)</f>
        <v>8</v>
      </c>
      <c r="AA175" s="523">
        <f>SUBTOTAL(9,$AA$1:AA173)</f>
        <v>14</v>
      </c>
      <c r="AB175" s="517">
        <f>SUBTOTAL(9,$AB$1:AB173)</f>
        <v>0</v>
      </c>
      <c r="AC175" s="510">
        <f>SUBTOTAL(9,$AC$1:AC173)</f>
        <v>0</v>
      </c>
      <c r="AD175" s="658">
        <f>SUBTOTAL(9,$AD$1:AD173)</f>
        <v>165</v>
      </c>
      <c r="AE175" s="27"/>
    </row>
    <row r="176" spans="1:37" ht="13.5" customHeight="1">
      <c r="A176" s="45">
        <v>22</v>
      </c>
      <c r="B176" s="21" t="s">
        <v>1444</v>
      </c>
      <c r="C176" s="251">
        <f t="shared" si="0"/>
        <v>231.97492163009403</v>
      </c>
      <c r="D176" s="180">
        <f>SUBTOTAL(9,$D$1:D174)</f>
        <v>638</v>
      </c>
      <c r="E176" s="26">
        <f>SUBTOTAL(9,$E$1:E174)</f>
        <v>48</v>
      </c>
      <c r="F176" s="26">
        <f>SUBTOTAL(9,$F$1:F174)</f>
        <v>148</v>
      </c>
      <c r="G176" s="26">
        <f>SUBTOTAL(9,$G$1:G174)</f>
        <v>38</v>
      </c>
      <c r="H176" s="26">
        <f>SUBTOTAL(9,$H$1:H174)</f>
        <v>138</v>
      </c>
      <c r="I176" s="26">
        <f>SUBTOTAL(9,$I$1:I174)</f>
        <v>46</v>
      </c>
      <c r="J176" s="26">
        <f>SUBTOTAL(9,$J$1:J174)</f>
        <v>6</v>
      </c>
      <c r="K176" s="26">
        <f>SUBTOTAL(9,$K$1:K174)</f>
        <v>4</v>
      </c>
      <c r="L176" s="26">
        <f>SUBTOTAL(9,$L$1:L174)</f>
        <v>2</v>
      </c>
      <c r="M176" s="26">
        <f>SUBTOTAL(9,$M$1:M174)</f>
        <v>14</v>
      </c>
      <c r="N176" s="26">
        <f>SUBTOTAL(9,$N$1:N174)</f>
        <v>8</v>
      </c>
      <c r="AA176" s="523">
        <f>SUBTOTAL(9,$AA$1:AA174)</f>
        <v>14</v>
      </c>
      <c r="AB176" s="517">
        <f>SUBTOTAL(9,$AB$1:AB174)</f>
        <v>0</v>
      </c>
      <c r="AC176" s="510">
        <f>SUBTOTAL(9,$AC$1:AC174)</f>
        <v>0</v>
      </c>
      <c r="AD176" s="658">
        <f>SUBTOTAL(9,$AD$1:AD174)</f>
        <v>165</v>
      </c>
      <c r="AE176" s="27"/>
    </row>
    <row r="177" spans="1:35" ht="13.5" customHeight="1">
      <c r="A177" s="45">
        <v>27</v>
      </c>
      <c r="B177" s="21" t="s">
        <v>1402</v>
      </c>
      <c r="C177" s="251">
        <f t="shared" si="0"/>
        <v>231.97492163009403</v>
      </c>
      <c r="D177" s="180">
        <f>SUBTOTAL(9,$D$1:D175)</f>
        <v>638</v>
      </c>
      <c r="E177" s="26">
        <f>SUBTOTAL(9,$E$1:E175)</f>
        <v>48</v>
      </c>
      <c r="F177" s="26">
        <f>SUBTOTAL(9,$F$1:F175)</f>
        <v>148</v>
      </c>
      <c r="G177" s="26">
        <f>SUBTOTAL(9,$G$1:G175)</f>
        <v>38</v>
      </c>
      <c r="H177" s="26">
        <f>SUBTOTAL(9,$H$1:H175)</f>
        <v>138</v>
      </c>
      <c r="I177" s="26">
        <f>SUBTOTAL(9,$I$1:I175)</f>
        <v>46</v>
      </c>
      <c r="J177" s="26">
        <f>SUBTOTAL(9,$J$1:J175)</f>
        <v>6</v>
      </c>
      <c r="K177" s="26">
        <f>SUBTOTAL(9,$K$1:K175)</f>
        <v>4</v>
      </c>
      <c r="L177" s="26">
        <f>SUBTOTAL(9,$L$1:L175)</f>
        <v>2</v>
      </c>
      <c r="M177" s="26">
        <f>SUBTOTAL(9,$M$1:M175)</f>
        <v>14</v>
      </c>
      <c r="N177" s="26">
        <f>SUBTOTAL(9,$N$1:N175)</f>
        <v>8</v>
      </c>
      <c r="AA177" s="523">
        <f>SUBTOTAL(9,$AA$1:AA175)</f>
        <v>14</v>
      </c>
      <c r="AB177" s="517">
        <f>SUBTOTAL(9,$AB$1:AB175)</f>
        <v>0</v>
      </c>
      <c r="AC177" s="510">
        <f>SUBTOTAL(9,$AC$1:AC175)</f>
        <v>0</v>
      </c>
      <c r="AD177" s="658">
        <f>SUBTOTAL(9,$AD$1:AD175)</f>
        <v>165</v>
      </c>
      <c r="AE177" s="27"/>
    </row>
    <row r="178" spans="1:35" ht="13.5" customHeight="1">
      <c r="A178" s="45">
        <v>31</v>
      </c>
      <c r="B178" s="21" t="s">
        <v>1416</v>
      </c>
      <c r="C178" s="251">
        <f t="shared" si="0"/>
        <v>231.97492163009403</v>
      </c>
      <c r="D178" s="180">
        <f>SUBTOTAL(9,$D$1:D176)</f>
        <v>638</v>
      </c>
      <c r="E178" s="26">
        <f>SUBTOTAL(9,$E$1:E176)</f>
        <v>48</v>
      </c>
      <c r="F178" s="26">
        <f>SUBTOTAL(9,$F$1:F176)</f>
        <v>148</v>
      </c>
      <c r="G178" s="26">
        <f>SUBTOTAL(9,$G$1:G176)</f>
        <v>38</v>
      </c>
      <c r="H178" s="26">
        <f>SUBTOTAL(9,$H$1:H176)</f>
        <v>138</v>
      </c>
      <c r="I178" s="26">
        <f>SUBTOTAL(9,$I$1:I176)</f>
        <v>46</v>
      </c>
      <c r="J178" s="26">
        <f>SUBTOTAL(9,$J$1:J176)</f>
        <v>6</v>
      </c>
      <c r="K178" s="26">
        <f>SUBTOTAL(9,$K$1:K176)</f>
        <v>4</v>
      </c>
      <c r="L178" s="26">
        <f>SUBTOTAL(9,$L$1:L176)</f>
        <v>2</v>
      </c>
      <c r="M178" s="26">
        <f>SUBTOTAL(9,$M$1:M176)</f>
        <v>14</v>
      </c>
      <c r="N178" s="26">
        <f>SUBTOTAL(9,$N$1:N176)</f>
        <v>8</v>
      </c>
      <c r="AA178" s="523">
        <f>SUBTOTAL(9,$AA$1:AA176)</f>
        <v>14</v>
      </c>
      <c r="AB178" s="517">
        <f>SUBTOTAL(9,$AB$1:AB176)</f>
        <v>0</v>
      </c>
      <c r="AC178" s="510">
        <f>SUBTOTAL(9,$AC$1:AC176)</f>
        <v>0</v>
      </c>
      <c r="AD178" s="658">
        <f>SUBTOTAL(9,$AD$1:AD176)</f>
        <v>165</v>
      </c>
      <c r="AE178" s="27"/>
      <c r="AI178" s="4"/>
    </row>
    <row r="179" spans="1:35" ht="13.5" customHeight="1">
      <c r="A179" s="45">
        <v>32</v>
      </c>
      <c r="B179" s="4" t="s">
        <v>1445</v>
      </c>
      <c r="C179" s="251">
        <f t="shared" si="0"/>
        <v>231.97492163009403</v>
      </c>
      <c r="D179" s="180">
        <f>SUBTOTAL(9,$D$1:D177)</f>
        <v>638</v>
      </c>
      <c r="E179" s="26">
        <f>SUBTOTAL(9,$E$1:E177)</f>
        <v>48</v>
      </c>
      <c r="F179" s="26">
        <f>SUBTOTAL(9,$F$1:F177)</f>
        <v>148</v>
      </c>
      <c r="G179" s="26">
        <f>SUBTOTAL(9,$G$1:G177)</f>
        <v>38</v>
      </c>
      <c r="H179" s="26">
        <f>SUBTOTAL(9,$H$1:H177)</f>
        <v>138</v>
      </c>
      <c r="I179" s="26">
        <f>SUBTOTAL(9,$I$1:I177)</f>
        <v>46</v>
      </c>
      <c r="J179" s="26">
        <f>SUBTOTAL(9,$J$1:J177)</f>
        <v>6</v>
      </c>
      <c r="K179" s="26">
        <f>SUBTOTAL(9,$K$1:K177)</f>
        <v>4</v>
      </c>
      <c r="L179" s="26">
        <f>SUBTOTAL(9,$L$1:L177)</f>
        <v>2</v>
      </c>
      <c r="M179" s="26">
        <f>SUBTOTAL(9,$M$1:M177)</f>
        <v>14</v>
      </c>
      <c r="N179" s="26">
        <f>SUBTOTAL(9,$N$1:N177)</f>
        <v>8</v>
      </c>
      <c r="AA179" s="523">
        <f>SUBTOTAL(9,$AA$1:AA177)</f>
        <v>14</v>
      </c>
      <c r="AB179" s="517">
        <f>SUBTOTAL(9,$AB$1:AB177)</f>
        <v>0</v>
      </c>
      <c r="AC179" s="510">
        <f>SUBTOTAL(9,$AC$1:AC177)</f>
        <v>0</v>
      </c>
      <c r="AD179" s="658">
        <f>SUBTOTAL(9,$AD$1:AD177)</f>
        <v>165</v>
      </c>
      <c r="AE179" s="27"/>
    </row>
    <row r="180" spans="1:35" ht="13.5" customHeight="1">
      <c r="A180" s="45">
        <v>33</v>
      </c>
      <c r="B180" s="21" t="s">
        <v>1396</v>
      </c>
      <c r="C180" s="251">
        <f t="shared" si="0"/>
        <v>231.97492163009403</v>
      </c>
      <c r="D180" s="180">
        <f>SUBTOTAL(9,$D$1:D178)</f>
        <v>638</v>
      </c>
      <c r="E180" s="26">
        <f>SUBTOTAL(9,$E$1:E178)</f>
        <v>48</v>
      </c>
      <c r="F180" s="26">
        <f>SUBTOTAL(9,$F$1:F178)</f>
        <v>148</v>
      </c>
      <c r="G180" s="26">
        <f>SUBTOTAL(9,$G$1:G178)</f>
        <v>38</v>
      </c>
      <c r="H180" s="26">
        <f>SUBTOTAL(9,$H$1:H178)</f>
        <v>138</v>
      </c>
      <c r="I180" s="26">
        <f>SUBTOTAL(9,$I$1:I178)</f>
        <v>46</v>
      </c>
      <c r="J180" s="26">
        <f>SUBTOTAL(9,$J$1:J178)</f>
        <v>6</v>
      </c>
      <c r="K180" s="26">
        <f>SUBTOTAL(9,$K$1:K178)</f>
        <v>4</v>
      </c>
      <c r="L180" s="26">
        <f>SUBTOTAL(9,$L$1:L178)</f>
        <v>2</v>
      </c>
      <c r="M180" s="26">
        <f>SUBTOTAL(9,$M$1:M178)</f>
        <v>14</v>
      </c>
      <c r="N180" s="26">
        <f>SUBTOTAL(9,$N$1:N178)</f>
        <v>8</v>
      </c>
      <c r="AA180" s="523">
        <f>SUBTOTAL(9,$AA$1:AA178)</f>
        <v>14</v>
      </c>
      <c r="AB180" s="517">
        <f>SUBTOTAL(9,$AB$1:AB178)</f>
        <v>0</v>
      </c>
      <c r="AC180" s="510">
        <f>SUBTOTAL(9,$AC$1:AC178)</f>
        <v>0</v>
      </c>
      <c r="AD180" s="658">
        <f>SUBTOTAL(9,$AD$1:AD178)</f>
        <v>165</v>
      </c>
      <c r="AE180" s="27"/>
    </row>
    <row r="181" spans="1:35" ht="13.5" customHeight="1">
      <c r="A181" s="45">
        <v>35</v>
      </c>
      <c r="B181" s="21" t="s">
        <v>1718</v>
      </c>
      <c r="C181" s="251">
        <f t="shared" si="0"/>
        <v>231.97492163009403</v>
      </c>
      <c r="D181" s="180">
        <f>SUBTOTAL(9,$D$1:D179)</f>
        <v>638</v>
      </c>
      <c r="E181" s="26">
        <f>SUBTOTAL(9,$E$1:E179)</f>
        <v>48</v>
      </c>
      <c r="F181" s="26">
        <f>SUBTOTAL(9,$F$1:F179)</f>
        <v>148</v>
      </c>
      <c r="G181" s="26">
        <f>SUBTOTAL(9,$G$1:G179)</f>
        <v>38</v>
      </c>
      <c r="H181" s="26">
        <f>SUBTOTAL(9,$H$1:H179)</f>
        <v>138</v>
      </c>
      <c r="I181" s="26">
        <f>SUBTOTAL(9,$I$1:I179)</f>
        <v>46</v>
      </c>
      <c r="J181" s="26">
        <f>SUBTOTAL(9,$J$1:J179)</f>
        <v>6</v>
      </c>
      <c r="K181" s="26">
        <f>SUBTOTAL(9,$K$1:K179)</f>
        <v>4</v>
      </c>
      <c r="L181" s="26">
        <f>SUBTOTAL(9,$L$1:L179)</f>
        <v>2</v>
      </c>
      <c r="M181" s="26">
        <f>SUBTOTAL(9,$M$1:M179)</f>
        <v>14</v>
      </c>
      <c r="N181" s="26">
        <f>SUBTOTAL(9,$N$1:N179)</f>
        <v>8</v>
      </c>
      <c r="AA181" s="523">
        <f>SUBTOTAL(9,$AA$1:AA179)</f>
        <v>14</v>
      </c>
      <c r="AB181" s="517">
        <f>SUBTOTAL(9,$AB$1:AB179)</f>
        <v>0</v>
      </c>
      <c r="AC181" s="510">
        <f>SUBTOTAL(9,$AC$1:AC179)</f>
        <v>0</v>
      </c>
      <c r="AD181" s="658">
        <f>SUBTOTAL(9,$AD$1:AD179)</f>
        <v>165</v>
      </c>
      <c r="AE181" s="27"/>
      <c r="AI181" s="4"/>
    </row>
    <row r="182" spans="1:35" ht="13.5" customHeight="1">
      <c r="A182" s="45">
        <v>37</v>
      </c>
      <c r="B182" s="21" t="s">
        <v>1398</v>
      </c>
      <c r="C182" s="251">
        <f t="shared" si="0"/>
        <v>231.97492163009403</v>
      </c>
      <c r="D182" s="180">
        <f>SUBTOTAL(9,$D$1:D180)</f>
        <v>638</v>
      </c>
      <c r="E182" s="26">
        <f>SUBTOTAL(9,$E$1:E180)</f>
        <v>48</v>
      </c>
      <c r="F182" s="26">
        <f>SUBTOTAL(9,$F$1:F180)</f>
        <v>148</v>
      </c>
      <c r="G182" s="26">
        <f>SUBTOTAL(9,$G$1:G180)</f>
        <v>38</v>
      </c>
      <c r="H182" s="26">
        <f>SUBTOTAL(9,$H$1:H180)</f>
        <v>138</v>
      </c>
      <c r="I182" s="26">
        <f>SUBTOTAL(9,$I$1:I180)</f>
        <v>46</v>
      </c>
      <c r="J182" s="26">
        <f>SUBTOTAL(9,$J$1:J180)</f>
        <v>6</v>
      </c>
      <c r="K182" s="26">
        <f>SUBTOTAL(9,$K$1:K180)</f>
        <v>4</v>
      </c>
      <c r="L182" s="26">
        <f>SUBTOTAL(9,$L$1:L180)</f>
        <v>2</v>
      </c>
      <c r="M182" s="26">
        <f>SUBTOTAL(9,$M$1:M180)</f>
        <v>14</v>
      </c>
      <c r="N182" s="26">
        <f>SUBTOTAL(9,$N$1:N180)</f>
        <v>8</v>
      </c>
      <c r="AA182" s="523">
        <f>SUBTOTAL(9,$AA$1:AA180)</f>
        <v>14</v>
      </c>
      <c r="AB182" s="517">
        <f>SUBTOTAL(9,$AB$1:AB180)</f>
        <v>0</v>
      </c>
      <c r="AC182" s="510">
        <f>SUBTOTAL(9,$AC$1:AC180)</f>
        <v>0</v>
      </c>
      <c r="AD182" s="658">
        <f>SUBTOTAL(9,$AD$1:AD180)</f>
        <v>165</v>
      </c>
      <c r="AE182" s="27"/>
      <c r="AI182" s="4"/>
    </row>
    <row r="183" spans="1:35" ht="13.5" customHeight="1">
      <c r="A183" s="45">
        <v>38</v>
      </c>
      <c r="B183" s="4" t="s">
        <v>1778</v>
      </c>
      <c r="C183" s="251">
        <f t="shared" si="0"/>
        <v>231.97492163009403</v>
      </c>
      <c r="D183" s="180">
        <f>SUBTOTAL(9,$D$1:D181)</f>
        <v>638</v>
      </c>
      <c r="E183" s="26">
        <f>SUBTOTAL(9,$E$1:E181)</f>
        <v>48</v>
      </c>
      <c r="F183" s="26">
        <f>SUBTOTAL(9,$F$1:F181)</f>
        <v>148</v>
      </c>
      <c r="G183" s="26">
        <f>SUBTOTAL(9,$G$1:G181)</f>
        <v>38</v>
      </c>
      <c r="H183" s="26">
        <f>SUBTOTAL(9,$H$1:H181)</f>
        <v>138</v>
      </c>
      <c r="I183" s="26">
        <f>SUBTOTAL(9,$I$1:I181)</f>
        <v>46</v>
      </c>
      <c r="J183" s="26">
        <f>SUBTOTAL(9,$J$1:J181)</f>
        <v>6</v>
      </c>
      <c r="K183" s="26">
        <f>SUBTOTAL(9,$K$1:K181)</f>
        <v>4</v>
      </c>
      <c r="L183" s="26">
        <f>SUBTOTAL(9,$L$1:L181)</f>
        <v>2</v>
      </c>
      <c r="M183" s="26">
        <f>SUBTOTAL(9,$M$1:M181)</f>
        <v>14</v>
      </c>
      <c r="N183" s="26">
        <f>SUBTOTAL(9,$N$1:N181)</f>
        <v>8</v>
      </c>
      <c r="AA183" s="523">
        <f>SUBTOTAL(9,$AA$1:AA181)</f>
        <v>14</v>
      </c>
      <c r="AB183" s="517">
        <f>SUBTOTAL(9,$AB$1:AB181)</f>
        <v>0</v>
      </c>
      <c r="AC183" s="510">
        <f>SUBTOTAL(9,$AC$1:AC181)</f>
        <v>0</v>
      </c>
      <c r="AD183" s="658">
        <f>SUBTOTAL(9,$AD$1:AD181)</f>
        <v>165</v>
      </c>
      <c r="AE183" s="27"/>
      <c r="AI183" s="4"/>
    </row>
    <row r="184" spans="1:35" ht="13.5" customHeight="1">
      <c r="A184" s="45">
        <v>40</v>
      </c>
      <c r="B184" s="21" t="s">
        <v>1406</v>
      </c>
      <c r="C184" s="251">
        <f t="shared" si="0"/>
        <v>231.97492163009403</v>
      </c>
      <c r="D184" s="180">
        <f>SUBTOTAL(9,$D$1:D182)</f>
        <v>638</v>
      </c>
      <c r="E184" s="26">
        <f>SUBTOTAL(9,$E$1:E182)</f>
        <v>48</v>
      </c>
      <c r="F184" s="26">
        <f>SUBTOTAL(9,$F$1:F182)</f>
        <v>148</v>
      </c>
      <c r="G184" s="26">
        <f>SUBTOTAL(9,$G$1:G182)</f>
        <v>38</v>
      </c>
      <c r="H184" s="26">
        <f>SUBTOTAL(9,$H$1:H182)</f>
        <v>138</v>
      </c>
      <c r="I184" s="26">
        <f>SUBTOTAL(9,$I$1:I182)</f>
        <v>46</v>
      </c>
      <c r="J184" s="26">
        <f>SUBTOTAL(9,$J$1:J182)</f>
        <v>6</v>
      </c>
      <c r="K184" s="26">
        <f>SUBTOTAL(9,$K$1:K182)</f>
        <v>4</v>
      </c>
      <c r="L184" s="26">
        <f>SUBTOTAL(9,$L$1:L182)</f>
        <v>2</v>
      </c>
      <c r="M184" s="26">
        <f>SUBTOTAL(9,$M$1:M182)</f>
        <v>14</v>
      </c>
      <c r="N184" s="26">
        <f>SUBTOTAL(9,$N$1:N182)</f>
        <v>8</v>
      </c>
      <c r="AA184" s="523">
        <f>SUBTOTAL(9,$AA$1:AA182)</f>
        <v>14</v>
      </c>
      <c r="AB184" s="517">
        <f>SUBTOTAL(9,$AB$1:AB182)</f>
        <v>0</v>
      </c>
      <c r="AC184" s="510">
        <f>SUBTOTAL(9,$AC$1:AC182)</f>
        <v>0</v>
      </c>
      <c r="AD184" s="658">
        <f>SUBTOTAL(9,$AD$1:AD182)</f>
        <v>165</v>
      </c>
      <c r="AE184" s="27"/>
      <c r="AI184" s="4"/>
    </row>
    <row r="185" spans="1:35" ht="13.5" customHeight="1">
      <c r="A185" s="45">
        <v>44</v>
      </c>
      <c r="B185" s="21" t="s">
        <v>1619</v>
      </c>
      <c r="C185" s="251">
        <f t="shared" si="0"/>
        <v>231.97492163009403</v>
      </c>
      <c r="D185" s="180">
        <f>SUBTOTAL(9,$D$1:D183)</f>
        <v>638</v>
      </c>
      <c r="E185" s="26">
        <f>SUBTOTAL(9,$E$1:E183)</f>
        <v>48</v>
      </c>
      <c r="F185" s="26">
        <f>SUBTOTAL(9,$F$1:F183)</f>
        <v>148</v>
      </c>
      <c r="G185" s="26">
        <f>SUBTOTAL(9,$G$1:G183)</f>
        <v>38</v>
      </c>
      <c r="H185" s="26">
        <f>SUBTOTAL(9,$H$1:H183)</f>
        <v>138</v>
      </c>
      <c r="I185" s="26">
        <f>SUBTOTAL(9,$I$1:I183)</f>
        <v>46</v>
      </c>
      <c r="J185" s="26">
        <f>SUBTOTAL(9,$J$1:J183)</f>
        <v>6</v>
      </c>
      <c r="K185" s="26">
        <f>SUBTOTAL(9,$K$1:K183)</f>
        <v>4</v>
      </c>
      <c r="L185" s="26">
        <f>SUBTOTAL(9,$L$1:L183)</f>
        <v>2</v>
      </c>
      <c r="M185" s="26">
        <f>SUBTOTAL(9,$M$1:M183)</f>
        <v>14</v>
      </c>
      <c r="N185" s="26">
        <f>SUBTOTAL(9,$N$1:N183)</f>
        <v>8</v>
      </c>
      <c r="AA185" s="523">
        <f>SUBTOTAL(9,$AA$1:AA183)</f>
        <v>14</v>
      </c>
      <c r="AB185" s="517">
        <f>SUBTOTAL(9,$AB$1:AB183)</f>
        <v>0</v>
      </c>
      <c r="AC185" s="510">
        <f>SUBTOTAL(9,$AC$1:AC183)</f>
        <v>0</v>
      </c>
      <c r="AD185" s="658">
        <f>SUBTOTAL(9,$AD$1:AD183)</f>
        <v>165</v>
      </c>
      <c r="AE185" s="27"/>
      <c r="AI185" s="4"/>
    </row>
    <row r="186" spans="1:35" ht="13.5" customHeight="1">
      <c r="A186" s="45">
        <v>49</v>
      </c>
      <c r="B186" s="4" t="s">
        <v>1621</v>
      </c>
      <c r="C186" s="251">
        <f t="shared" si="0"/>
        <v>231.97492163009403</v>
      </c>
      <c r="D186" s="180">
        <f>SUBTOTAL(9,$D$1:D184)</f>
        <v>638</v>
      </c>
      <c r="E186" s="26">
        <f>SUBTOTAL(9,$E$1:E184)</f>
        <v>48</v>
      </c>
      <c r="F186" s="26">
        <f>SUBTOTAL(9,$F$1:F184)</f>
        <v>148</v>
      </c>
      <c r="G186" s="26">
        <f>SUBTOTAL(9,$G$1:G184)</f>
        <v>38</v>
      </c>
      <c r="H186" s="26">
        <f>SUBTOTAL(9,$H$1:H184)</f>
        <v>138</v>
      </c>
      <c r="I186" s="26">
        <f>SUBTOTAL(9,$I$1:I184)</f>
        <v>46</v>
      </c>
      <c r="J186" s="26">
        <f>SUBTOTAL(9,$J$1:J184)</f>
        <v>6</v>
      </c>
      <c r="K186" s="26">
        <f>SUBTOTAL(9,$K$1:K184)</f>
        <v>4</v>
      </c>
      <c r="L186" s="26">
        <f>SUBTOTAL(9,$L$1:L184)</f>
        <v>2</v>
      </c>
      <c r="M186" s="26">
        <f>SUBTOTAL(9,$M$1:M184)</f>
        <v>14</v>
      </c>
      <c r="N186" s="26">
        <f>SUBTOTAL(9,$N$1:N184)</f>
        <v>8</v>
      </c>
      <c r="AA186" s="523">
        <f>SUBTOTAL(9,$AA$1:AA185)</f>
        <v>14</v>
      </c>
      <c r="AB186" s="517">
        <f>SUBTOTAL(9,$AB$1:AB185)</f>
        <v>0</v>
      </c>
      <c r="AC186" s="510">
        <f>SUBTOTAL(9,$AC$1:AC185)</f>
        <v>0</v>
      </c>
      <c r="AD186" s="658">
        <f>SUBTOTAL(9,$AD$1:AD185)</f>
        <v>165</v>
      </c>
      <c r="AE186" s="27"/>
      <c r="AI186" s="4"/>
    </row>
    <row r="187" spans="1:35" ht="13.5" customHeight="1">
      <c r="A187" s="45">
        <v>50</v>
      </c>
      <c r="B187" s="4" t="s">
        <v>2256</v>
      </c>
      <c r="C187" s="251">
        <f t="shared" si="0"/>
        <v>231.97492163009403</v>
      </c>
      <c r="D187" s="180">
        <f>SUBTOTAL(9,$D$1:D185)</f>
        <v>638</v>
      </c>
      <c r="E187" s="26">
        <f>SUBTOTAL(9,$E$1:E185)</f>
        <v>48</v>
      </c>
      <c r="F187" s="26">
        <f>SUBTOTAL(9,$F$1:F185)</f>
        <v>148</v>
      </c>
      <c r="G187" s="26">
        <f>SUBTOTAL(9,$G$1:G185)</f>
        <v>38</v>
      </c>
      <c r="H187" s="26">
        <f>SUBTOTAL(9,$H$1:H185)</f>
        <v>138</v>
      </c>
      <c r="I187" s="26">
        <f>SUBTOTAL(9,$I$1:I185)</f>
        <v>46</v>
      </c>
      <c r="J187" s="26">
        <f>SUBTOTAL(9,$J$1:J185)</f>
        <v>6</v>
      </c>
      <c r="K187" s="26">
        <f>SUBTOTAL(9,$K$1:K185)</f>
        <v>4</v>
      </c>
      <c r="L187" s="26">
        <f>SUBTOTAL(9,$L$1:L185)</f>
        <v>2</v>
      </c>
      <c r="M187" s="26">
        <f>SUBTOTAL(9,$M$1:M185)</f>
        <v>14</v>
      </c>
      <c r="N187" s="26">
        <f>SUBTOTAL(9,$N$1:N185)</f>
        <v>8</v>
      </c>
      <c r="AA187" s="523">
        <f>SUBTOTAL(9,$AA$1:AA185)</f>
        <v>14</v>
      </c>
      <c r="AB187" s="517">
        <f>SUBTOTAL(9,$AB$1:AB185)</f>
        <v>0</v>
      </c>
      <c r="AC187" s="510">
        <f>SUBTOTAL(9,$AC$1:AC185)</f>
        <v>0</v>
      </c>
      <c r="AD187" s="658">
        <f>SUBTOTAL(9,$AD$1:AD185)</f>
        <v>165</v>
      </c>
      <c r="AE187" s="27"/>
      <c r="AI187" s="4"/>
    </row>
    <row r="188" spans="1:35" ht="13.5" customHeight="1">
      <c r="A188" s="45">
        <v>51</v>
      </c>
      <c r="B188" s="4" t="s">
        <v>1615</v>
      </c>
      <c r="C188" s="251">
        <f t="shared" si="0"/>
        <v>231.97492163009403</v>
      </c>
      <c r="D188" s="180">
        <f>SUBTOTAL(9,$D$1:D186)</f>
        <v>638</v>
      </c>
      <c r="E188" s="26">
        <f>SUBTOTAL(9,$E$1:E186)</f>
        <v>48</v>
      </c>
      <c r="F188" s="26">
        <f>SUBTOTAL(9,$F$1:F186)</f>
        <v>148</v>
      </c>
      <c r="G188" s="26">
        <f>SUBTOTAL(9,$G$1:G186)</f>
        <v>38</v>
      </c>
      <c r="H188" s="26">
        <f>SUBTOTAL(9,$H$1:H186)</f>
        <v>138</v>
      </c>
      <c r="I188" s="26">
        <f>SUBTOTAL(9,$I$1:I186)</f>
        <v>46</v>
      </c>
      <c r="J188" s="26">
        <f>SUBTOTAL(9,$J$1:J186)</f>
        <v>6</v>
      </c>
      <c r="K188" s="26">
        <f>SUBTOTAL(9,$K$1:K186)</f>
        <v>4</v>
      </c>
      <c r="L188" s="26">
        <f>SUBTOTAL(9,$L$1:L186)</f>
        <v>2</v>
      </c>
      <c r="M188" s="26">
        <f>SUBTOTAL(9,$M$1:M186)</f>
        <v>14</v>
      </c>
      <c r="N188" s="26">
        <f>SUBTOTAL(9,$N$1:N186)</f>
        <v>8</v>
      </c>
      <c r="AA188" s="523">
        <f>SUBTOTAL(9,$AA$1:AA186)</f>
        <v>14</v>
      </c>
      <c r="AB188" s="517">
        <f>SUBTOTAL(9,$AB$1:AB186)</f>
        <v>0</v>
      </c>
      <c r="AC188" s="510">
        <f>SUBTOTAL(9,$AC$1:AC186)</f>
        <v>0</v>
      </c>
      <c r="AD188" s="658">
        <f>SUBTOTAL(9,$AD$1:AD186)</f>
        <v>165</v>
      </c>
      <c r="AE188" s="27"/>
      <c r="AI188" s="4"/>
    </row>
    <row r="189" spans="1:35" ht="13.5" customHeight="1">
      <c r="A189" s="45">
        <v>52</v>
      </c>
      <c r="B189" s="4" t="s">
        <v>2655</v>
      </c>
      <c r="C189" s="251">
        <f t="shared" si="0"/>
        <v>231.97492163009403</v>
      </c>
      <c r="D189" s="180">
        <f>SUBTOTAL(9,$D$1:D187)</f>
        <v>638</v>
      </c>
      <c r="E189" s="26">
        <f>SUBTOTAL(9,$E$1:E187)</f>
        <v>48</v>
      </c>
      <c r="F189" s="26">
        <f>SUBTOTAL(9,$F$1:F187)</f>
        <v>148</v>
      </c>
      <c r="G189" s="26">
        <f>SUBTOTAL(9,$G$1:G187)</f>
        <v>38</v>
      </c>
      <c r="H189" s="26">
        <f>SUBTOTAL(9,$H$1:H187)</f>
        <v>138</v>
      </c>
      <c r="I189" s="26">
        <f>SUBTOTAL(9,$I$1:I187)</f>
        <v>46</v>
      </c>
      <c r="J189" s="26">
        <f>SUBTOTAL(9,$J$1:J187)</f>
        <v>6</v>
      </c>
      <c r="K189" s="26">
        <f>SUBTOTAL(9,$K$1:K187)</f>
        <v>4</v>
      </c>
      <c r="L189" s="26">
        <f>SUBTOTAL(9,$L$1:L187)</f>
        <v>2</v>
      </c>
      <c r="M189" s="26">
        <f>SUBTOTAL(9,$M$1:M187)</f>
        <v>14</v>
      </c>
      <c r="N189" s="26">
        <f>SUBTOTAL(9,$N$1:N187)</f>
        <v>8</v>
      </c>
      <c r="AA189" s="523">
        <f>SUBTOTAL(9,$AA$1:AA187)</f>
        <v>14</v>
      </c>
      <c r="AB189" s="517">
        <f>SUBTOTAL(9,$AB$1:AB187)</f>
        <v>0</v>
      </c>
      <c r="AC189" s="510">
        <f>SUBTOTAL(9,$AC$1:AC187)</f>
        <v>0</v>
      </c>
      <c r="AD189" s="658">
        <f>SUBTOTAL(9,$AD$1:AD187)</f>
        <v>165</v>
      </c>
      <c r="AE189" s="27"/>
      <c r="AI189" s="4"/>
    </row>
    <row r="190" spans="1:35" ht="13.5" customHeight="1">
      <c r="A190" s="45">
        <v>54</v>
      </c>
      <c r="B190" s="6" t="s">
        <v>1777</v>
      </c>
      <c r="C190" s="251">
        <f t="shared" si="0"/>
        <v>231.97492163009403</v>
      </c>
      <c r="D190" s="180">
        <f>SUBTOTAL(9,$D$1:D188)</f>
        <v>638</v>
      </c>
      <c r="E190" s="26">
        <f>SUBTOTAL(9,$E$1:E188)</f>
        <v>48</v>
      </c>
      <c r="F190" s="26">
        <f>SUBTOTAL(9,$F$1:F188)</f>
        <v>148</v>
      </c>
      <c r="G190" s="26">
        <f>SUBTOTAL(9,$G$1:G188)</f>
        <v>38</v>
      </c>
      <c r="H190" s="26">
        <f>SUBTOTAL(9,$H$1:H188)</f>
        <v>138</v>
      </c>
      <c r="I190" s="26">
        <f>SUBTOTAL(9,$I$1:I188)</f>
        <v>46</v>
      </c>
      <c r="J190" s="26">
        <f>SUBTOTAL(9,$J$1:J188)</f>
        <v>6</v>
      </c>
      <c r="K190" s="26">
        <f>SUBTOTAL(9,$K$1:K188)</f>
        <v>4</v>
      </c>
      <c r="L190" s="26">
        <f>SUBTOTAL(9,$L$1:L188)</f>
        <v>2</v>
      </c>
      <c r="M190" s="26">
        <f>SUBTOTAL(9,$M$1:M188)</f>
        <v>14</v>
      </c>
      <c r="N190" s="26">
        <f>SUBTOTAL(9,$N$1:N188)</f>
        <v>8</v>
      </c>
      <c r="AA190" s="523">
        <f>SUBTOTAL(9,$AA$1:AA187)</f>
        <v>14</v>
      </c>
      <c r="AB190" s="517">
        <f>SUBTOTAL(9,$AB$1:AB187)</f>
        <v>0</v>
      </c>
      <c r="AC190" s="510">
        <f>SUBTOTAL(9,$AC$1:AC187)</f>
        <v>0</v>
      </c>
      <c r="AD190" s="658">
        <f>SUBTOTAL(9,$AD$1:AD187)</f>
        <v>165</v>
      </c>
      <c r="AE190" s="27"/>
      <c r="AI190" s="4"/>
    </row>
    <row r="191" spans="1:35" ht="13.5" customHeight="1">
      <c r="A191" s="45">
        <v>55</v>
      </c>
      <c r="B191" s="21" t="s">
        <v>1397</v>
      </c>
      <c r="C191" s="251">
        <f t="shared" si="0"/>
        <v>231.97492163009403</v>
      </c>
      <c r="D191" s="180">
        <f>SUBTOTAL(9,$D$1:D189)</f>
        <v>638</v>
      </c>
      <c r="E191" s="26">
        <f>SUBTOTAL(9,$E$1:E189)</f>
        <v>48</v>
      </c>
      <c r="F191" s="26">
        <f>SUBTOTAL(9,$F$1:F189)</f>
        <v>148</v>
      </c>
      <c r="G191" s="26">
        <f>SUBTOTAL(9,$G$1:G189)</f>
        <v>38</v>
      </c>
      <c r="H191" s="26">
        <f>SUBTOTAL(9,$H$1:H189)</f>
        <v>138</v>
      </c>
      <c r="I191" s="26">
        <f>SUBTOTAL(9,$I$1:I189)</f>
        <v>46</v>
      </c>
      <c r="J191" s="26">
        <f>SUBTOTAL(9,$J$1:J189)</f>
        <v>6</v>
      </c>
      <c r="K191" s="26">
        <f>SUBTOTAL(9,$K$1:K189)</f>
        <v>4</v>
      </c>
      <c r="L191" s="26">
        <f>SUBTOTAL(9,$L$1:L189)</f>
        <v>2</v>
      </c>
      <c r="M191" s="26">
        <f>SUBTOTAL(9,$M$1:M189)</f>
        <v>14</v>
      </c>
      <c r="N191" s="26">
        <f>SUBTOTAL(9,$N$1:N189)</f>
        <v>8</v>
      </c>
      <c r="AA191" s="523">
        <f>SUBTOTAL(9,$AA$1:AA188)</f>
        <v>14</v>
      </c>
      <c r="AB191" s="517">
        <f>SUBTOTAL(9,$AB$1:AB188)</f>
        <v>0</v>
      </c>
      <c r="AC191" s="510">
        <f>SUBTOTAL(9,$AC$1:AC188)</f>
        <v>0</v>
      </c>
      <c r="AD191" s="658">
        <f>SUBTOTAL(9,$AD$1:AD188)</f>
        <v>165</v>
      </c>
      <c r="AE191" s="27"/>
      <c r="AI191" s="4"/>
    </row>
    <row r="192" spans="1:35" ht="13.5" customHeight="1">
      <c r="A192" s="45">
        <v>56</v>
      </c>
      <c r="B192" s="21" t="s">
        <v>1627</v>
      </c>
      <c r="C192" s="251">
        <f t="shared" si="0"/>
        <v>231.97492163009403</v>
      </c>
      <c r="D192" s="180">
        <f>SUBTOTAL(9,$D$1:D190)</f>
        <v>638</v>
      </c>
      <c r="E192" s="26">
        <f>SUBTOTAL(9,$E$1:E190)</f>
        <v>48</v>
      </c>
      <c r="F192" s="26">
        <f>SUBTOTAL(9,$F$1:F190)</f>
        <v>148</v>
      </c>
      <c r="G192" s="26">
        <f>SUBTOTAL(9,$G$1:G190)</f>
        <v>38</v>
      </c>
      <c r="H192" s="26">
        <f>SUBTOTAL(9,$H$1:H190)</f>
        <v>138</v>
      </c>
      <c r="I192" s="26">
        <f>SUBTOTAL(9,$I$1:I190)</f>
        <v>46</v>
      </c>
      <c r="J192" s="26">
        <f>SUBTOTAL(9,$J$1:J190)</f>
        <v>6</v>
      </c>
      <c r="K192" s="26">
        <f>SUBTOTAL(9,$K$1:K190)</f>
        <v>4</v>
      </c>
      <c r="L192" s="26">
        <f>SUBTOTAL(9,$L$1:L190)</f>
        <v>2</v>
      </c>
      <c r="M192" s="26">
        <f>SUBTOTAL(9,$M$1:M190)</f>
        <v>14</v>
      </c>
      <c r="N192" s="26">
        <f>SUBTOTAL(9,$N$1:N190)</f>
        <v>8</v>
      </c>
      <c r="AA192" s="523">
        <f>SUBTOTAL(9,$AA$1:AA190)</f>
        <v>14</v>
      </c>
      <c r="AB192" s="517">
        <f>SUBTOTAL(9,$AB$1:AB190)</f>
        <v>0</v>
      </c>
      <c r="AC192" s="510">
        <f>SUBTOTAL(9,$AC$1:AC190)</f>
        <v>0</v>
      </c>
      <c r="AD192" s="658">
        <f>SUBTOTAL(9,$AD$1:AD190)</f>
        <v>165</v>
      </c>
      <c r="AE192" s="27"/>
      <c r="AI192" s="4"/>
    </row>
    <row r="193" spans="1:35" ht="13.5" customHeight="1">
      <c r="A193" s="45">
        <v>59</v>
      </c>
      <c r="B193" s="21" t="s">
        <v>1785</v>
      </c>
      <c r="C193" s="251">
        <f t="shared" si="0"/>
        <v>231.97492163009403</v>
      </c>
      <c r="D193" s="180">
        <f>SUBTOTAL(9,$D$1:D191)</f>
        <v>638</v>
      </c>
      <c r="E193" s="26">
        <f>SUBTOTAL(9,$E$1:E191)</f>
        <v>48</v>
      </c>
      <c r="F193" s="26">
        <f>SUBTOTAL(9,$F$1:F191)</f>
        <v>148</v>
      </c>
      <c r="G193" s="26">
        <f>SUBTOTAL(9,$G$1:G191)</f>
        <v>38</v>
      </c>
      <c r="H193" s="26">
        <f>SUBTOTAL(9,$H$1:H191)</f>
        <v>138</v>
      </c>
      <c r="I193" s="26">
        <f>SUBTOTAL(9,$I$1:I191)</f>
        <v>46</v>
      </c>
      <c r="J193" s="26">
        <f>SUBTOTAL(9,$J$1:J191)</f>
        <v>6</v>
      </c>
      <c r="K193" s="26">
        <f>SUBTOTAL(9,$K$1:K191)</f>
        <v>4</v>
      </c>
      <c r="L193" s="26">
        <f>SUBTOTAL(9,$L$1:L191)</f>
        <v>2</v>
      </c>
      <c r="M193" s="26">
        <f>SUBTOTAL(9,$M$1:M191)</f>
        <v>14</v>
      </c>
      <c r="N193" s="26">
        <f>SUBTOTAL(9,$N$1:N191)</f>
        <v>8</v>
      </c>
      <c r="AA193" s="523">
        <f>SUBTOTAL(9,$AA$1:AA191)</f>
        <v>14</v>
      </c>
      <c r="AB193" s="517">
        <f>SUBTOTAL(9,$AB$1:AB191)</f>
        <v>0</v>
      </c>
      <c r="AC193" s="510">
        <f>SUBTOTAL(9,$AC$1:AC191)</f>
        <v>0</v>
      </c>
      <c r="AD193" s="658">
        <f>SUBTOTAL(9,$AD$1:AD191)</f>
        <v>165</v>
      </c>
      <c r="AE193" s="27"/>
      <c r="AI193" s="4"/>
    </row>
    <row r="194" spans="1:35" ht="13.5" customHeight="1">
      <c r="A194" s="45">
        <v>60</v>
      </c>
      <c r="B194" s="21" t="s">
        <v>2083</v>
      </c>
      <c r="C194" s="251">
        <f t="shared" si="0"/>
        <v>231.97492163009403</v>
      </c>
      <c r="D194" s="180">
        <f>SUBTOTAL(9,$D$1:D192)</f>
        <v>638</v>
      </c>
      <c r="E194" s="26">
        <f>SUBTOTAL(9,$E$1:E192)</f>
        <v>48</v>
      </c>
      <c r="F194" s="26">
        <f>SUBTOTAL(9,$F$1:F192)</f>
        <v>148</v>
      </c>
      <c r="G194" s="26">
        <f>SUBTOTAL(9,$G$1:G192)</f>
        <v>38</v>
      </c>
      <c r="H194" s="26">
        <f>SUBTOTAL(9,$H$1:H192)</f>
        <v>138</v>
      </c>
      <c r="I194" s="26">
        <f>SUBTOTAL(9,$I$1:I192)</f>
        <v>46</v>
      </c>
      <c r="J194" s="26">
        <f>SUBTOTAL(9,$J$1:J192)</f>
        <v>6</v>
      </c>
      <c r="K194" s="26">
        <f>SUBTOTAL(9,$K$1:K192)</f>
        <v>4</v>
      </c>
      <c r="L194" s="26">
        <f>SUBTOTAL(9,$L$1:L192)</f>
        <v>2</v>
      </c>
      <c r="M194" s="26">
        <f>SUBTOTAL(9,$M$1:M192)</f>
        <v>14</v>
      </c>
      <c r="N194" s="26">
        <f>SUBTOTAL(9,$N$1:N192)</f>
        <v>8</v>
      </c>
      <c r="AA194" s="523">
        <f>SUBTOTAL(9,$AA$1:AA193)</f>
        <v>14</v>
      </c>
      <c r="AB194" s="517">
        <f>SUBTOTAL(9,$AB$1:AB193)</f>
        <v>0</v>
      </c>
      <c r="AC194" s="510">
        <f>SUBTOTAL(9,$AC$1:AC193)</f>
        <v>0</v>
      </c>
      <c r="AD194" s="658">
        <f>SUBTOTAL(9,$AD$1:AD193)</f>
        <v>165</v>
      </c>
      <c r="AE194" s="27"/>
      <c r="AI194" s="4"/>
    </row>
    <row r="195" spans="1:35" ht="13.5" customHeight="1">
      <c r="A195" s="45">
        <v>61</v>
      </c>
      <c r="B195" s="21" t="s">
        <v>1943</v>
      </c>
      <c r="C195" s="251">
        <f>+F195/D195*1000</f>
        <v>231.97492163009403</v>
      </c>
      <c r="D195" s="180">
        <f>SUBTOTAL(9,$D$1:D193)</f>
        <v>638</v>
      </c>
      <c r="E195" s="26">
        <f>SUBTOTAL(9,$E$1:E193)</f>
        <v>48</v>
      </c>
      <c r="F195" s="26">
        <f>SUBTOTAL(9,$F$1:F193)</f>
        <v>148</v>
      </c>
      <c r="G195" s="26">
        <f>SUBTOTAL(9,$G$1:G193)</f>
        <v>38</v>
      </c>
      <c r="H195" s="26">
        <f>SUBTOTAL(9,$H$1:H193)</f>
        <v>138</v>
      </c>
      <c r="I195" s="26">
        <f>SUBTOTAL(9,$I$1:I193)</f>
        <v>46</v>
      </c>
      <c r="J195" s="26">
        <f>SUBTOTAL(9,$J$1:J193)</f>
        <v>6</v>
      </c>
      <c r="K195" s="26">
        <f>SUBTOTAL(9,$K$1:K193)</f>
        <v>4</v>
      </c>
      <c r="L195" s="26">
        <f>SUBTOTAL(9,$L$1:L193)</f>
        <v>2</v>
      </c>
      <c r="M195" s="26">
        <f>SUBTOTAL(9,$M$1:M193)</f>
        <v>14</v>
      </c>
      <c r="N195" s="26">
        <f>SUBTOTAL(9,$N$1:N193)</f>
        <v>8</v>
      </c>
      <c r="AA195" s="523">
        <f>SUBTOTAL(9,$AA$1:AA194)</f>
        <v>14</v>
      </c>
      <c r="AB195" s="517">
        <f>SUBTOTAL(9,$AB$1:AB194)</f>
        <v>0</v>
      </c>
      <c r="AC195" s="510">
        <f>SUBTOTAL(9,$AC$1:AC194)</f>
        <v>0</v>
      </c>
      <c r="AD195" s="658">
        <f>SUBTOTAL(9,$AD$1:AD194)</f>
        <v>165</v>
      </c>
      <c r="AE195" s="27"/>
      <c r="AI195" s="4"/>
    </row>
    <row r="196" spans="1:35" ht="13.5" customHeight="1">
      <c r="A196" s="45">
        <v>62</v>
      </c>
      <c r="B196" s="21" t="s">
        <v>1781</v>
      </c>
      <c r="C196" s="251">
        <f t="shared" si="0"/>
        <v>231.97492163009403</v>
      </c>
      <c r="D196" s="180">
        <f>SUBTOTAL(9,$D$1:D193)</f>
        <v>638</v>
      </c>
      <c r="E196" s="26">
        <f>SUBTOTAL(9,$E$1:E193)</f>
        <v>48</v>
      </c>
      <c r="F196" s="26">
        <f>SUBTOTAL(9,$F$1:F193)</f>
        <v>148</v>
      </c>
      <c r="G196" s="26">
        <f>SUBTOTAL(9,$G$1:G193)</f>
        <v>38</v>
      </c>
      <c r="H196" s="26">
        <f>SUBTOTAL(9,$H$1:H193)</f>
        <v>138</v>
      </c>
      <c r="I196" s="26">
        <f>SUBTOTAL(9,$I$1:I193)</f>
        <v>46</v>
      </c>
      <c r="J196" s="26">
        <f>SUBTOTAL(9,$J$1:J193)</f>
        <v>6</v>
      </c>
      <c r="K196" s="26">
        <f>SUBTOTAL(9,$K$1:K193)</f>
        <v>4</v>
      </c>
      <c r="L196" s="26">
        <f>SUBTOTAL(9,$L$1:L193)</f>
        <v>2</v>
      </c>
      <c r="M196" s="26">
        <f>SUBTOTAL(9,$M$1:M193)</f>
        <v>14</v>
      </c>
      <c r="N196" s="26">
        <f>SUBTOTAL(9,$N$1:N193)</f>
        <v>8</v>
      </c>
      <c r="AA196" s="523">
        <f>SUBTOTAL(9,$AA$1:AA193)</f>
        <v>14</v>
      </c>
      <c r="AB196" s="517">
        <f>SUBTOTAL(9,$AB$1:AB193)</f>
        <v>0</v>
      </c>
      <c r="AC196" s="510">
        <f>SUBTOTAL(9,$AC$1:AC193)</f>
        <v>0</v>
      </c>
      <c r="AD196" s="658">
        <f>SUBTOTAL(9,$AD$1:AD193)</f>
        <v>165</v>
      </c>
      <c r="AE196" s="27"/>
      <c r="AI196" s="4"/>
    </row>
    <row r="197" spans="1:35" ht="13.5" customHeight="1">
      <c r="A197" s="45">
        <v>63</v>
      </c>
      <c r="B197" s="21" t="s">
        <v>2268</v>
      </c>
      <c r="C197" s="251">
        <f t="shared" si="0"/>
        <v>231.97492163009403</v>
      </c>
      <c r="D197" s="180">
        <f>SUBTOTAL(9,$D$1:D194)</f>
        <v>638</v>
      </c>
      <c r="E197" s="26">
        <f>SUBTOTAL(9,$E$1:E194)</f>
        <v>48</v>
      </c>
      <c r="F197" s="26">
        <f>SUBTOTAL(9,$F$1:F194)</f>
        <v>148</v>
      </c>
      <c r="G197" s="26">
        <f>SUBTOTAL(9,$G$1:G194)</f>
        <v>38</v>
      </c>
      <c r="H197" s="26">
        <f>SUBTOTAL(9,$H$1:H194)</f>
        <v>138</v>
      </c>
      <c r="I197" s="26">
        <f>SUBTOTAL(9,$I$1:I194)</f>
        <v>46</v>
      </c>
      <c r="J197" s="26">
        <f>SUBTOTAL(9,$J$1:J194)</f>
        <v>6</v>
      </c>
      <c r="K197" s="26">
        <f>SUBTOTAL(9,$K$1:K194)</f>
        <v>4</v>
      </c>
      <c r="L197" s="26">
        <f>SUBTOTAL(9,$L$1:L194)</f>
        <v>2</v>
      </c>
      <c r="M197" s="26">
        <f>SUBTOTAL(9,$M$1:M194)</f>
        <v>14</v>
      </c>
      <c r="N197" s="26">
        <f>SUBTOTAL(9,$N$1:N194)</f>
        <v>8</v>
      </c>
      <c r="AA197" s="523">
        <f>SUBTOTAL(9,$AA$1:AA194)</f>
        <v>14</v>
      </c>
      <c r="AB197" s="517">
        <f>SUBTOTAL(9,$AB$1:AB194)</f>
        <v>0</v>
      </c>
      <c r="AC197" s="510">
        <f>SUBTOTAL(9,$AC$1:AC194)</f>
        <v>0</v>
      </c>
      <c r="AD197" s="658">
        <f>SUBTOTAL(9,$AD$1:AD194)</f>
        <v>165</v>
      </c>
      <c r="AE197" s="27"/>
      <c r="AI197" s="4"/>
    </row>
    <row r="198" spans="1:35" ht="13.5" customHeight="1">
      <c r="A198" s="45">
        <v>64</v>
      </c>
      <c r="B198" s="21" t="s">
        <v>2269</v>
      </c>
      <c r="C198" s="251">
        <f>+F198/D198*1000</f>
        <v>231.97492163009403</v>
      </c>
      <c r="D198" s="180">
        <f>SUBTOTAL(9,$D$1:D196)</f>
        <v>638</v>
      </c>
      <c r="E198" s="26">
        <f>SUBTOTAL(9,$E$1:E196)</f>
        <v>48</v>
      </c>
      <c r="F198" s="26">
        <f>SUBTOTAL(9,$F$1:F196)</f>
        <v>148</v>
      </c>
      <c r="G198" s="26">
        <f>SUBTOTAL(9,$G$1:G196)</f>
        <v>38</v>
      </c>
      <c r="H198" s="26">
        <f>SUBTOTAL(9,$H$1:H196)</f>
        <v>138</v>
      </c>
      <c r="I198" s="26">
        <f>SUBTOTAL(9,$I$1:I196)</f>
        <v>46</v>
      </c>
      <c r="J198" s="26">
        <f>SUBTOTAL(9,$J$1:J196)</f>
        <v>6</v>
      </c>
      <c r="K198" s="26">
        <f>SUBTOTAL(9,$K$1:K196)</f>
        <v>4</v>
      </c>
      <c r="L198" s="26">
        <f>SUBTOTAL(9,$L$1:L196)</f>
        <v>2</v>
      </c>
      <c r="M198" s="26">
        <f>SUBTOTAL(9,$M$1:M196)</f>
        <v>14</v>
      </c>
      <c r="N198" s="26">
        <f>SUBTOTAL(9,$N$1:N196)</f>
        <v>8</v>
      </c>
      <c r="AA198" s="523">
        <f>SUBTOTAL(9,$AA$1:AA196)</f>
        <v>14</v>
      </c>
      <c r="AB198" s="517">
        <f>SUBTOTAL(9,$AB$1:AB196)</f>
        <v>0</v>
      </c>
      <c r="AC198" s="510">
        <f>SUBTOTAL(9,$AC$1:AC196)</f>
        <v>0</v>
      </c>
      <c r="AD198" s="658">
        <f>SUBTOTAL(9,$AD$1:AD196)</f>
        <v>165</v>
      </c>
      <c r="AE198" s="27"/>
      <c r="AI198" s="4"/>
    </row>
    <row r="199" spans="1:35" ht="13.5" customHeight="1">
      <c r="A199" s="45">
        <v>69</v>
      </c>
      <c r="B199" s="21" t="s">
        <v>1622</v>
      </c>
      <c r="C199" s="251">
        <f t="shared" si="0"/>
        <v>231.97492163009403</v>
      </c>
      <c r="D199" s="180">
        <f>SUBTOTAL(9,$D$1:D196)</f>
        <v>638</v>
      </c>
      <c r="E199" s="26">
        <f>SUBTOTAL(9,$E$1:E196)</f>
        <v>48</v>
      </c>
      <c r="F199" s="26">
        <f>SUBTOTAL(9,$F$1:F196)</f>
        <v>148</v>
      </c>
      <c r="G199" s="26">
        <f>SUBTOTAL(9,$G$1:G196)</f>
        <v>38</v>
      </c>
      <c r="H199" s="26">
        <f>SUBTOTAL(9,$H$1:H196)</f>
        <v>138</v>
      </c>
      <c r="I199" s="26">
        <f>SUBTOTAL(9,$I$1:I196)</f>
        <v>46</v>
      </c>
      <c r="J199" s="26">
        <f>SUBTOTAL(9,$J$1:J196)</f>
        <v>6</v>
      </c>
      <c r="K199" s="26">
        <f>SUBTOTAL(9,$K$1:K196)</f>
        <v>4</v>
      </c>
      <c r="L199" s="26">
        <f>SUBTOTAL(9,$L$1:L196)</f>
        <v>2</v>
      </c>
      <c r="M199" s="26">
        <f>SUBTOTAL(9,$M$1:M196)</f>
        <v>14</v>
      </c>
      <c r="N199" s="26">
        <f>SUBTOTAL(9,$N$1:N196)</f>
        <v>8</v>
      </c>
      <c r="AA199" s="523">
        <f>SUBTOTAL(9,$AA$1:AA196)</f>
        <v>14</v>
      </c>
      <c r="AB199" s="517">
        <f>SUBTOTAL(9,$AB$1:AB196)</f>
        <v>0</v>
      </c>
      <c r="AC199" s="510">
        <f>SUBTOTAL(9,$AC$1:AC196)</f>
        <v>0</v>
      </c>
      <c r="AD199" s="658">
        <f>SUBTOTAL(9,$AD$1:AD196)</f>
        <v>165</v>
      </c>
      <c r="AE199" s="27"/>
      <c r="AI199" s="4"/>
    </row>
    <row r="200" spans="1:35" ht="13.5" customHeight="1">
      <c r="A200" s="45">
        <v>121</v>
      </c>
      <c r="B200" s="4" t="s">
        <v>1944</v>
      </c>
      <c r="C200" s="251">
        <f t="shared" si="0"/>
        <v>231.97492163009403</v>
      </c>
      <c r="D200" s="180">
        <f>SUBTOTAL(9,$D$1:D199)</f>
        <v>638</v>
      </c>
      <c r="E200" s="26">
        <f>SUBTOTAL(9,$E$1:E199)</f>
        <v>48</v>
      </c>
      <c r="F200" s="26">
        <f>SUBTOTAL(9,$F$1:F199)</f>
        <v>148</v>
      </c>
      <c r="G200" s="26">
        <f>SUBTOTAL(9,$G$1:G199)</f>
        <v>38</v>
      </c>
      <c r="H200" s="26">
        <f>SUBTOTAL(9,$H$1:H199)</f>
        <v>138</v>
      </c>
      <c r="I200" s="26">
        <f>SUBTOTAL(9,$I$1:I199)</f>
        <v>46</v>
      </c>
      <c r="J200" s="26">
        <f>SUBTOTAL(9,$J$1:J199)</f>
        <v>6</v>
      </c>
      <c r="K200" s="26">
        <f>SUBTOTAL(9,$K$1:K199)</f>
        <v>4</v>
      </c>
      <c r="L200" s="26">
        <f>SUBTOTAL(9,$L$1:L199)</f>
        <v>2</v>
      </c>
      <c r="M200" s="26">
        <f>SUBTOTAL(9,$M$1:M199)</f>
        <v>14</v>
      </c>
      <c r="N200" s="26">
        <f>SUBTOTAL(9,$N$1:N199)</f>
        <v>8</v>
      </c>
      <c r="AA200" s="523">
        <f>SUBTOTAL(9,$AA$1:AA199)</f>
        <v>14</v>
      </c>
      <c r="AB200" s="517">
        <f>SUBTOTAL(9,$AB$1:AB199)</f>
        <v>0</v>
      </c>
      <c r="AC200" s="510">
        <f>SUBTOTAL(9,$AC$1:AC199)</f>
        <v>0</v>
      </c>
      <c r="AD200" s="658">
        <f>SUBTOTAL(9,$AD$1:AD199)</f>
        <v>165</v>
      </c>
      <c r="AE200" s="27"/>
      <c r="AI200" s="4"/>
    </row>
    <row r="201" spans="1:35" ht="13.5" customHeight="1">
      <c r="A201" s="45">
        <v>123</v>
      </c>
      <c r="B201" s="4" t="s">
        <v>1780</v>
      </c>
      <c r="C201" s="251">
        <f t="shared" si="0"/>
        <v>231.97492163009403</v>
      </c>
      <c r="D201" s="180">
        <f>SUBTOTAL(9,$D$1:D199)</f>
        <v>638</v>
      </c>
      <c r="E201" s="26">
        <f>SUBTOTAL(9,$E$1:E199)</f>
        <v>48</v>
      </c>
      <c r="F201" s="26">
        <f>SUBTOTAL(9,$F$1:F199)</f>
        <v>148</v>
      </c>
      <c r="G201" s="26">
        <f>SUBTOTAL(9,$G$1:G199)</f>
        <v>38</v>
      </c>
      <c r="H201" s="26">
        <f>SUBTOTAL(9,$H$1:H199)</f>
        <v>138</v>
      </c>
      <c r="I201" s="26">
        <f>SUBTOTAL(9,$I$1:I199)</f>
        <v>46</v>
      </c>
      <c r="J201" s="26">
        <f>SUBTOTAL(9,$J$1:J199)</f>
        <v>6</v>
      </c>
      <c r="K201" s="26">
        <f>SUBTOTAL(9,$K$1:K199)</f>
        <v>4</v>
      </c>
      <c r="L201" s="26">
        <f>SUBTOTAL(9,$L$1:L199)</f>
        <v>2</v>
      </c>
      <c r="M201" s="26">
        <f>SUBTOTAL(9,$M$1:M199)</f>
        <v>14</v>
      </c>
      <c r="N201" s="26">
        <f>SUBTOTAL(9,$N$1:N199)</f>
        <v>8</v>
      </c>
      <c r="AA201" s="523">
        <f>SUBTOTAL(9,$AA$1:AA199)</f>
        <v>14</v>
      </c>
      <c r="AB201" s="517">
        <f>SUBTOTAL(9,$AB$1:AB199)</f>
        <v>0</v>
      </c>
      <c r="AC201" s="510">
        <f>SUBTOTAL(9,$AC$1:AC199)</f>
        <v>0</v>
      </c>
      <c r="AD201" s="658">
        <f>SUBTOTAL(9,$AD$1:AD199)</f>
        <v>165</v>
      </c>
      <c r="AE201" s="27"/>
      <c r="AI201" s="4"/>
    </row>
    <row r="202" spans="1:35" ht="13.5" customHeight="1">
      <c r="A202" s="1437">
        <v>124</v>
      </c>
      <c r="B202" s="1438" t="s">
        <v>1779</v>
      </c>
      <c r="C202" s="1439">
        <f t="shared" si="0"/>
        <v>231.97492163009403</v>
      </c>
      <c r="D202" s="180">
        <f>SUBTOTAL(9,$D$1:D200)</f>
        <v>638</v>
      </c>
      <c r="E202" s="26">
        <f>SUBTOTAL(9,$E$1:E200)</f>
        <v>48</v>
      </c>
      <c r="F202" s="26">
        <f>SUBTOTAL(9,$F$1:F200)</f>
        <v>148</v>
      </c>
      <c r="G202" s="26">
        <f>SUBTOTAL(9,$G$1:G200)</f>
        <v>38</v>
      </c>
      <c r="H202" s="26">
        <f>SUBTOTAL(9,$H$1:H200)</f>
        <v>138</v>
      </c>
      <c r="I202" s="26">
        <f>SUBTOTAL(9,$I$1:I200)</f>
        <v>46</v>
      </c>
      <c r="J202" s="26">
        <f>SUBTOTAL(9,$J$1:J200)</f>
        <v>6</v>
      </c>
      <c r="K202" s="26">
        <f>SUBTOTAL(9,$K$1:K200)</f>
        <v>4</v>
      </c>
      <c r="L202" s="26">
        <f>SUBTOTAL(9,$L$1:L200)</f>
        <v>2</v>
      </c>
      <c r="M202" s="26">
        <f>SUBTOTAL(9,$M$1:M200)</f>
        <v>14</v>
      </c>
      <c r="N202" s="26">
        <f>SUBTOTAL(9,$N$1:N200)</f>
        <v>8</v>
      </c>
      <c r="O202" s="1438"/>
      <c r="P202" s="1438"/>
      <c r="Q202" s="1438"/>
      <c r="R202" s="1438"/>
      <c r="S202" s="1438"/>
      <c r="T202" s="1438"/>
      <c r="U202" s="1438"/>
      <c r="V202" s="1438"/>
      <c r="W202" s="1438"/>
      <c r="X202" s="1438"/>
      <c r="Y202" s="1438"/>
      <c r="Z202" s="1438"/>
      <c r="AA202" s="523">
        <f>SUBTOTAL(9,$AA$1:AA200)</f>
        <v>14</v>
      </c>
      <c r="AB202" s="517">
        <f>SUBTOTAL(9,$AB$1:AB200)</f>
        <v>0</v>
      </c>
      <c r="AC202" s="1440">
        <f>SUBTOTAL(9,$AC$1:AC200)</f>
        <v>0</v>
      </c>
      <c r="AD202" s="1441">
        <f>SUBTOTAL(9,$AD$1:AD200)</f>
        <v>165</v>
      </c>
      <c r="AE202" s="27"/>
      <c r="AI202" s="4"/>
    </row>
    <row r="203" spans="1:35" ht="13.5" customHeight="1" thickBot="1">
      <c r="A203" s="1442">
        <v>127</v>
      </c>
      <c r="B203" s="1443" t="s">
        <v>2205</v>
      </c>
      <c r="C203" s="1444">
        <f t="shared" si="0"/>
        <v>231.97492163009403</v>
      </c>
      <c r="D203" s="1445">
        <f>SUBTOTAL(9,$D$1:D201)</f>
        <v>638</v>
      </c>
      <c r="E203" s="1446">
        <f>SUBTOTAL(9,$E$1:E201)</f>
        <v>48</v>
      </c>
      <c r="F203" s="1446">
        <f>SUBTOTAL(9,$F$1:F201)</f>
        <v>148</v>
      </c>
      <c r="G203" s="1446">
        <f>SUBTOTAL(9,$G$1:G201)</f>
        <v>38</v>
      </c>
      <c r="H203" s="1446">
        <f>SUBTOTAL(9,$H$1:H201)</f>
        <v>138</v>
      </c>
      <c r="I203" s="1446">
        <f>SUBTOTAL(9,$I$1:I201)</f>
        <v>46</v>
      </c>
      <c r="J203" s="1446">
        <f>SUBTOTAL(9,$J$1:J201)</f>
        <v>6</v>
      </c>
      <c r="K203" s="1446">
        <f>SUBTOTAL(9,$K$1:K201)</f>
        <v>4</v>
      </c>
      <c r="L203" s="1446">
        <f>SUBTOTAL(9,$L$1:L201)</f>
        <v>2</v>
      </c>
      <c r="M203" s="1446">
        <f>SUBTOTAL(9,$M$1:M201)</f>
        <v>14</v>
      </c>
      <c r="N203" s="1446">
        <f>SUBTOTAL(9,$N$1:N201)</f>
        <v>8</v>
      </c>
      <c r="O203" s="1443"/>
      <c r="P203" s="1443"/>
      <c r="Q203" s="1443"/>
      <c r="R203" s="1443"/>
      <c r="S203" s="1443"/>
      <c r="T203" s="1443"/>
      <c r="U203" s="1443"/>
      <c r="V203" s="1443"/>
      <c r="W203" s="1443"/>
      <c r="X203" s="1443"/>
      <c r="Y203" s="1443"/>
      <c r="Z203" s="1443"/>
      <c r="AA203" s="1447">
        <f>SUBTOTAL(9,$AA$1:AA201)</f>
        <v>14</v>
      </c>
      <c r="AB203" s="1448">
        <f>SUBTOTAL(9,$AB$1:AB201)</f>
        <v>0</v>
      </c>
      <c r="AC203" s="1449">
        <f>SUBTOTAL(9,$AC$1:AC201)</f>
        <v>0</v>
      </c>
      <c r="AD203" s="1450">
        <f>SUBTOTAL(9,$AD$1:AD201)</f>
        <v>165</v>
      </c>
      <c r="AE203" s="1451"/>
      <c r="AI203" s="4"/>
    </row>
    <row r="204" spans="1:35" ht="13.5" customHeight="1" thickTop="1">
      <c r="A204" s="46">
        <v>11</v>
      </c>
      <c r="B204" s="21" t="s">
        <v>1410</v>
      </c>
      <c r="C204" s="251">
        <f t="shared" si="0"/>
        <v>231.97492163009403</v>
      </c>
      <c r="D204" s="1432">
        <f>SUBTOTAL(9,$D$1:D202)</f>
        <v>638</v>
      </c>
      <c r="E204" s="1433">
        <f>SUBTOTAL(9,$E$1:E202)</f>
        <v>48</v>
      </c>
      <c r="F204" s="1433">
        <f>SUBTOTAL(9,$F$1:F202)</f>
        <v>148</v>
      </c>
      <c r="G204" s="1433">
        <f>SUBTOTAL(9,$G$1:G202)</f>
        <v>38</v>
      </c>
      <c r="H204" s="1433">
        <f>SUBTOTAL(9,$H$1:H202)</f>
        <v>138</v>
      </c>
      <c r="I204" s="1433">
        <f>SUBTOTAL(9,$I$1:I202)</f>
        <v>46</v>
      </c>
      <c r="J204" s="1433">
        <f>SUBTOTAL(9,$J$1:J202)</f>
        <v>6</v>
      </c>
      <c r="K204" s="1433">
        <f>SUBTOTAL(9,$K$1:K202)</f>
        <v>4</v>
      </c>
      <c r="L204" s="1433">
        <f>SUBTOTAL(9,$L$1:L202)</f>
        <v>2</v>
      </c>
      <c r="M204" s="1433">
        <f>SUBTOTAL(9,$M$1:M202)</f>
        <v>14</v>
      </c>
      <c r="N204" s="1433">
        <f>SUBTOTAL(9,$N$1:N202)</f>
        <v>8</v>
      </c>
      <c r="AA204" s="1434">
        <f>SUBTOTAL(9,$AA$1:AA201)</f>
        <v>14</v>
      </c>
      <c r="AB204" s="1435">
        <f>SUBTOTAL(9,$AB$1:AB201)</f>
        <v>0</v>
      </c>
      <c r="AC204" s="510">
        <f>SUBTOTAL(9,$AC$1:AC201)</f>
        <v>0</v>
      </c>
      <c r="AD204" s="658">
        <f>SUBTOTAL(9,$AD$1:AD201)</f>
        <v>165</v>
      </c>
      <c r="AE204" s="1436"/>
      <c r="AI204" s="4"/>
    </row>
    <row r="205" spans="1:35" ht="12.75" customHeight="1">
      <c r="A205" s="46">
        <v>12</v>
      </c>
      <c r="B205" s="4" t="s">
        <v>1937</v>
      </c>
      <c r="C205" s="251">
        <f t="shared" si="0"/>
        <v>231.97492163009403</v>
      </c>
      <c r="D205" s="180">
        <f>SUBTOTAL(9,$D$1:D203)</f>
        <v>638</v>
      </c>
      <c r="E205" s="26">
        <f>SUBTOTAL(9,$E$1:E203)</f>
        <v>48</v>
      </c>
      <c r="F205" s="26">
        <f>SUBTOTAL(9,$F$1:F203)</f>
        <v>148</v>
      </c>
      <c r="G205" s="26">
        <f>SUBTOTAL(9,$G$1:G203)</f>
        <v>38</v>
      </c>
      <c r="H205" s="26">
        <f>SUBTOTAL(9,$H$1:H203)</f>
        <v>138</v>
      </c>
      <c r="I205" s="26">
        <f>SUBTOTAL(9,$I$1:I203)</f>
        <v>46</v>
      </c>
      <c r="J205" s="26">
        <f>SUBTOTAL(9,$J$1:J203)</f>
        <v>6</v>
      </c>
      <c r="K205" s="26">
        <f>SUBTOTAL(9,$K$1:K203)</f>
        <v>4</v>
      </c>
      <c r="L205" s="26">
        <f>SUBTOTAL(9,$L$1:L203)</f>
        <v>2</v>
      </c>
      <c r="M205" s="26">
        <f>SUBTOTAL(9,$M$1:M203)</f>
        <v>14</v>
      </c>
      <c r="N205" s="26">
        <f>SUBTOTAL(9,$N$1:N203)</f>
        <v>8</v>
      </c>
      <c r="AA205" s="523">
        <f>SUBTOTAL(9,$AA$1:AA202)</f>
        <v>14</v>
      </c>
      <c r="AB205" s="517">
        <f>SUBTOTAL(9,$AB$1:AB202)</f>
        <v>0</v>
      </c>
      <c r="AC205" s="510">
        <f>SUBTOTAL(9,$AC$1:AC202)</f>
        <v>0</v>
      </c>
      <c r="AD205" s="658">
        <f>SUBTOTAL(9,$AD$1:AD202)</f>
        <v>165</v>
      </c>
      <c r="AE205" s="27"/>
      <c r="AI205" s="4"/>
    </row>
    <row r="206" spans="1:35" ht="12.75" customHeight="1">
      <c r="A206" s="46">
        <v>13</v>
      </c>
      <c r="B206" s="4" t="s">
        <v>1942</v>
      </c>
      <c r="C206" s="251">
        <f t="shared" si="0"/>
        <v>231.97492163009403</v>
      </c>
      <c r="D206" s="180">
        <f>SUBTOTAL(9,$D$1:D204)</f>
        <v>638</v>
      </c>
      <c r="E206" s="26">
        <f>SUBTOTAL(9,$E$1:E204)</f>
        <v>48</v>
      </c>
      <c r="F206" s="26">
        <f>SUBTOTAL(9,$F$1:F204)</f>
        <v>148</v>
      </c>
      <c r="G206" s="26">
        <f>SUBTOTAL(9,$G$1:G204)</f>
        <v>38</v>
      </c>
      <c r="H206" s="26">
        <f>SUBTOTAL(9,$H$1:H204)</f>
        <v>138</v>
      </c>
      <c r="I206" s="26">
        <f>SUBTOTAL(9,$I$1:I204)</f>
        <v>46</v>
      </c>
      <c r="J206" s="26">
        <f>SUBTOTAL(9,$J$1:J204)</f>
        <v>6</v>
      </c>
      <c r="K206" s="26">
        <f>SUBTOTAL(9,$K$1:K204)</f>
        <v>4</v>
      </c>
      <c r="L206" s="26">
        <f>SUBTOTAL(9,$L$1:L204)</f>
        <v>2</v>
      </c>
      <c r="M206" s="26">
        <f>SUBTOTAL(9,$M$1:M204)</f>
        <v>14</v>
      </c>
      <c r="N206" s="26">
        <f>SUBTOTAL(9,$N$1:N204)</f>
        <v>8</v>
      </c>
      <c r="AA206" s="523">
        <f>SUBTOTAL(9,$AA$1:AA204)</f>
        <v>14</v>
      </c>
      <c r="AB206" s="517">
        <f>SUBTOTAL(9,$AB$1:AB204)</f>
        <v>0</v>
      </c>
      <c r="AC206" s="510">
        <f>SUBTOTAL(9,$AC$1:AC204)</f>
        <v>0</v>
      </c>
      <c r="AD206" s="658">
        <f>SUBTOTAL(9,$AD$1:AD204)</f>
        <v>165</v>
      </c>
      <c r="AE206" s="27"/>
      <c r="AI206" s="4"/>
    </row>
    <row r="207" spans="1:35" ht="12.75" customHeight="1">
      <c r="A207" s="46">
        <v>14</v>
      </c>
      <c r="B207" s="21" t="s">
        <v>1412</v>
      </c>
      <c r="C207" s="251">
        <f t="shared" si="0"/>
        <v>231.97492163009403</v>
      </c>
      <c r="D207" s="180">
        <f>SUBTOTAL(9,$D$1:D205)</f>
        <v>638</v>
      </c>
      <c r="E207" s="26">
        <f>SUBTOTAL(9,$E$1:E205)</f>
        <v>48</v>
      </c>
      <c r="F207" s="26">
        <f>SUBTOTAL(9,$F$1:F205)</f>
        <v>148</v>
      </c>
      <c r="G207" s="26">
        <f>SUBTOTAL(9,$G$1:G205)</f>
        <v>38</v>
      </c>
      <c r="H207" s="26">
        <f>SUBTOTAL(9,$H$1:H205)</f>
        <v>138</v>
      </c>
      <c r="I207" s="26">
        <f>SUBTOTAL(9,$I$1:I205)</f>
        <v>46</v>
      </c>
      <c r="J207" s="26">
        <f>SUBTOTAL(9,$J$1:J205)</f>
        <v>6</v>
      </c>
      <c r="K207" s="26">
        <f>SUBTOTAL(9,$K$1:K205)</f>
        <v>4</v>
      </c>
      <c r="L207" s="26">
        <f>SUBTOTAL(9,$L$1:L205)</f>
        <v>2</v>
      </c>
      <c r="M207" s="26">
        <f>SUBTOTAL(9,$M$1:M205)</f>
        <v>14</v>
      </c>
      <c r="N207" s="26">
        <f>SUBTOTAL(9,$N$1:N205)</f>
        <v>8</v>
      </c>
      <c r="AA207" s="523">
        <f>SUBTOTAL(9,$AA$1:AA205)</f>
        <v>14</v>
      </c>
      <c r="AB207" s="517">
        <f>SUBTOTAL(9,$AB$1:AB205)</f>
        <v>0</v>
      </c>
      <c r="AC207" s="510">
        <f>SUBTOTAL(9,$AC$1:AC205)</f>
        <v>0</v>
      </c>
      <c r="AD207" s="658">
        <f>SUBTOTAL(9,$AD$1:AD205)</f>
        <v>165</v>
      </c>
      <c r="AE207" s="27"/>
      <c r="AI207" s="4"/>
    </row>
    <row r="208" spans="1:35" ht="13.5" customHeight="1">
      <c r="A208" s="46">
        <v>16</v>
      </c>
      <c r="B208" s="21" t="s">
        <v>2196</v>
      </c>
      <c r="C208" s="251">
        <f t="shared" si="0"/>
        <v>231.97492163009403</v>
      </c>
      <c r="D208" s="180">
        <f>SUBTOTAL(9,$D$1:D206)</f>
        <v>638</v>
      </c>
      <c r="E208" s="26">
        <f>SUBTOTAL(9,$E$1:E206)</f>
        <v>48</v>
      </c>
      <c r="F208" s="26">
        <f>SUBTOTAL(9,$F$1:F206)</f>
        <v>148</v>
      </c>
      <c r="G208" s="26">
        <f>SUBTOTAL(9,$G$1:G206)</f>
        <v>38</v>
      </c>
      <c r="H208" s="26">
        <f>SUBTOTAL(9,$H$1:H206)</f>
        <v>138</v>
      </c>
      <c r="I208" s="26">
        <f>SUBTOTAL(9,$I$1:I206)</f>
        <v>46</v>
      </c>
      <c r="J208" s="26">
        <f>SUBTOTAL(9,$J$1:J206)</f>
        <v>6</v>
      </c>
      <c r="K208" s="26">
        <f>SUBTOTAL(9,$K$1:K206)</f>
        <v>4</v>
      </c>
      <c r="L208" s="26">
        <f>SUBTOTAL(9,$L$1:L206)</f>
        <v>2</v>
      </c>
      <c r="M208" s="26">
        <f>SUBTOTAL(9,$M$1:M206)</f>
        <v>14</v>
      </c>
      <c r="N208" s="26">
        <f>SUBTOTAL(9,$N$1:N206)</f>
        <v>8</v>
      </c>
      <c r="AA208" s="523">
        <f>SUBTOTAL(9,$AA$1:AA206)</f>
        <v>14</v>
      </c>
      <c r="AB208" s="517">
        <f>SUBTOTAL(9,$AB$1:AB206)</f>
        <v>0</v>
      </c>
      <c r="AC208" s="510">
        <f>SUBTOTAL(9,$AC$1:AC206)</f>
        <v>0</v>
      </c>
      <c r="AD208" s="658">
        <f>SUBTOTAL(9,$AD$1:AD206)</f>
        <v>165</v>
      </c>
      <c r="AE208" s="27"/>
      <c r="AI208" s="4"/>
    </row>
    <row r="209" spans="1:35" ht="13.5" customHeight="1">
      <c r="A209" s="46">
        <v>17</v>
      </c>
      <c r="B209" s="21" t="s">
        <v>1409</v>
      </c>
      <c r="C209" s="251">
        <f t="shared" si="0"/>
        <v>231.97492163009403</v>
      </c>
      <c r="D209" s="180">
        <f>SUBTOTAL(9,$D$1:D207)</f>
        <v>638</v>
      </c>
      <c r="E209" s="26">
        <f>SUBTOTAL(9,$E$1:E207)</f>
        <v>48</v>
      </c>
      <c r="F209" s="26">
        <f>SUBTOTAL(9,$F$1:F207)</f>
        <v>148</v>
      </c>
      <c r="G209" s="26">
        <f>SUBTOTAL(9,$G$1:G207)</f>
        <v>38</v>
      </c>
      <c r="H209" s="26">
        <f>SUBTOTAL(9,$H$1:H207)</f>
        <v>138</v>
      </c>
      <c r="I209" s="26">
        <f>SUBTOTAL(9,$I$1:I207)</f>
        <v>46</v>
      </c>
      <c r="J209" s="26">
        <f>SUBTOTAL(9,$J$1:J207)</f>
        <v>6</v>
      </c>
      <c r="K209" s="26">
        <f>SUBTOTAL(9,$K$1:K207)</f>
        <v>4</v>
      </c>
      <c r="L209" s="26">
        <f>SUBTOTAL(9,$L$1:L207)</f>
        <v>2</v>
      </c>
      <c r="M209" s="26">
        <f>SUBTOTAL(9,$M$1:M207)</f>
        <v>14</v>
      </c>
      <c r="N209" s="26">
        <f>SUBTOTAL(9,$N$1:N207)</f>
        <v>8</v>
      </c>
      <c r="AA209" s="523">
        <f>SUBTOTAL(9,$AA$1:AA207)</f>
        <v>14</v>
      </c>
      <c r="AB209" s="517">
        <f>SUBTOTAL(9,$AB$1:AB207)</f>
        <v>0</v>
      </c>
      <c r="AC209" s="510">
        <f>SUBTOTAL(9,$AC$1:AC207)</f>
        <v>0</v>
      </c>
      <c r="AD209" s="658">
        <f>SUBTOTAL(9,$AD$1:AD207)</f>
        <v>165</v>
      </c>
      <c r="AE209" s="27"/>
      <c r="AI209" s="4"/>
    </row>
    <row r="210" spans="1:35" ht="13.5" customHeight="1">
      <c r="A210" s="46">
        <v>18</v>
      </c>
      <c r="B210" s="4" t="s">
        <v>1762</v>
      </c>
      <c r="C210" s="251">
        <f t="shared" si="0"/>
        <v>231.97492163009403</v>
      </c>
      <c r="D210" s="180">
        <f>SUBTOTAL(9,$D$1:D208)</f>
        <v>638</v>
      </c>
      <c r="E210" s="26">
        <f>SUBTOTAL(9,$E$1:E208)</f>
        <v>48</v>
      </c>
      <c r="F210" s="26">
        <f>SUBTOTAL(9,$F$1:F208)</f>
        <v>148</v>
      </c>
      <c r="G210" s="26">
        <f>SUBTOTAL(9,$G$1:G208)</f>
        <v>38</v>
      </c>
      <c r="H210" s="26">
        <f>SUBTOTAL(9,$H$1:H208)</f>
        <v>138</v>
      </c>
      <c r="I210" s="26">
        <f>SUBTOTAL(9,$I$1:I208)</f>
        <v>46</v>
      </c>
      <c r="J210" s="26">
        <f>SUBTOTAL(9,$J$1:J208)</f>
        <v>6</v>
      </c>
      <c r="K210" s="26">
        <f>SUBTOTAL(9,$K$1:K208)</f>
        <v>4</v>
      </c>
      <c r="L210" s="26">
        <f>SUBTOTAL(9,$L$1:L208)</f>
        <v>2</v>
      </c>
      <c r="M210" s="26">
        <f>SUBTOTAL(9,$M$1:M208)</f>
        <v>14</v>
      </c>
      <c r="N210" s="26">
        <f>SUBTOTAL(9,$N$1:N208)</f>
        <v>8</v>
      </c>
      <c r="AA210" s="523">
        <f>SUBTOTAL(9,$AA$1:AA208)</f>
        <v>14</v>
      </c>
      <c r="AB210" s="517">
        <f>SUBTOTAL(9,$AB$1:AB208)</f>
        <v>0</v>
      </c>
      <c r="AC210" s="510">
        <f>SUBTOTAL(9,$AC$1:AC208)</f>
        <v>0</v>
      </c>
      <c r="AD210" s="658">
        <f>SUBTOTAL(9,$AD$1:AD208)</f>
        <v>165</v>
      </c>
      <c r="AE210" s="27"/>
      <c r="AI210" s="4"/>
    </row>
    <row r="211" spans="1:35" ht="13.5" customHeight="1">
      <c r="A211" s="46">
        <v>19</v>
      </c>
      <c r="B211" s="21" t="s">
        <v>1403</v>
      </c>
      <c r="C211" s="251">
        <f t="shared" si="0"/>
        <v>231.97492163009403</v>
      </c>
      <c r="D211" s="180">
        <f>SUBTOTAL(9,$D$1:D209)</f>
        <v>638</v>
      </c>
      <c r="E211" s="26">
        <f>SUBTOTAL(9,$E$1:E209)</f>
        <v>48</v>
      </c>
      <c r="F211" s="26">
        <f>SUBTOTAL(9,$F$1:F209)</f>
        <v>148</v>
      </c>
      <c r="G211" s="26">
        <f>SUBTOTAL(9,$G$1:G209)</f>
        <v>38</v>
      </c>
      <c r="H211" s="26">
        <f>SUBTOTAL(9,$H$1:H209)</f>
        <v>138</v>
      </c>
      <c r="I211" s="26">
        <f>SUBTOTAL(9,$I$1:I209)</f>
        <v>46</v>
      </c>
      <c r="J211" s="26">
        <f>SUBTOTAL(9,$J$1:J209)</f>
        <v>6</v>
      </c>
      <c r="K211" s="26">
        <f>SUBTOTAL(9,$K$1:K209)</f>
        <v>4</v>
      </c>
      <c r="L211" s="26">
        <f>SUBTOTAL(9,$L$1:L209)</f>
        <v>2</v>
      </c>
      <c r="M211" s="26">
        <f>SUBTOTAL(9,$M$1:M209)</f>
        <v>14</v>
      </c>
      <c r="N211" s="26">
        <f>SUBTOTAL(9,$N$1:N209)</f>
        <v>8</v>
      </c>
      <c r="AA211" s="523">
        <f>SUBTOTAL(9,$AA$1:AA209)</f>
        <v>14</v>
      </c>
      <c r="AB211" s="517">
        <f>SUBTOTAL(9,$AB$1:AB209)</f>
        <v>0</v>
      </c>
      <c r="AC211" s="510">
        <f>SUBTOTAL(9,$AC$1:AC209)</f>
        <v>0</v>
      </c>
      <c r="AD211" s="658">
        <f>SUBTOTAL(9,$AD$1:AD209)</f>
        <v>165</v>
      </c>
      <c r="AE211" s="27"/>
      <c r="AI211" s="4"/>
    </row>
    <row r="212" spans="1:35" ht="13.5" customHeight="1">
      <c r="A212" s="46">
        <v>20</v>
      </c>
      <c r="B212" s="21" t="s">
        <v>1947</v>
      </c>
      <c r="C212" s="251">
        <f t="shared" si="0"/>
        <v>231.97492163009403</v>
      </c>
      <c r="D212" s="180">
        <f>SUBTOTAL(9,$D$1:D210)</f>
        <v>638</v>
      </c>
      <c r="E212" s="26">
        <f>SUBTOTAL(9,$E$1:E210)</f>
        <v>48</v>
      </c>
      <c r="F212" s="26">
        <f>SUBTOTAL(9,$F$1:F210)</f>
        <v>148</v>
      </c>
      <c r="G212" s="26">
        <f>SUBTOTAL(9,$G$1:G210)</f>
        <v>38</v>
      </c>
      <c r="H212" s="26">
        <f>SUBTOTAL(9,$H$1:H210)</f>
        <v>138</v>
      </c>
      <c r="I212" s="26">
        <f>SUBTOTAL(9,$I$1:I210)</f>
        <v>46</v>
      </c>
      <c r="J212" s="26">
        <f>SUBTOTAL(9,$J$1:J210)</f>
        <v>6</v>
      </c>
      <c r="K212" s="26">
        <f>SUBTOTAL(9,$K$1:K210)</f>
        <v>4</v>
      </c>
      <c r="L212" s="26">
        <f>SUBTOTAL(9,$L$1:L210)</f>
        <v>2</v>
      </c>
      <c r="M212" s="26">
        <f>SUBTOTAL(9,$M$1:M210)</f>
        <v>14</v>
      </c>
      <c r="N212" s="26">
        <f>SUBTOTAL(9,$N$1:N210)</f>
        <v>8</v>
      </c>
      <c r="AA212" s="523">
        <f>SUBTOTAL(9,$AA$1:AA210)</f>
        <v>14</v>
      </c>
      <c r="AB212" s="517">
        <f>SUBTOTAL(9,$AB$1:AB210)</f>
        <v>0</v>
      </c>
      <c r="AC212" s="510">
        <f>SUBTOTAL(9,$AC$1:AC210)</f>
        <v>0</v>
      </c>
      <c r="AD212" s="658">
        <f>SUBTOTAL(9,$AD$1:AD210)</f>
        <v>165</v>
      </c>
      <c r="AE212" s="27"/>
      <c r="AI212" s="4"/>
    </row>
    <row r="213" spans="1:35" ht="13.5" customHeight="1">
      <c r="A213" s="46">
        <v>21</v>
      </c>
      <c r="B213" s="21" t="s">
        <v>1405</v>
      </c>
      <c r="C213" s="251">
        <f t="shared" si="0"/>
        <v>231.97492163009403</v>
      </c>
      <c r="D213" s="180">
        <f>SUBTOTAL(9,$D$1:D211)</f>
        <v>638</v>
      </c>
      <c r="E213" s="26">
        <f>SUBTOTAL(9,$E$1:E211)</f>
        <v>48</v>
      </c>
      <c r="F213" s="26">
        <f>SUBTOTAL(9,$F$1:F211)</f>
        <v>148</v>
      </c>
      <c r="G213" s="26">
        <f>SUBTOTAL(9,$G$1:G211)</f>
        <v>38</v>
      </c>
      <c r="H213" s="26">
        <f>SUBTOTAL(9,$H$1:H211)</f>
        <v>138</v>
      </c>
      <c r="I213" s="26">
        <f>SUBTOTAL(9,$I$1:I211)</f>
        <v>46</v>
      </c>
      <c r="J213" s="26">
        <f>SUBTOTAL(9,$J$1:J211)</f>
        <v>6</v>
      </c>
      <c r="K213" s="26">
        <f>SUBTOTAL(9,$K$1:K211)</f>
        <v>4</v>
      </c>
      <c r="L213" s="26">
        <f>SUBTOTAL(9,$L$1:L211)</f>
        <v>2</v>
      </c>
      <c r="M213" s="26">
        <f>SUBTOTAL(9,$M$1:M211)</f>
        <v>14</v>
      </c>
      <c r="N213" s="26">
        <f>SUBTOTAL(9,$N$1:N211)</f>
        <v>8</v>
      </c>
      <c r="AA213" s="523">
        <f>SUBTOTAL(9,$AA$1:AA211)</f>
        <v>14</v>
      </c>
      <c r="AB213" s="517">
        <f>SUBTOTAL(9,$AB$1:AB211)</f>
        <v>0</v>
      </c>
      <c r="AC213" s="510">
        <f>SUBTOTAL(9,$AC$1:AC211)</f>
        <v>0</v>
      </c>
      <c r="AD213" s="658">
        <f>SUBTOTAL(9,$AD$1:AD211)</f>
        <v>165</v>
      </c>
      <c r="AE213" s="27"/>
      <c r="AI213" s="4"/>
    </row>
    <row r="214" spans="1:35" ht="13.5" customHeight="1">
      <c r="A214" s="46">
        <v>23</v>
      </c>
      <c r="B214" s="21" t="s">
        <v>1411</v>
      </c>
      <c r="C214" s="251">
        <f t="shared" si="0"/>
        <v>231.97492163009403</v>
      </c>
      <c r="D214" s="180">
        <f>SUBTOTAL(9,$D$1:D212)</f>
        <v>638</v>
      </c>
      <c r="E214" s="26">
        <f>SUBTOTAL(9,$E$1:E212)</f>
        <v>48</v>
      </c>
      <c r="F214" s="26">
        <f>SUBTOTAL(9,$F$1:F212)</f>
        <v>148</v>
      </c>
      <c r="G214" s="26">
        <f>SUBTOTAL(9,$G$1:G212)</f>
        <v>38</v>
      </c>
      <c r="H214" s="26">
        <f>SUBTOTAL(9,$H$1:H212)</f>
        <v>138</v>
      </c>
      <c r="I214" s="26">
        <f>SUBTOTAL(9,$I$1:I212)</f>
        <v>46</v>
      </c>
      <c r="J214" s="26">
        <f>SUBTOTAL(9,$J$1:J212)</f>
        <v>6</v>
      </c>
      <c r="K214" s="26">
        <f>SUBTOTAL(9,$K$1:K212)</f>
        <v>4</v>
      </c>
      <c r="L214" s="26">
        <f>SUBTOTAL(9,$L$1:L212)</f>
        <v>2</v>
      </c>
      <c r="M214" s="26">
        <f>SUBTOTAL(9,$M$1:M212)</f>
        <v>14</v>
      </c>
      <c r="N214" s="26">
        <f>SUBTOTAL(9,$N$1:N212)</f>
        <v>8</v>
      </c>
      <c r="AA214" s="523">
        <f>SUBTOTAL(9,$AA$1:AA212)</f>
        <v>14</v>
      </c>
      <c r="AB214" s="517">
        <f>SUBTOTAL(9,$AB$1:AB212)</f>
        <v>0</v>
      </c>
      <c r="AC214" s="510">
        <f>SUBTOTAL(9,$AC$1:AC212)</f>
        <v>0</v>
      </c>
      <c r="AD214" s="658">
        <f>SUBTOTAL(9,$AD$1:AD212)</f>
        <v>165</v>
      </c>
      <c r="AE214" s="27"/>
      <c r="AI214" s="4"/>
    </row>
    <row r="215" spans="1:35" ht="13.5" customHeight="1">
      <c r="A215" s="46">
        <v>25</v>
      </c>
      <c r="B215" s="21" t="s">
        <v>2197</v>
      </c>
      <c r="C215" s="251">
        <f t="shared" si="0"/>
        <v>231.97492163009403</v>
      </c>
      <c r="D215" s="180">
        <f>SUBTOTAL(9,$D$1:D213)</f>
        <v>638</v>
      </c>
      <c r="E215" s="26">
        <f>SUBTOTAL(9,$E$1:E213)</f>
        <v>48</v>
      </c>
      <c r="F215" s="26">
        <f>SUBTOTAL(9,$F$1:F213)</f>
        <v>148</v>
      </c>
      <c r="G215" s="26">
        <f>SUBTOTAL(9,$G$1:G213)</f>
        <v>38</v>
      </c>
      <c r="H215" s="26">
        <f>SUBTOTAL(9,$H$1:H213)</f>
        <v>138</v>
      </c>
      <c r="I215" s="26">
        <f>SUBTOTAL(9,$I$1:I213)</f>
        <v>46</v>
      </c>
      <c r="J215" s="26">
        <f>SUBTOTAL(9,$J$1:J213)</f>
        <v>6</v>
      </c>
      <c r="K215" s="26">
        <f>SUBTOTAL(9,$K$1:K213)</f>
        <v>4</v>
      </c>
      <c r="L215" s="26">
        <f>SUBTOTAL(9,$L$1:L213)</f>
        <v>2</v>
      </c>
      <c r="M215" s="26">
        <f>SUBTOTAL(9,$M$1:M213)</f>
        <v>14</v>
      </c>
      <c r="N215" s="26">
        <f>SUBTOTAL(9,$N$1:N213)</f>
        <v>8</v>
      </c>
      <c r="AA215" s="523">
        <f>SUBTOTAL(9,$AA$1:AA213)</f>
        <v>14</v>
      </c>
      <c r="AB215" s="517">
        <f>SUBTOTAL(9,$AB$1:AB213)</f>
        <v>0</v>
      </c>
      <c r="AC215" s="510">
        <f>SUBTOTAL(9,$AC$1:AC213)</f>
        <v>0</v>
      </c>
      <c r="AD215" s="658">
        <f>SUBTOTAL(9,$AD$1:AD213)</f>
        <v>165</v>
      </c>
      <c r="AE215" s="27"/>
      <c r="AI215" s="4"/>
    </row>
    <row r="216" spans="1:35" ht="13.5" customHeight="1">
      <c r="A216" s="46">
        <v>26</v>
      </c>
      <c r="B216" s="21" t="s">
        <v>1413</v>
      </c>
      <c r="C216" s="251">
        <f t="shared" si="0"/>
        <v>231.97492163009403</v>
      </c>
      <c r="D216" s="180">
        <f>SUBTOTAL(9,$D$1:D214)</f>
        <v>638</v>
      </c>
      <c r="E216" s="26">
        <f>SUBTOTAL(9,$E$1:E214)</f>
        <v>48</v>
      </c>
      <c r="F216" s="26">
        <f>SUBTOTAL(9,$F$1:F214)</f>
        <v>148</v>
      </c>
      <c r="G216" s="26">
        <f>SUBTOTAL(9,$G$1:G214)</f>
        <v>38</v>
      </c>
      <c r="H216" s="26">
        <f>SUBTOTAL(9,$H$1:H214)</f>
        <v>138</v>
      </c>
      <c r="I216" s="26">
        <f>SUBTOTAL(9,$I$1:I214)</f>
        <v>46</v>
      </c>
      <c r="J216" s="26">
        <f>SUBTOTAL(9,$J$1:J214)</f>
        <v>6</v>
      </c>
      <c r="K216" s="26">
        <f>SUBTOTAL(9,$K$1:K214)</f>
        <v>4</v>
      </c>
      <c r="L216" s="26">
        <f>SUBTOTAL(9,$L$1:L214)</f>
        <v>2</v>
      </c>
      <c r="M216" s="26">
        <f>SUBTOTAL(9,$M$1:M214)</f>
        <v>14</v>
      </c>
      <c r="N216" s="26">
        <f>SUBTOTAL(9,$N$1:N214)</f>
        <v>8</v>
      </c>
      <c r="AA216" s="523">
        <f>SUBTOTAL(9,$AA$1:AA214)</f>
        <v>14</v>
      </c>
      <c r="AB216" s="517">
        <f>SUBTOTAL(9,$AB$1:AB214)</f>
        <v>0</v>
      </c>
      <c r="AC216" s="510">
        <f>SUBTOTAL(9,$AC$1:AC214)</f>
        <v>0</v>
      </c>
      <c r="AD216" s="658">
        <f>SUBTOTAL(9,$AD$1:AD214)</f>
        <v>165</v>
      </c>
      <c r="AE216" s="27"/>
      <c r="AI216" s="4"/>
    </row>
    <row r="217" spans="1:35" ht="13.5" customHeight="1">
      <c r="A217" s="46">
        <v>28</v>
      </c>
      <c r="B217" s="4" t="s">
        <v>1446</v>
      </c>
      <c r="C217" s="251">
        <f t="shared" si="0"/>
        <v>231.97492163009403</v>
      </c>
      <c r="D217" s="180">
        <f>SUBTOTAL(9,$D$1:D215)</f>
        <v>638</v>
      </c>
      <c r="E217" s="26">
        <f>SUBTOTAL(9,$E$1:E215)</f>
        <v>48</v>
      </c>
      <c r="F217" s="26">
        <f>SUBTOTAL(9,$F$1:F215)</f>
        <v>148</v>
      </c>
      <c r="G217" s="26">
        <f>SUBTOTAL(9,$G$1:G215)</f>
        <v>38</v>
      </c>
      <c r="H217" s="26">
        <f>SUBTOTAL(9,$H$1:H215)</f>
        <v>138</v>
      </c>
      <c r="I217" s="26">
        <f>SUBTOTAL(9,$I$1:I215)</f>
        <v>46</v>
      </c>
      <c r="J217" s="26">
        <f>SUBTOTAL(9,$J$1:J215)</f>
        <v>6</v>
      </c>
      <c r="K217" s="26">
        <f>SUBTOTAL(9,$K$1:K215)</f>
        <v>4</v>
      </c>
      <c r="L217" s="26">
        <f>SUBTOTAL(9,$L$1:L215)</f>
        <v>2</v>
      </c>
      <c r="M217" s="26">
        <f>SUBTOTAL(9,$M$1:M215)</f>
        <v>14</v>
      </c>
      <c r="N217" s="26">
        <f>SUBTOTAL(9,$N$1:N215)</f>
        <v>8</v>
      </c>
      <c r="AA217" s="523">
        <f>SUBTOTAL(9,$AA$1:AA214)</f>
        <v>14</v>
      </c>
      <c r="AB217" s="517">
        <f>SUBTOTAL(9,$AB$1:AB214)</f>
        <v>0</v>
      </c>
      <c r="AC217" s="510">
        <f>SUBTOTAL(9,$AC$1:AC214)</f>
        <v>0</v>
      </c>
      <c r="AD217" s="658">
        <f>SUBTOTAL(9,$AD$1:AD214)</f>
        <v>165</v>
      </c>
      <c r="AE217" s="27"/>
      <c r="AI217" s="4"/>
    </row>
    <row r="218" spans="1:35" ht="13.5" customHeight="1">
      <c r="A218" s="46">
        <v>29</v>
      </c>
      <c r="B218" s="1000" t="s">
        <v>1738</v>
      </c>
      <c r="C218" s="251">
        <f t="shared" si="0"/>
        <v>231.97492163009403</v>
      </c>
      <c r="D218" s="180">
        <f>SUBTOTAL(9,$D$1:D216)</f>
        <v>638</v>
      </c>
      <c r="E218" s="26">
        <f>SUBTOTAL(9,$E$1:E216)</f>
        <v>48</v>
      </c>
      <c r="F218" s="26">
        <f>SUBTOTAL(9,$F$1:F216)</f>
        <v>148</v>
      </c>
      <c r="G218" s="26">
        <f>SUBTOTAL(9,$G$1:G216)</f>
        <v>38</v>
      </c>
      <c r="H218" s="26">
        <f>SUBTOTAL(9,$H$1:H216)</f>
        <v>138</v>
      </c>
      <c r="I218" s="26">
        <f>SUBTOTAL(9,$I$1:I216)</f>
        <v>46</v>
      </c>
      <c r="J218" s="26">
        <f>SUBTOTAL(9,$J$1:J216)</f>
        <v>6</v>
      </c>
      <c r="K218" s="26">
        <f>SUBTOTAL(9,$K$1:K216)</f>
        <v>4</v>
      </c>
      <c r="L218" s="26">
        <f>SUBTOTAL(9,$L$1:L216)</f>
        <v>2</v>
      </c>
      <c r="M218" s="26">
        <f>SUBTOTAL(9,$M$1:M216)</f>
        <v>14</v>
      </c>
      <c r="N218" s="26">
        <f>SUBTOTAL(9,$N$1:N216)</f>
        <v>8</v>
      </c>
      <c r="AA218" s="523">
        <f>SUBTOTAL(9,$AA$1:AA216)</f>
        <v>14</v>
      </c>
      <c r="AB218" s="517">
        <f>SUBTOTAL(9,$AB$1:AB216)</f>
        <v>0</v>
      </c>
      <c r="AC218" s="510">
        <f>SUBTOTAL(9,$AC$1:AC216)</f>
        <v>0</v>
      </c>
      <c r="AD218" s="658">
        <f>SUBTOTAL(9,$AD$1:AD216)</f>
        <v>165</v>
      </c>
      <c r="AE218" s="27"/>
      <c r="AI218" s="4"/>
    </row>
    <row r="219" spans="1:35" ht="13.5" customHeight="1">
      <c r="A219" s="46">
        <v>30</v>
      </c>
      <c r="B219" s="21" t="s">
        <v>1404</v>
      </c>
      <c r="C219" s="251">
        <f t="shared" si="0"/>
        <v>231.97492163009403</v>
      </c>
      <c r="D219" s="180">
        <f>SUBTOTAL(9,$D$1:D217)</f>
        <v>638</v>
      </c>
      <c r="E219" s="26">
        <f>SUBTOTAL(9,$E$1:E217)</f>
        <v>48</v>
      </c>
      <c r="F219" s="26">
        <f>SUBTOTAL(9,$F$1:F217)</f>
        <v>148</v>
      </c>
      <c r="G219" s="26">
        <f>SUBTOTAL(9,$G$1:G217)</f>
        <v>38</v>
      </c>
      <c r="H219" s="26">
        <f>SUBTOTAL(9,$H$1:H217)</f>
        <v>138</v>
      </c>
      <c r="I219" s="26">
        <f>SUBTOTAL(9,$I$1:I217)</f>
        <v>46</v>
      </c>
      <c r="J219" s="26">
        <f>SUBTOTAL(9,$J$1:J217)</f>
        <v>6</v>
      </c>
      <c r="K219" s="26">
        <f>SUBTOTAL(9,$K$1:K217)</f>
        <v>4</v>
      </c>
      <c r="L219" s="26">
        <f>SUBTOTAL(9,$L$1:L217)</f>
        <v>2</v>
      </c>
      <c r="M219" s="26">
        <f>SUBTOTAL(9,$M$1:M217)</f>
        <v>14</v>
      </c>
      <c r="N219" s="26">
        <f>SUBTOTAL(9,$N$1:N217)</f>
        <v>8</v>
      </c>
      <c r="AA219" s="523">
        <f>SUBTOTAL(9,$AA$1:AA217)</f>
        <v>14</v>
      </c>
      <c r="AB219" s="517">
        <f>SUBTOTAL(9,$AB$1:AB217)</f>
        <v>0</v>
      </c>
      <c r="AC219" s="510">
        <f>SUBTOTAL(9,$AC$1:AC217)</f>
        <v>0</v>
      </c>
      <c r="AD219" s="658">
        <f>SUBTOTAL(9,$AD$1:AD217)</f>
        <v>165</v>
      </c>
      <c r="AE219" s="27"/>
      <c r="AI219" s="4"/>
    </row>
    <row r="220" spans="1:35" ht="13.5" customHeight="1">
      <c r="A220" s="46">
        <v>34</v>
      </c>
      <c r="B220" s="21" t="s">
        <v>1536</v>
      </c>
      <c r="C220" s="251">
        <f t="shared" si="0"/>
        <v>231.97492163009403</v>
      </c>
      <c r="D220" s="180">
        <f>SUBTOTAL(9,$D$1:D218)</f>
        <v>638</v>
      </c>
      <c r="E220" s="26">
        <f>SUBTOTAL(9,$E$1:E218)</f>
        <v>48</v>
      </c>
      <c r="F220" s="26">
        <f>SUBTOTAL(9,$F$1:F218)</f>
        <v>148</v>
      </c>
      <c r="G220" s="26">
        <f>SUBTOTAL(9,$G$1:G218)</f>
        <v>38</v>
      </c>
      <c r="H220" s="26">
        <f>SUBTOTAL(9,$H$1:H218)</f>
        <v>138</v>
      </c>
      <c r="I220" s="26">
        <f>SUBTOTAL(9,$I$1:I218)</f>
        <v>46</v>
      </c>
      <c r="J220" s="26">
        <f>SUBTOTAL(9,$J$1:J218)</f>
        <v>6</v>
      </c>
      <c r="K220" s="26">
        <f>SUBTOTAL(9,$K$1:K218)</f>
        <v>4</v>
      </c>
      <c r="L220" s="26">
        <f>SUBTOTAL(9,$L$1:L218)</f>
        <v>2</v>
      </c>
      <c r="M220" s="26">
        <f>SUBTOTAL(9,$M$1:M218)</f>
        <v>14</v>
      </c>
      <c r="N220" s="26">
        <f>SUBTOTAL(9,$N$1:N218)</f>
        <v>8</v>
      </c>
      <c r="AA220" s="523">
        <f>SUBTOTAL(9,$AA$1:AA218)</f>
        <v>14</v>
      </c>
      <c r="AB220" s="517">
        <f>SUBTOTAL(9,$AB$1:AB218)</f>
        <v>0</v>
      </c>
      <c r="AC220" s="510">
        <f>SUBTOTAL(9,$AC$1:AC218)</f>
        <v>0</v>
      </c>
      <c r="AD220" s="658">
        <f>SUBTOTAL(9,$AD$1:AD218)</f>
        <v>165</v>
      </c>
      <c r="AE220" s="27"/>
      <c r="AI220" s="4"/>
    </row>
    <row r="221" spans="1:35" ht="13.5" customHeight="1">
      <c r="A221" s="46">
        <v>36</v>
      </c>
      <c r="B221" s="4" t="s">
        <v>1438</v>
      </c>
      <c r="C221" s="251">
        <f t="shared" si="0"/>
        <v>231.97492163009403</v>
      </c>
      <c r="D221" s="180">
        <f>SUBTOTAL(9,$D$1:D219)</f>
        <v>638</v>
      </c>
      <c r="E221" s="26">
        <f>SUBTOTAL(9,$E$1:E219)</f>
        <v>48</v>
      </c>
      <c r="F221" s="26">
        <f>SUBTOTAL(9,$F$1:F219)</f>
        <v>148</v>
      </c>
      <c r="G221" s="26">
        <f>SUBTOTAL(9,$G$1:G219)</f>
        <v>38</v>
      </c>
      <c r="H221" s="26">
        <f>SUBTOTAL(9,$H$1:H219)</f>
        <v>138</v>
      </c>
      <c r="I221" s="26">
        <f>SUBTOTAL(9,$I$1:I219)</f>
        <v>46</v>
      </c>
      <c r="J221" s="26">
        <f>SUBTOTAL(9,$J$1:J219)</f>
        <v>6</v>
      </c>
      <c r="K221" s="26">
        <f>SUBTOTAL(9,$K$1:K219)</f>
        <v>4</v>
      </c>
      <c r="L221" s="26">
        <f>SUBTOTAL(9,$L$1:L219)</f>
        <v>2</v>
      </c>
      <c r="M221" s="26">
        <f>SUBTOTAL(9,$M$1:M219)</f>
        <v>14</v>
      </c>
      <c r="N221" s="26">
        <f>SUBTOTAL(9,$N$1:N219)</f>
        <v>8</v>
      </c>
      <c r="AA221" s="523">
        <f>SUBTOTAL(9,$AA$1:AA219)</f>
        <v>14</v>
      </c>
      <c r="AB221" s="517">
        <f>SUBTOTAL(9,$AB$1:AB219)</f>
        <v>0</v>
      </c>
      <c r="AC221" s="510">
        <f>SUBTOTAL(9,$AC$1:AC219)</f>
        <v>0</v>
      </c>
      <c r="AD221" s="658">
        <f>SUBTOTAL(9,$AD$1:AD219)</f>
        <v>165</v>
      </c>
      <c r="AE221" s="27"/>
      <c r="AI221" s="4"/>
    </row>
    <row r="222" spans="1:35" ht="13.5" customHeight="1">
      <c r="A222" s="46">
        <v>39</v>
      </c>
      <c r="B222" s="4" t="s">
        <v>1624</v>
      </c>
      <c r="C222" s="251">
        <f t="shared" si="0"/>
        <v>231.97492163009403</v>
      </c>
      <c r="D222" s="180">
        <f>SUBTOTAL(9,$D$1:D220)</f>
        <v>638</v>
      </c>
      <c r="E222" s="26">
        <f>SUBTOTAL(9,$E$1:E220)</f>
        <v>48</v>
      </c>
      <c r="F222" s="26">
        <f>SUBTOTAL(9,$F$1:F220)</f>
        <v>148</v>
      </c>
      <c r="G222" s="26">
        <f>SUBTOTAL(9,$G$1:G220)</f>
        <v>38</v>
      </c>
      <c r="H222" s="26">
        <f>SUBTOTAL(9,$H$1:H220)</f>
        <v>138</v>
      </c>
      <c r="I222" s="26">
        <f>SUBTOTAL(9,$I$1:I220)</f>
        <v>46</v>
      </c>
      <c r="J222" s="26">
        <f>SUBTOTAL(9,$J$1:J220)</f>
        <v>6</v>
      </c>
      <c r="K222" s="26">
        <f>SUBTOTAL(9,$K$1:K220)</f>
        <v>4</v>
      </c>
      <c r="L222" s="26">
        <f>SUBTOTAL(9,$L$1:L220)</f>
        <v>2</v>
      </c>
      <c r="M222" s="26">
        <f>SUBTOTAL(9,$M$1:M220)</f>
        <v>14</v>
      </c>
      <c r="N222" s="26">
        <f>SUBTOTAL(9,$N$1:N220)</f>
        <v>8</v>
      </c>
      <c r="AA222" s="523">
        <f>SUBTOTAL(9,$AA$1:AA220)</f>
        <v>14</v>
      </c>
      <c r="AB222" s="517">
        <f>SUBTOTAL(9,$AB$1:AB220)</f>
        <v>0</v>
      </c>
      <c r="AC222" s="510">
        <f>SUBTOTAL(9,$AC$1:AC220)</f>
        <v>0</v>
      </c>
      <c r="AD222" s="658">
        <f>SUBTOTAL(9,$AD$1:AD220)</f>
        <v>165</v>
      </c>
      <c r="AE222" s="27"/>
      <c r="AI222" s="4"/>
    </row>
    <row r="223" spans="1:35" ht="13.5" customHeight="1">
      <c r="A223" s="46">
        <v>42</v>
      </c>
      <c r="B223" s="4" t="s">
        <v>2198</v>
      </c>
      <c r="C223" s="251">
        <f t="shared" si="0"/>
        <v>231.97492163009403</v>
      </c>
      <c r="D223" s="180">
        <f>SUBTOTAL(9,$D$1:D221)</f>
        <v>638</v>
      </c>
      <c r="E223" s="26">
        <f>SUBTOTAL(9,$E$1:E221)</f>
        <v>48</v>
      </c>
      <c r="F223" s="26">
        <f>SUBTOTAL(9,$F$1:F221)</f>
        <v>148</v>
      </c>
      <c r="G223" s="26">
        <f>SUBTOTAL(9,$G$1:G221)</f>
        <v>38</v>
      </c>
      <c r="H223" s="26">
        <f>SUBTOTAL(9,$H$1:H221)</f>
        <v>138</v>
      </c>
      <c r="I223" s="26">
        <f>SUBTOTAL(9,$I$1:I221)</f>
        <v>46</v>
      </c>
      <c r="J223" s="26">
        <f>SUBTOTAL(9,$J$1:J221)</f>
        <v>6</v>
      </c>
      <c r="K223" s="26">
        <f>SUBTOTAL(9,$K$1:K221)</f>
        <v>4</v>
      </c>
      <c r="L223" s="26">
        <f>SUBTOTAL(9,$L$1:L221)</f>
        <v>2</v>
      </c>
      <c r="M223" s="26">
        <f>SUBTOTAL(9,$M$1:M221)</f>
        <v>14</v>
      </c>
      <c r="N223" s="26">
        <f>SUBTOTAL(9,$N$1:N221)</f>
        <v>8</v>
      </c>
      <c r="AA223" s="523">
        <f>SUBTOTAL(9,$AA$1:AA221)</f>
        <v>14</v>
      </c>
      <c r="AB223" s="517">
        <f>SUBTOTAL(9,$AB$1:AB221)</f>
        <v>0</v>
      </c>
      <c r="AC223" s="510">
        <f>SUBTOTAL(9,$AC$1:AC221)</f>
        <v>0</v>
      </c>
      <c r="AD223" s="658">
        <f>SUBTOTAL(9,$AD$1:AD221)</f>
        <v>165</v>
      </c>
      <c r="AE223" s="27"/>
      <c r="AI223" s="4"/>
    </row>
    <row r="224" spans="1:35" ht="13.5" customHeight="1">
      <c r="A224" s="46">
        <v>43</v>
      </c>
      <c r="B224" s="4" t="s">
        <v>1616</v>
      </c>
      <c r="C224" s="251">
        <f t="shared" si="0"/>
        <v>231.97492163009403</v>
      </c>
      <c r="D224" s="180">
        <f>SUBTOTAL(9,$D$1:D222)</f>
        <v>638</v>
      </c>
      <c r="E224" s="26">
        <f>SUBTOTAL(9,$E$1:E222)</f>
        <v>48</v>
      </c>
      <c r="F224" s="26">
        <f>SUBTOTAL(9,$F$1:F222)</f>
        <v>148</v>
      </c>
      <c r="G224" s="26">
        <f>SUBTOTAL(9,$G$1:G222)</f>
        <v>38</v>
      </c>
      <c r="H224" s="26">
        <f>SUBTOTAL(9,$H$1:H222)</f>
        <v>138</v>
      </c>
      <c r="I224" s="26">
        <f>SUBTOTAL(9,$I$1:I222)</f>
        <v>46</v>
      </c>
      <c r="J224" s="26">
        <f>SUBTOTAL(9,$J$1:J222)</f>
        <v>6</v>
      </c>
      <c r="K224" s="26">
        <f>SUBTOTAL(9,$K$1:K222)</f>
        <v>4</v>
      </c>
      <c r="L224" s="26">
        <f>SUBTOTAL(9,$L$1:L222)</f>
        <v>2</v>
      </c>
      <c r="M224" s="26">
        <f>SUBTOTAL(9,$M$1:M222)</f>
        <v>14</v>
      </c>
      <c r="N224" s="26">
        <f>SUBTOTAL(9,$N$1:N222)</f>
        <v>8</v>
      </c>
      <c r="AA224" s="523">
        <f>SUBTOTAL(9,$AA$1:AA222)</f>
        <v>14</v>
      </c>
      <c r="AB224" s="517">
        <f>SUBTOTAL(9,$AB$1:AB222)</f>
        <v>0</v>
      </c>
      <c r="AC224" s="510">
        <f>SUBTOTAL(9,$AC$1:AC222)</f>
        <v>0</v>
      </c>
      <c r="AD224" s="658">
        <f>SUBTOTAL(9,$AD$1:AD222)</f>
        <v>165</v>
      </c>
      <c r="AE224" s="27"/>
      <c r="AI224" s="4"/>
    </row>
    <row r="225" spans="1:35" ht="12.75" customHeight="1">
      <c r="A225" s="46">
        <v>41</v>
      </c>
      <c r="B225" s="4" t="s">
        <v>1708</v>
      </c>
      <c r="C225" s="251">
        <f t="shared" si="0"/>
        <v>231.97492163009403</v>
      </c>
      <c r="D225" s="180">
        <f>SUBTOTAL(9,$D$1:D223)</f>
        <v>638</v>
      </c>
      <c r="E225" s="26">
        <f>SUBTOTAL(9,$E$1:E223)</f>
        <v>48</v>
      </c>
      <c r="F225" s="26">
        <f>SUBTOTAL(9,$F$1:F223)</f>
        <v>148</v>
      </c>
      <c r="G225" s="26">
        <f>SUBTOTAL(9,$G$1:G223)</f>
        <v>38</v>
      </c>
      <c r="H225" s="26">
        <f>SUBTOTAL(9,$H$1:H223)</f>
        <v>138</v>
      </c>
      <c r="I225" s="26">
        <f>SUBTOTAL(9,$I$1:I223)</f>
        <v>46</v>
      </c>
      <c r="J225" s="26">
        <f>SUBTOTAL(9,$J$1:J223)</f>
        <v>6</v>
      </c>
      <c r="K225" s="26">
        <f>SUBTOTAL(9,$K$1:K223)</f>
        <v>4</v>
      </c>
      <c r="L225" s="26">
        <f>SUBTOTAL(9,$L$1:L223)</f>
        <v>2</v>
      </c>
      <c r="M225" s="26">
        <f>SUBTOTAL(9,$M$1:M223)</f>
        <v>14</v>
      </c>
      <c r="N225" s="26">
        <f>SUBTOTAL(9,$N$1:N223)</f>
        <v>8</v>
      </c>
      <c r="AA225" s="523">
        <f>SUBTOTAL(9,$AA$1:AA223)</f>
        <v>14</v>
      </c>
      <c r="AB225" s="517">
        <f>SUBTOTAL(9,$AB$1:AB223)</f>
        <v>0</v>
      </c>
      <c r="AC225" s="510">
        <f>SUBTOTAL(9,$AC$1:AC223)</f>
        <v>0</v>
      </c>
      <c r="AD225" s="658">
        <f>SUBTOTAL(9,$AD$1:AD223)</f>
        <v>165</v>
      </c>
      <c r="AE225" s="27"/>
      <c r="AI225" s="4"/>
    </row>
    <row r="226" spans="1:35" ht="13.5" customHeight="1">
      <c r="A226" s="46">
        <v>46</v>
      </c>
      <c r="B226" s="21" t="s">
        <v>1414</v>
      </c>
      <c r="C226" s="251">
        <f t="shared" si="0"/>
        <v>231.97492163009403</v>
      </c>
      <c r="D226" s="180">
        <f>SUBTOTAL(9,$D$1:D224)</f>
        <v>638</v>
      </c>
      <c r="E226" s="26">
        <f>SUBTOTAL(9,$E$1:E224)</f>
        <v>48</v>
      </c>
      <c r="F226" s="26">
        <f>SUBTOTAL(9,$F$1:F224)</f>
        <v>148</v>
      </c>
      <c r="G226" s="26">
        <f>SUBTOTAL(9,$G$1:G224)</f>
        <v>38</v>
      </c>
      <c r="H226" s="26">
        <f>SUBTOTAL(9,$H$1:H224)</f>
        <v>138</v>
      </c>
      <c r="I226" s="26">
        <f>SUBTOTAL(9,$I$1:I224)</f>
        <v>46</v>
      </c>
      <c r="J226" s="26">
        <f>SUBTOTAL(9,$J$1:J224)</f>
        <v>6</v>
      </c>
      <c r="K226" s="26">
        <f>SUBTOTAL(9,$K$1:K224)</f>
        <v>4</v>
      </c>
      <c r="L226" s="26">
        <f>SUBTOTAL(9,$L$1:L224)</f>
        <v>2</v>
      </c>
      <c r="M226" s="26">
        <f>SUBTOTAL(9,$M$1:M224)</f>
        <v>14</v>
      </c>
      <c r="N226" s="26">
        <f>SUBTOTAL(9,$N$1:N224)</f>
        <v>8</v>
      </c>
      <c r="AA226" s="523">
        <f>SUBTOTAL(9,$AA$1:AA225)</f>
        <v>14</v>
      </c>
      <c r="AB226" s="517">
        <f>SUBTOTAL(9,$AB$1:AB225)</f>
        <v>0</v>
      </c>
      <c r="AC226" s="510">
        <f>SUBTOTAL(9,$AC$1:AC225)</f>
        <v>0</v>
      </c>
      <c r="AD226" s="658">
        <f>SUBTOTAL(9,$AD$1:AD225)</f>
        <v>165</v>
      </c>
      <c r="AE226" s="27"/>
      <c r="AI226" s="4"/>
    </row>
    <row r="227" spans="1:35" ht="13.5" customHeight="1">
      <c r="A227" s="46">
        <v>47</v>
      </c>
      <c r="B227" s="4" t="s">
        <v>1422</v>
      </c>
      <c r="C227" s="251">
        <f t="shared" si="0"/>
        <v>231.97492163009403</v>
      </c>
      <c r="D227" s="180">
        <f>SUBTOTAL(9,$D$1:D225)</f>
        <v>638</v>
      </c>
      <c r="E227" s="26">
        <f>SUBTOTAL(9,$E$1:E225)</f>
        <v>48</v>
      </c>
      <c r="F227" s="26">
        <f>SUBTOTAL(9,$F$1:F225)</f>
        <v>148</v>
      </c>
      <c r="G227" s="26">
        <f>SUBTOTAL(9,$G$1:G225)</f>
        <v>38</v>
      </c>
      <c r="H227" s="26">
        <f>SUBTOTAL(9,$H$1:H225)</f>
        <v>138</v>
      </c>
      <c r="I227" s="26">
        <f>SUBTOTAL(9,$I$1:I225)</f>
        <v>46</v>
      </c>
      <c r="J227" s="26">
        <f>SUBTOTAL(9,$J$1:J225)</f>
        <v>6</v>
      </c>
      <c r="K227" s="26">
        <f>SUBTOTAL(9,$K$1:K225)</f>
        <v>4</v>
      </c>
      <c r="L227" s="26">
        <f>SUBTOTAL(9,$L$1:L225)</f>
        <v>2</v>
      </c>
      <c r="M227" s="26">
        <f>SUBTOTAL(9,$M$1:M225)</f>
        <v>14</v>
      </c>
      <c r="N227" s="26">
        <f>SUBTOTAL(9,$N$1:N225)</f>
        <v>8</v>
      </c>
      <c r="AA227" s="523">
        <f>SUBTOTAL(9,$AA$1:AA225)</f>
        <v>14</v>
      </c>
      <c r="AB227" s="517">
        <f>SUBTOTAL(9,$AB$1:AB225)</f>
        <v>0</v>
      </c>
      <c r="AC227" s="510">
        <f>SUBTOTAL(9,$AC$1:AC225)</f>
        <v>0</v>
      </c>
      <c r="AD227" s="658">
        <f>SUBTOTAL(9,$AD$1:AD225)</f>
        <v>165</v>
      </c>
      <c r="AE227" s="27"/>
      <c r="AI227" s="4"/>
    </row>
    <row r="228" spans="1:35" ht="13.5" customHeight="1">
      <c r="A228" s="46">
        <v>48</v>
      </c>
      <c r="B228" s="21" t="s">
        <v>1537</v>
      </c>
      <c r="C228" s="251">
        <f t="shared" si="0"/>
        <v>231.97492163009403</v>
      </c>
      <c r="D228" s="180">
        <f>SUBTOTAL(9,$D$1:D226)</f>
        <v>638</v>
      </c>
      <c r="E228" s="26">
        <f>SUBTOTAL(9,$E$1:E226)</f>
        <v>48</v>
      </c>
      <c r="F228" s="26">
        <f>SUBTOTAL(9,$F$1:F226)</f>
        <v>148</v>
      </c>
      <c r="G228" s="26">
        <f>SUBTOTAL(9,$G$1:G226)</f>
        <v>38</v>
      </c>
      <c r="H228" s="26">
        <f>SUBTOTAL(9,$H$1:H226)</f>
        <v>138</v>
      </c>
      <c r="I228" s="26">
        <f>SUBTOTAL(9,$I$1:I226)</f>
        <v>46</v>
      </c>
      <c r="J228" s="26">
        <f>SUBTOTAL(9,$J$1:J226)</f>
        <v>6</v>
      </c>
      <c r="K228" s="26">
        <f>SUBTOTAL(9,$K$1:K226)</f>
        <v>4</v>
      </c>
      <c r="L228" s="26">
        <f>SUBTOTAL(9,$L$1:L226)</f>
        <v>2</v>
      </c>
      <c r="M228" s="26">
        <f>SUBTOTAL(9,$M$1:M226)</f>
        <v>14</v>
      </c>
      <c r="N228" s="26">
        <f>SUBTOTAL(9,$N$1:N226)</f>
        <v>8</v>
      </c>
      <c r="AA228" s="523">
        <f>SUBTOTAL(9,$AA$1:AA226)</f>
        <v>14</v>
      </c>
      <c r="AB228" s="517">
        <f>SUBTOTAL(9,$AB$1:AB226)</f>
        <v>0</v>
      </c>
      <c r="AC228" s="510">
        <f>SUBTOTAL(9,$AC$1:AC226)</f>
        <v>0</v>
      </c>
      <c r="AD228" s="658">
        <f>SUBTOTAL(9,$AD$1:AD226)</f>
        <v>165</v>
      </c>
      <c r="AE228" s="27"/>
      <c r="AI228" s="4"/>
    </row>
    <row r="229" spans="1:35" ht="13.5" customHeight="1">
      <c r="A229" s="46">
        <v>53</v>
      </c>
      <c r="B229" s="21" t="s">
        <v>1940</v>
      </c>
      <c r="C229" s="251">
        <f t="shared" si="0"/>
        <v>231.97492163009403</v>
      </c>
      <c r="D229" s="180">
        <f>SUBTOTAL(9,$D$1:D227)</f>
        <v>638</v>
      </c>
      <c r="E229" s="26">
        <f>SUBTOTAL(9,$E$1:E227)</f>
        <v>48</v>
      </c>
      <c r="F229" s="26">
        <f>SUBTOTAL(9,$F$1:F227)</f>
        <v>148</v>
      </c>
      <c r="G229" s="26">
        <f>SUBTOTAL(9,$G$1:G227)</f>
        <v>38</v>
      </c>
      <c r="H229" s="26">
        <f>SUBTOTAL(9,$H$1:H227)</f>
        <v>138</v>
      </c>
      <c r="I229" s="26">
        <f>SUBTOTAL(9,$I$1:I227)</f>
        <v>46</v>
      </c>
      <c r="J229" s="26">
        <f>SUBTOTAL(9,$J$1:J227)</f>
        <v>6</v>
      </c>
      <c r="K229" s="26">
        <f>SUBTOTAL(9,$K$1:K227)</f>
        <v>4</v>
      </c>
      <c r="L229" s="26">
        <f>SUBTOTAL(9,$L$1:L227)</f>
        <v>2</v>
      </c>
      <c r="M229" s="26">
        <f>SUBTOTAL(9,$M$1:M227)</f>
        <v>14</v>
      </c>
      <c r="N229" s="26">
        <f>SUBTOTAL(9,$N$1:N227)</f>
        <v>8</v>
      </c>
      <c r="AA229" s="523">
        <f>SUBTOTAL(9,$AA$1:AA228)</f>
        <v>14</v>
      </c>
      <c r="AB229" s="517">
        <f>SUBTOTAL(9,$AB$1:AB228)</f>
        <v>0</v>
      </c>
      <c r="AC229" s="510">
        <f>SUBTOTAL(9,$AC$1:AC228)</f>
        <v>0</v>
      </c>
      <c r="AD229" s="658">
        <f>SUBTOTAL(9,$AD$1:AD228)</f>
        <v>165</v>
      </c>
      <c r="AE229" s="27"/>
      <c r="AI229" s="4"/>
    </row>
    <row r="230" spans="1:35" ht="13.5" customHeight="1">
      <c r="A230" s="46">
        <v>57</v>
      </c>
      <c r="B230" s="21" t="s">
        <v>1626</v>
      </c>
      <c r="C230" s="251">
        <f>+F230/D230*1000</f>
        <v>231.97492163009403</v>
      </c>
      <c r="D230" s="180">
        <f>SUBTOTAL(9,$D$1:D229)</f>
        <v>638</v>
      </c>
      <c r="E230" s="26">
        <f>SUBTOTAL(9,$E$1:E229)</f>
        <v>48</v>
      </c>
      <c r="F230" s="26">
        <f>SUBTOTAL(9,$F$1:F229)</f>
        <v>148</v>
      </c>
      <c r="G230" s="26">
        <f>SUBTOTAL(9,$G$1:G229)</f>
        <v>38</v>
      </c>
      <c r="H230" s="26">
        <f>SUBTOTAL(9,$H$1:H229)</f>
        <v>138</v>
      </c>
      <c r="I230" s="26">
        <f>SUBTOTAL(9,$I$1:I229)</f>
        <v>46</v>
      </c>
      <c r="J230" s="26">
        <f>SUBTOTAL(9,$J$1:J229)</f>
        <v>6</v>
      </c>
      <c r="K230" s="26">
        <f>SUBTOTAL(9,$K$1:K229)</f>
        <v>4</v>
      </c>
      <c r="L230" s="26">
        <f>SUBTOTAL(9,$L$1:L229)</f>
        <v>2</v>
      </c>
      <c r="M230" s="26">
        <f>SUBTOTAL(9,$M$1:M229)</f>
        <v>14</v>
      </c>
      <c r="N230" s="26">
        <f>SUBTOTAL(9,$N$1:N229)</f>
        <v>8</v>
      </c>
      <c r="AA230" s="523">
        <f>SUBTOTAL(9,$AA$1:AA229)</f>
        <v>14</v>
      </c>
      <c r="AB230" s="517">
        <f>SUBTOTAL(9,$AB$1:AB229)</f>
        <v>0</v>
      </c>
      <c r="AC230" s="510">
        <f>SUBTOTAL(9,$AC$1:AC229)</f>
        <v>0</v>
      </c>
      <c r="AD230" s="658">
        <f>SUBTOTAL(9,$AD$1:AD229)</f>
        <v>165</v>
      </c>
      <c r="AE230" s="27"/>
      <c r="AI230" s="4"/>
    </row>
    <row r="231" spans="1:35" ht="13.5" customHeight="1">
      <c r="A231" s="46">
        <v>58</v>
      </c>
      <c r="B231" s="21" t="s">
        <v>1442</v>
      </c>
      <c r="C231" s="251">
        <f t="shared" si="0"/>
        <v>231.97492163009403</v>
      </c>
      <c r="D231" s="180">
        <f>SUBTOTAL(9,$D$1:D228)</f>
        <v>638</v>
      </c>
      <c r="E231" s="26">
        <f>SUBTOTAL(9,$E$1:E228)</f>
        <v>48</v>
      </c>
      <c r="F231" s="26">
        <f>SUBTOTAL(9,$F$1:F228)</f>
        <v>148</v>
      </c>
      <c r="G231" s="26">
        <f>SUBTOTAL(9,$G$1:G228)</f>
        <v>38</v>
      </c>
      <c r="H231" s="26">
        <f>SUBTOTAL(9,$H$1:H228)</f>
        <v>138</v>
      </c>
      <c r="I231" s="26">
        <f>SUBTOTAL(9,$I$1:I228)</f>
        <v>46</v>
      </c>
      <c r="J231" s="26">
        <f>SUBTOTAL(9,$J$1:J228)</f>
        <v>6</v>
      </c>
      <c r="K231" s="26">
        <f>SUBTOTAL(9,$K$1:K228)</f>
        <v>4</v>
      </c>
      <c r="L231" s="26">
        <f>SUBTOTAL(9,$L$1:L228)</f>
        <v>2</v>
      </c>
      <c r="M231" s="26">
        <f>SUBTOTAL(9,$M$1:M228)</f>
        <v>14</v>
      </c>
      <c r="N231" s="26">
        <f>SUBTOTAL(9,$N$1:N228)</f>
        <v>8</v>
      </c>
      <c r="AA231" s="523">
        <f>SUBTOTAL(9,$AA$1:AA228)</f>
        <v>14</v>
      </c>
      <c r="AB231" s="517">
        <f>SUBTOTAL(9,$AB$1:AB228)</f>
        <v>0</v>
      </c>
      <c r="AC231" s="510">
        <f>SUBTOTAL(9,$AC$1:AC228)</f>
        <v>0</v>
      </c>
      <c r="AD231" s="658">
        <f>SUBTOTAL(9,$AD$1:AD228)</f>
        <v>165</v>
      </c>
      <c r="AE231" s="27"/>
    </row>
    <row r="232" spans="1:35" ht="13.5" customHeight="1">
      <c r="A232" s="46">
        <v>65</v>
      </c>
      <c r="B232" s="6" t="s">
        <v>1784</v>
      </c>
      <c r="C232" s="251">
        <f t="shared" si="0"/>
        <v>231.97492163009403</v>
      </c>
      <c r="D232" s="180">
        <f>SUBTOTAL(9,$D$1:D231)</f>
        <v>638</v>
      </c>
      <c r="E232" s="26">
        <f>SUBTOTAL(9,$E$1:E231)</f>
        <v>48</v>
      </c>
      <c r="F232" s="26">
        <f>SUBTOTAL(9,$F$1:F231)</f>
        <v>148</v>
      </c>
      <c r="G232" s="26">
        <f>SUBTOTAL(9,$G$1:G231)</f>
        <v>38</v>
      </c>
      <c r="H232" s="26">
        <f>SUBTOTAL(9,$H$1:H231)</f>
        <v>138</v>
      </c>
      <c r="I232" s="26">
        <f>SUBTOTAL(9,$I$1:I231)</f>
        <v>46</v>
      </c>
      <c r="J232" s="26">
        <f>SUBTOTAL(9,$J$1:J231)</f>
        <v>6</v>
      </c>
      <c r="K232" s="26">
        <f>SUBTOTAL(9,$K$1:K231)</f>
        <v>4</v>
      </c>
      <c r="L232" s="26">
        <f>SUBTOTAL(9,$L$1:L231)</f>
        <v>2</v>
      </c>
      <c r="M232" s="26">
        <f>SUBTOTAL(9,$M$1:M231)</f>
        <v>14</v>
      </c>
      <c r="N232" s="26">
        <f>SUBTOTAL(9,$N$1:N231)</f>
        <v>8</v>
      </c>
      <c r="AA232" s="523">
        <f>SUBTOTAL(9,$AA$1:AA231)</f>
        <v>14</v>
      </c>
      <c r="AB232" s="517">
        <f>SUBTOTAL(9,$AB$1:AB231)</f>
        <v>0</v>
      </c>
      <c r="AC232" s="510">
        <f>SUBTOTAL(9,$AC$1:AC231)</f>
        <v>0</v>
      </c>
      <c r="AD232" s="658">
        <f>SUBTOTAL(9,$AD$1:AD231)</f>
        <v>165</v>
      </c>
      <c r="AE232" s="27"/>
    </row>
    <row r="233" spans="1:35" ht="13.5" customHeight="1">
      <c r="A233" s="46">
        <v>66</v>
      </c>
      <c r="B233" s="4" t="s">
        <v>1441</v>
      </c>
      <c r="C233" s="251">
        <f t="shared" si="0"/>
        <v>231.97492163009403</v>
      </c>
      <c r="D233" s="180">
        <f>SUBTOTAL(9,$D$1:D231)</f>
        <v>638</v>
      </c>
      <c r="E233" s="26">
        <f>SUBTOTAL(9,$E$1:E231)</f>
        <v>48</v>
      </c>
      <c r="F233" s="26">
        <f>SUBTOTAL(9,$F$1:F231)</f>
        <v>148</v>
      </c>
      <c r="G233" s="26">
        <f>SUBTOTAL(9,$G$1:G231)</f>
        <v>38</v>
      </c>
      <c r="H233" s="26">
        <f>SUBTOTAL(9,$H$1:H231)</f>
        <v>138</v>
      </c>
      <c r="I233" s="26">
        <f>SUBTOTAL(9,$I$1:I231)</f>
        <v>46</v>
      </c>
      <c r="J233" s="26">
        <f>SUBTOTAL(9,$J$1:J231)</f>
        <v>6</v>
      </c>
      <c r="K233" s="26">
        <f>SUBTOTAL(9,$K$1:K231)</f>
        <v>4</v>
      </c>
      <c r="L233" s="26">
        <f>SUBTOTAL(9,$L$1:L231)</f>
        <v>2</v>
      </c>
      <c r="M233" s="26">
        <f>SUBTOTAL(9,$M$1:M231)</f>
        <v>14</v>
      </c>
      <c r="N233" s="26">
        <f>SUBTOTAL(9,$N$1:N231)</f>
        <v>8</v>
      </c>
      <c r="AA233" s="523">
        <f>SUBTOTAL(9,$AA$1:AA231)</f>
        <v>14</v>
      </c>
      <c r="AB233" s="517">
        <f>SUBTOTAL(9,$AB$1:AB231)</f>
        <v>0</v>
      </c>
      <c r="AC233" s="510">
        <f>SUBTOTAL(9,$AC$1:AC231)</f>
        <v>0</v>
      </c>
      <c r="AD233" s="658">
        <f>SUBTOTAL(9,$AD$1:AD231)</f>
        <v>165</v>
      </c>
      <c r="AE233" s="27"/>
    </row>
    <row r="234" spans="1:35" ht="13.5" customHeight="1">
      <c r="A234" s="46">
        <v>67</v>
      </c>
      <c r="B234" s="21" t="s">
        <v>1408</v>
      </c>
      <c r="C234" s="251">
        <f t="shared" ref="C234:C241" si="1">+F234/D234*1000</f>
        <v>231.97492163009403</v>
      </c>
      <c r="D234" s="180">
        <f>SUBTOTAL(9,$D$1:D232)</f>
        <v>638</v>
      </c>
      <c r="E234" s="26">
        <f>SUBTOTAL(9,$E$1:E232)</f>
        <v>48</v>
      </c>
      <c r="F234" s="26">
        <f>SUBTOTAL(9,$F$1:F232)</f>
        <v>148</v>
      </c>
      <c r="G234" s="26">
        <f>SUBTOTAL(9,$G$1:G232)</f>
        <v>38</v>
      </c>
      <c r="H234" s="26">
        <f>SUBTOTAL(9,$H$1:H232)</f>
        <v>138</v>
      </c>
      <c r="I234" s="26">
        <f>SUBTOTAL(9,$I$1:I232)</f>
        <v>46</v>
      </c>
      <c r="J234" s="26">
        <f>SUBTOTAL(9,$J$1:J232)</f>
        <v>6</v>
      </c>
      <c r="K234" s="26">
        <f>SUBTOTAL(9,$K$1:K232)</f>
        <v>4</v>
      </c>
      <c r="L234" s="26">
        <f>SUBTOTAL(9,$L$1:L232)</f>
        <v>2</v>
      </c>
      <c r="M234" s="26">
        <f>SUBTOTAL(9,$M$1:M232)</f>
        <v>14</v>
      </c>
      <c r="N234" s="26">
        <f>SUBTOTAL(9,$N$1:N232)</f>
        <v>8</v>
      </c>
      <c r="AA234" s="523">
        <f>SUBTOTAL(9,$AA$1:AA232)</f>
        <v>14</v>
      </c>
      <c r="AB234" s="517">
        <f>SUBTOTAL(9,$AB$1:AB232)</f>
        <v>0</v>
      </c>
      <c r="AC234" s="510">
        <f>SUBTOTAL(9,$AC$1:AC232)</f>
        <v>0</v>
      </c>
      <c r="AD234" s="658">
        <f>SUBTOTAL(9,$AD$1:AD232)</f>
        <v>165</v>
      </c>
      <c r="AE234" s="27"/>
    </row>
    <row r="235" spans="1:35" ht="13.5" customHeight="1">
      <c r="A235" s="46">
        <v>68</v>
      </c>
      <c r="B235" s="1000" t="s">
        <v>2199</v>
      </c>
      <c r="C235" s="251">
        <f t="shared" si="1"/>
        <v>231.97492163009403</v>
      </c>
      <c r="D235" s="180">
        <f>SUBTOTAL(9,$D$1:D233)</f>
        <v>638</v>
      </c>
      <c r="E235" s="26">
        <f>SUBTOTAL(9,$E$1:E233)</f>
        <v>48</v>
      </c>
      <c r="F235" s="26">
        <f>SUBTOTAL(9,$F$1:F233)</f>
        <v>148</v>
      </c>
      <c r="G235" s="26">
        <f>SUBTOTAL(9,$G$1:G233)</f>
        <v>38</v>
      </c>
      <c r="H235" s="26">
        <f>SUBTOTAL(9,$H$1:H233)</f>
        <v>138</v>
      </c>
      <c r="I235" s="26">
        <f>SUBTOTAL(9,$I$1:I233)</f>
        <v>46</v>
      </c>
      <c r="J235" s="26">
        <f>SUBTOTAL(9,$J$1:J233)</f>
        <v>6</v>
      </c>
      <c r="K235" s="26">
        <f>SUBTOTAL(9,$K$1:K233)</f>
        <v>4</v>
      </c>
      <c r="L235" s="26">
        <f>SUBTOTAL(9,$L$1:L233)</f>
        <v>2</v>
      </c>
      <c r="M235" s="26">
        <f>SUBTOTAL(9,$M$1:M233)</f>
        <v>14</v>
      </c>
      <c r="N235" s="26">
        <f>SUBTOTAL(9,$N$1:N233)</f>
        <v>8</v>
      </c>
      <c r="AA235" s="523">
        <f>SUBTOTAL(9,$AA$1:AA233)</f>
        <v>14</v>
      </c>
      <c r="AB235" s="517">
        <f>SUBTOTAL(9,$AB$1:AB233)</f>
        <v>0</v>
      </c>
      <c r="AC235" s="510">
        <f>SUBTOTAL(9,$AC$1:AC233)</f>
        <v>0</v>
      </c>
      <c r="AD235" s="658">
        <f>SUBTOTAL(9,$AD$1:AD233)</f>
        <v>165</v>
      </c>
      <c r="AE235" s="27"/>
    </row>
    <row r="236" spans="1:35" ht="13.5" customHeight="1">
      <c r="A236" s="46">
        <v>97</v>
      </c>
      <c r="B236" s="176" t="s">
        <v>1541</v>
      </c>
      <c r="C236" s="251">
        <f t="shared" si="1"/>
        <v>231.97492163009403</v>
      </c>
      <c r="D236" s="180">
        <f>SUBTOTAL(9,$D$1:D234)</f>
        <v>638</v>
      </c>
      <c r="E236" s="26">
        <f>SUBTOTAL(9,$E$1:E234)</f>
        <v>48</v>
      </c>
      <c r="F236" s="26">
        <f>SUBTOTAL(9,$F$1:F234)</f>
        <v>148</v>
      </c>
      <c r="G236" s="26">
        <f>SUBTOTAL(9,$G$1:G234)</f>
        <v>38</v>
      </c>
      <c r="H236" s="26">
        <f>SUBTOTAL(9,$H$1:H234)</f>
        <v>138</v>
      </c>
      <c r="I236" s="26">
        <f>SUBTOTAL(9,$I$1:I234)</f>
        <v>46</v>
      </c>
      <c r="J236" s="26">
        <f>SUBTOTAL(9,$J$1:J234)</f>
        <v>6</v>
      </c>
      <c r="K236" s="26">
        <f>SUBTOTAL(9,$K$1:K234)</f>
        <v>4</v>
      </c>
      <c r="L236" s="26">
        <f>SUBTOTAL(9,$L$1:L234)</f>
        <v>2</v>
      </c>
      <c r="M236" s="26">
        <f>SUBTOTAL(9,$M$1:M234)</f>
        <v>14</v>
      </c>
      <c r="N236" s="26">
        <f>SUBTOTAL(9,$N$1:N234)</f>
        <v>8</v>
      </c>
      <c r="AA236" s="523">
        <f>SUBTOTAL(9,$AA$1:AA235)</f>
        <v>14</v>
      </c>
      <c r="AB236" s="517">
        <f>SUBTOTAL(9,$AB$1:AB235)</f>
        <v>0</v>
      </c>
      <c r="AC236" s="510">
        <f>SUBTOTAL(9,$AC$1:AC235)</f>
        <v>0</v>
      </c>
      <c r="AD236" s="658">
        <f>SUBTOTAL(9,$AD$1:AD235)</f>
        <v>165</v>
      </c>
      <c r="AE236" s="27"/>
    </row>
    <row r="237" spans="1:35" ht="13.5" customHeight="1">
      <c r="A237" s="46">
        <v>98</v>
      </c>
      <c r="B237" s="21" t="s">
        <v>1936</v>
      </c>
      <c r="C237" s="251">
        <f t="shared" si="1"/>
        <v>231.97492163009403</v>
      </c>
      <c r="D237" s="180">
        <f>SUBTOTAL(9,$D$1:D235)</f>
        <v>638</v>
      </c>
      <c r="E237" s="26">
        <f>SUBTOTAL(9,$E$1:E235)</f>
        <v>48</v>
      </c>
      <c r="F237" s="26">
        <f>SUBTOTAL(9,$F$1:F235)</f>
        <v>148</v>
      </c>
      <c r="G237" s="26">
        <f>SUBTOTAL(9,$G$1:G235)</f>
        <v>38</v>
      </c>
      <c r="H237" s="26">
        <f>SUBTOTAL(9,$H$1:H235)</f>
        <v>138</v>
      </c>
      <c r="I237" s="26">
        <f>SUBTOTAL(9,$I$1:I235)</f>
        <v>46</v>
      </c>
      <c r="J237" s="26">
        <f>SUBTOTAL(9,$J$1:J235)</f>
        <v>6</v>
      </c>
      <c r="K237" s="26">
        <f>SUBTOTAL(9,$K$1:K235)</f>
        <v>4</v>
      </c>
      <c r="L237" s="26">
        <f>SUBTOTAL(9,$L$1:L235)</f>
        <v>2</v>
      </c>
      <c r="M237" s="26">
        <f>SUBTOTAL(9,$M$1:M235)</f>
        <v>14</v>
      </c>
      <c r="N237" s="26">
        <f>SUBTOTAL(9,$N$1:N235)</f>
        <v>8</v>
      </c>
      <c r="AA237" s="523">
        <f>SUBTOTAL(9,$AA$1:AA235)</f>
        <v>14</v>
      </c>
      <c r="AB237" s="517">
        <f>SUBTOTAL(9,$AB$1:AB235)</f>
        <v>0</v>
      </c>
      <c r="AC237" s="510">
        <f>SUBTOTAL(9,$AC$1:AC235)</f>
        <v>0</v>
      </c>
      <c r="AD237" s="658">
        <f>SUBTOTAL(9,$AD$1:AD235)</f>
        <v>165</v>
      </c>
      <c r="AE237" s="27"/>
    </row>
    <row r="238" spans="1:35" ht="13.5" customHeight="1">
      <c r="A238" s="46">
        <v>120</v>
      </c>
      <c r="B238" s="1000" t="s">
        <v>1948</v>
      </c>
      <c r="C238" s="251">
        <f t="shared" si="1"/>
        <v>231.97492163009403</v>
      </c>
      <c r="D238" s="180">
        <f>SUBTOTAL(9,$D$1:D236)</f>
        <v>638</v>
      </c>
      <c r="E238" s="26">
        <f>SUBTOTAL(9,$E$1:E236)</f>
        <v>48</v>
      </c>
      <c r="F238" s="26">
        <f>SUBTOTAL(9,$F$1:F236)</f>
        <v>148</v>
      </c>
      <c r="G238" s="26">
        <f>SUBTOTAL(9,$G$1:G236)</f>
        <v>38</v>
      </c>
      <c r="H238" s="26">
        <f>SUBTOTAL(9,$H$1:H236)</f>
        <v>138</v>
      </c>
      <c r="I238" s="26">
        <f>SUBTOTAL(9,$I$1:I236)</f>
        <v>46</v>
      </c>
      <c r="J238" s="26">
        <f>SUBTOTAL(9,$J$1:J236)</f>
        <v>6</v>
      </c>
      <c r="K238" s="26">
        <f>SUBTOTAL(9,$K$1:K236)</f>
        <v>4</v>
      </c>
      <c r="L238" s="26">
        <f>SUBTOTAL(9,$L$1:L236)</f>
        <v>2</v>
      </c>
      <c r="M238" s="26">
        <f>SUBTOTAL(9,$M$1:M236)</f>
        <v>14</v>
      </c>
      <c r="N238" s="26">
        <f>SUBTOTAL(9,$N$1:N236)</f>
        <v>8</v>
      </c>
      <c r="AA238" s="523">
        <f>SUBTOTAL(9,$AA$1:AA237)</f>
        <v>14</v>
      </c>
      <c r="AB238" s="517">
        <f>SUBTOTAL(9,$AB$1:AB237)</f>
        <v>0</v>
      </c>
      <c r="AC238" s="510">
        <f>SUBTOTAL(9,$AC$1:AC237)</f>
        <v>0</v>
      </c>
      <c r="AD238" s="658">
        <f>SUBTOTAL(9,$AD$1:AD237)</f>
        <v>165</v>
      </c>
      <c r="AE238" s="27"/>
    </row>
    <row r="239" spans="1:35" ht="13.5" customHeight="1">
      <c r="A239" s="46">
        <v>122</v>
      </c>
      <c r="B239" s="21" t="s">
        <v>2201</v>
      </c>
      <c r="C239" s="251">
        <f t="shared" si="1"/>
        <v>231.97492163009403</v>
      </c>
      <c r="D239" s="180">
        <f>SUBTOTAL(9,$D$1:D237)</f>
        <v>638</v>
      </c>
      <c r="E239" s="26">
        <f>SUBTOTAL(9,$E$1:E237)</f>
        <v>48</v>
      </c>
      <c r="F239" s="26">
        <f>SUBTOTAL(9,$F$1:F237)</f>
        <v>148</v>
      </c>
      <c r="G239" s="26">
        <f>SUBTOTAL(9,$G$1:G237)</f>
        <v>38</v>
      </c>
      <c r="H239" s="26">
        <f>SUBTOTAL(9,$H$1:H237)</f>
        <v>138</v>
      </c>
      <c r="I239" s="26">
        <f>SUBTOTAL(9,$I$1:I237)</f>
        <v>46</v>
      </c>
      <c r="J239" s="26">
        <f>SUBTOTAL(9,$J$1:J237)</f>
        <v>6</v>
      </c>
      <c r="K239" s="26">
        <f>SUBTOTAL(9,$K$1:K237)</f>
        <v>4</v>
      </c>
      <c r="L239" s="26">
        <f>SUBTOTAL(9,$L$1:L237)</f>
        <v>2</v>
      </c>
      <c r="M239" s="26">
        <f>SUBTOTAL(9,$M$1:M237)</f>
        <v>14</v>
      </c>
      <c r="N239" s="26">
        <f>SUBTOTAL(9,$N$1:N237)</f>
        <v>8</v>
      </c>
      <c r="AA239" s="523">
        <f>SUBTOTAL(9,$AA$1:AA237)</f>
        <v>14</v>
      </c>
      <c r="AB239" s="517">
        <f>SUBTOTAL(9,$AB$1:AB237)</f>
        <v>0</v>
      </c>
      <c r="AC239" s="510">
        <f>SUBTOTAL(9,$AC$1:AC237)</f>
        <v>0</v>
      </c>
      <c r="AD239" s="658">
        <f>SUBTOTAL(9,$AD$1:AD237)</f>
        <v>165</v>
      </c>
      <c r="AE239" s="27"/>
    </row>
    <row r="240" spans="1:35" ht="13.5" customHeight="1">
      <c r="A240" s="46">
        <v>125</v>
      </c>
      <c r="B240" s="21" t="s">
        <v>1417</v>
      </c>
      <c r="C240" s="251">
        <f t="shared" si="1"/>
        <v>231.97492163009403</v>
      </c>
      <c r="D240" s="180">
        <f>SUBTOTAL(9,$D$1:D238)</f>
        <v>638</v>
      </c>
      <c r="E240" s="26">
        <f>SUBTOTAL(9,$E$1:E238)</f>
        <v>48</v>
      </c>
      <c r="F240" s="26">
        <f>SUBTOTAL(9,$F$1:F238)</f>
        <v>148</v>
      </c>
      <c r="G240" s="26">
        <f>SUBTOTAL(9,$G$1:G238)</f>
        <v>38</v>
      </c>
      <c r="H240" s="26">
        <f>SUBTOTAL(9,$H$1:H238)</f>
        <v>138</v>
      </c>
      <c r="I240" s="26">
        <f>SUBTOTAL(9,$I$1:I238)</f>
        <v>46</v>
      </c>
      <c r="J240" s="26">
        <f>SUBTOTAL(9,$J$1:J238)</f>
        <v>6</v>
      </c>
      <c r="K240" s="26">
        <f>SUBTOTAL(9,$K$1:K238)</f>
        <v>4</v>
      </c>
      <c r="L240" s="26">
        <f>SUBTOTAL(9,$L$1:L238)</f>
        <v>2</v>
      </c>
      <c r="M240" s="26">
        <f>SUBTOTAL(9,$M$1:M238)</f>
        <v>14</v>
      </c>
      <c r="N240" s="26">
        <f>SUBTOTAL(9,$N$1:N238)</f>
        <v>8</v>
      </c>
      <c r="AA240" s="523">
        <f ca="1">SUBTOTAL(9,$AA$1:AA242)</f>
        <v>0</v>
      </c>
      <c r="AB240" s="517">
        <f ca="1">SUBTOTAL(9,$AB$1:AB242)</f>
        <v>0</v>
      </c>
      <c r="AC240" s="510">
        <f ca="1">SUBTOTAL(9,$AC$1:AC242)</f>
        <v>0</v>
      </c>
      <c r="AD240" s="658">
        <f ca="1">SUBTOTAL(9,$AD$1:AD242)</f>
        <v>5</v>
      </c>
      <c r="AE240" s="27"/>
    </row>
    <row r="241" spans="1:36" ht="13.5" customHeight="1">
      <c r="A241" s="46">
        <v>126</v>
      </c>
      <c r="B241" s="21" t="s">
        <v>2203</v>
      </c>
      <c r="C241" s="251">
        <f t="shared" si="1"/>
        <v>231.97492163009403</v>
      </c>
      <c r="D241" s="180">
        <f>SUBTOTAL(9,$D$1:D239)</f>
        <v>638</v>
      </c>
      <c r="E241" s="26">
        <f>SUBTOTAL(9,$E$1:E239)</f>
        <v>48</v>
      </c>
      <c r="F241" s="26">
        <f>SUBTOTAL(9,$F$1:F239)</f>
        <v>148</v>
      </c>
      <c r="G241" s="26">
        <f>SUBTOTAL(9,$G$1:G239)</f>
        <v>38</v>
      </c>
      <c r="H241" s="26">
        <f>SUBTOTAL(9,$H$1:H239)</f>
        <v>138</v>
      </c>
      <c r="I241" s="26">
        <f>SUBTOTAL(9,$I$1:I239)</f>
        <v>46</v>
      </c>
      <c r="J241" s="26">
        <f>SUBTOTAL(9,$J$1:J239)</f>
        <v>6</v>
      </c>
      <c r="K241" s="26">
        <f>SUBTOTAL(9,$K$1:K239)</f>
        <v>4</v>
      </c>
      <c r="L241" s="26">
        <f>SUBTOTAL(9,$L$1:L239)</f>
        <v>2</v>
      </c>
      <c r="M241" s="26">
        <f>SUBTOTAL(9,$M$1:M239)</f>
        <v>14</v>
      </c>
      <c r="N241" s="26">
        <f>SUBTOTAL(9,$N$1:N239)</f>
        <v>8</v>
      </c>
      <c r="AA241" s="523">
        <f>SUBTOTAL(9,$AA$1:AA239)</f>
        <v>14</v>
      </c>
      <c r="AB241" s="517">
        <f>SUBTOTAL(9,$AB$1:AB239)</f>
        <v>0</v>
      </c>
      <c r="AC241" s="510">
        <f>SUBTOTAL(9,$AC$1:AC239)</f>
        <v>0</v>
      </c>
      <c r="AD241" s="658">
        <f>SUBTOTAL(9,$AD$1:AD239)</f>
        <v>165</v>
      </c>
      <c r="AE241" s="27"/>
      <c r="AI241" s="4"/>
    </row>
    <row r="242" spans="1:36" ht="13.5" customHeight="1">
      <c r="A242" s="46">
        <v>128</v>
      </c>
      <c r="B242" s="176" t="s">
        <v>2208</v>
      </c>
      <c r="C242" s="251">
        <f>+F242/D242*1000</f>
        <v>231.97492163009403</v>
      </c>
      <c r="D242" s="180">
        <f>SUBTOTAL(9,$D$1:D236)</f>
        <v>638</v>
      </c>
      <c r="E242" s="26">
        <f>SUBTOTAL(9,$E$1:E236)</f>
        <v>48</v>
      </c>
      <c r="F242" s="26">
        <f>SUBTOTAL(9,$F$1:F236)</f>
        <v>148</v>
      </c>
      <c r="G242" s="26">
        <f>SUBTOTAL(9,$G$1:G236)</f>
        <v>38</v>
      </c>
      <c r="H242" s="26">
        <f>SUBTOTAL(9,$H$1:H236)</f>
        <v>138</v>
      </c>
      <c r="I242" s="26">
        <f>SUBTOTAL(9,$I$1:I236)</f>
        <v>46</v>
      </c>
      <c r="J242" s="26">
        <f>SUBTOTAL(9,$J$1:J236)</f>
        <v>6</v>
      </c>
      <c r="K242" s="26">
        <f>SUBTOTAL(9,$K$1:K236)</f>
        <v>4</v>
      </c>
      <c r="L242" s="26">
        <f>SUBTOTAL(9,$L$1:L236)</f>
        <v>2</v>
      </c>
      <c r="M242" s="26">
        <f>SUBTOTAL(9,$M$1:M236)</f>
        <v>14</v>
      </c>
      <c r="N242" s="26">
        <f>SUBTOTAL(9,$N$1:N236)</f>
        <v>8</v>
      </c>
      <c r="AA242" s="523">
        <f>SUBTOTAL(9,$AA$1:AA236)</f>
        <v>14</v>
      </c>
      <c r="AB242" s="517">
        <f>SUBTOTAL(9,$AB$1:AB236)</f>
        <v>0</v>
      </c>
      <c r="AC242" s="510">
        <f>SUBTOTAL(9,$AC$1:AC236)</f>
        <v>0</v>
      </c>
      <c r="AD242" s="658">
        <f>SUBTOTAL(9,$AD$1:AD236)</f>
        <v>165</v>
      </c>
      <c r="AE242" s="27"/>
    </row>
    <row r="243" spans="1:36" s="130" customFormat="1" ht="13.5" customHeight="1">
      <c r="C243" s="131"/>
      <c r="AA243" s="509"/>
      <c r="AB243" s="518"/>
      <c r="AC243" s="509"/>
      <c r="AD243" s="658"/>
      <c r="AE243" s="27"/>
      <c r="AI243" s="132"/>
    </row>
    <row r="244" spans="1:36" ht="13.5" customHeight="1">
      <c r="A244" s="139" t="s">
        <v>66</v>
      </c>
      <c r="B244" s="139"/>
      <c r="C244" s="140">
        <f>+F244/D244*1000</f>
        <v>231.97492163009403</v>
      </c>
      <c r="D244" s="139">
        <f>SUBTOTAL(9,$D$1:D167)</f>
        <v>638</v>
      </c>
      <c r="E244" s="139">
        <f>SUBTOTAL(9,$E$1:E167)</f>
        <v>48</v>
      </c>
      <c r="F244" s="139">
        <f>SUBTOTAL(9,$F$1:F167)</f>
        <v>148</v>
      </c>
      <c r="G244" s="139">
        <f>SUBTOTAL(9,$G$1:G167)</f>
        <v>38</v>
      </c>
      <c r="H244" s="139">
        <f>SUBTOTAL(9,$H$1:H167)</f>
        <v>138</v>
      </c>
      <c r="I244" s="139">
        <f>SUBTOTAL(9,$I$1:I167)</f>
        <v>46</v>
      </c>
      <c r="J244" s="139">
        <f>SUBTOTAL(9,$J$1:J167)</f>
        <v>6</v>
      </c>
      <c r="K244" s="139">
        <f>SUBTOTAL(9,$K$1:K167)</f>
        <v>4</v>
      </c>
      <c r="L244" s="139">
        <f>SUBTOTAL(9,$L$1:L167)</f>
        <v>2</v>
      </c>
      <c r="M244" s="139">
        <f>SUBTOTAL(9,$M$1:M167)</f>
        <v>14</v>
      </c>
      <c r="N244" s="41">
        <f>SUBTOTAL(9,$N$1:N167)</f>
        <v>8</v>
      </c>
      <c r="O244" s="139"/>
      <c r="P244" s="139"/>
      <c r="Q244" s="139"/>
      <c r="R244" s="139"/>
      <c r="S244" s="139"/>
      <c r="T244" s="139"/>
      <c r="U244" s="139"/>
      <c r="V244" s="139"/>
      <c r="W244" s="139"/>
      <c r="X244" s="139"/>
      <c r="Y244" s="139"/>
      <c r="Z244" s="139"/>
      <c r="AA244" s="510">
        <f>SUBTOTAL(9,$AA$1:AA167)</f>
        <v>14</v>
      </c>
      <c r="AB244" s="519">
        <f>SUBTOTAL(9,$AB$1:AB167)</f>
        <v>0</v>
      </c>
      <c r="AC244" s="510">
        <f ca="1">SUBTOTAL(9,$AC$1:AC243)</f>
        <v>0</v>
      </c>
      <c r="AD244" s="658">
        <f ca="1">SUBTOTAL(9,$AD$1:AD241)</f>
        <v>5</v>
      </c>
      <c r="AE244" s="27"/>
      <c r="AF244" s="139"/>
      <c r="AG244" s="139"/>
      <c r="AH244" s="139"/>
      <c r="AI244" s="28"/>
      <c r="AJ244" s="139"/>
    </row>
  </sheetData>
  <autoFilter ref="A1:AL246" xr:uid="{97F7F8F2-B69F-471B-9692-3097F279B1BE}"/>
  <mergeCells count="10">
    <mergeCell ref="A23:B23"/>
    <mergeCell ref="A44:B44"/>
    <mergeCell ref="A59:B59"/>
    <mergeCell ref="A71:B71"/>
    <mergeCell ref="A167:B167"/>
    <mergeCell ref="A150:B150"/>
    <mergeCell ref="A133:B133"/>
    <mergeCell ref="A117:B117"/>
    <mergeCell ref="A86:B86"/>
    <mergeCell ref="A102:B102"/>
  </mergeCells>
  <phoneticPr fontId="2"/>
  <hyperlinks>
    <hyperlink ref="B219" r:id="rId1" display="https://baseball.yahoo.co.jp/npb/player/1100039/" xr:uid="{1A2C67A7-1073-42F0-BA46-467232EB9AC2}"/>
    <hyperlink ref="B180" r:id="rId2" display="https://baseball.yahoo.co.jp/npb/player/1100082/" xr:uid="{B17790DA-FA4C-4A2D-A433-23E02CCDD3A3}"/>
    <hyperlink ref="B208" r:id="rId3" display="https://baseball.yahoo.co.jp/npb/player/900429/" xr:uid="{A6A5FE69-8B4D-4FDF-96BD-46A6D7823366}"/>
    <hyperlink ref="B191" r:id="rId4" display="https://baseball.yahoo.co.jp/npb/player/800041/" xr:uid="{9726AC18-6FBE-466F-87A0-5FF8B617BE33}"/>
    <hyperlink ref="B197" r:id="rId5" display="https://baseball.yahoo.co.jp/npb/player/1500096/" xr:uid="{16673EF8-1A75-4606-8042-FBE181C61A98}"/>
    <hyperlink ref="B213" r:id="rId6" display="https://baseball.yahoo.co.jp/npb/player/1000116/" xr:uid="{63B1F57D-635E-4D34-B816-099EBDEEEB28}"/>
    <hyperlink ref="B182" r:id="rId7" display="https://baseball.yahoo.co.jp/npb/player/1400173/" xr:uid="{1AC3AF12-755C-4463-9BC0-BD359F989552}"/>
    <hyperlink ref="B211" r:id="rId8" display="https://baseball.yahoo.co.jp/npb/player/1100081/" xr:uid="{2626E6E5-011A-4A03-8426-E83C894F8B8F}"/>
    <hyperlink ref="B184" r:id="rId9" display="https://baseball.yahoo.co.jp/npb/player/1000098/" xr:uid="{A2D6955F-331B-4400-ADCF-59076C339F00}"/>
    <hyperlink ref="B234" r:id="rId10" display="https://baseball.yahoo.co.jp/npb/player/1300061/" xr:uid="{2BF48EC5-62EC-4C6E-AA77-DC75E34155C4}"/>
    <hyperlink ref="B209" r:id="rId11" display="https://baseball.yahoo.co.jp/npb/player/1500092/" xr:uid="{0C7A5DA1-E492-4917-94B8-B15FAA499514}"/>
    <hyperlink ref="B204" r:id="rId12" display="https://baseball.yahoo.co.jp/npb/player/1300058/" xr:uid="{9D365240-75C2-4387-9C9A-595844E2F9F8}"/>
    <hyperlink ref="B207" r:id="rId13" display="https://baseball.yahoo.co.jp/npb/player/1300057/" xr:uid="{EFD8B6EA-D62D-4F4E-890D-C2700E5F0460}"/>
    <hyperlink ref="B214" r:id="rId14" display="https://baseball.yahoo.co.jp/npb/player/1400174/" xr:uid="{ACE919AE-AF70-4DA8-8683-0BED14E34DE4}"/>
    <hyperlink ref="B216" r:id="rId15" display="https://baseball.yahoo.co.jp/npb/player/900038/" xr:uid="{C61CB0DC-53EE-4C1A-9394-684E9CA370C6}"/>
    <hyperlink ref="B226" r:id="rId16" display="https://baseball.yahoo.co.jp/npb/player/1500094/" xr:uid="{D5D043E0-9EBA-4E7C-BB5D-F3DB24944481}"/>
    <hyperlink ref="B178" r:id="rId17" display="https://baseball.yahoo.co.jp/npb/player/1600124/" xr:uid="{475656B4-7459-439F-BF1F-84442C7246AB}"/>
    <hyperlink ref="B229" r:id="rId18" display="https://baseball.yahoo.co.jp/npb/player/1100083/" xr:uid="{91D36BD4-F0A0-4F65-98F4-E21452713975}"/>
    <hyperlink ref="B231" r:id="rId19" display="https://baseball.yahoo.co.jp/npb/player/800024/" xr:uid="{68E50084-1D15-4B68-B97E-ACE56F5CD6C3}"/>
    <hyperlink ref="B228" r:id="rId20" display="https://baseball.yahoo.co.jp/npb/player/1600125/" xr:uid="{002C751F-32DD-4B05-B82B-D0F5B98FFE3B}"/>
    <hyperlink ref="B220" r:id="rId21" display="https://baseball.yahoo.co.jp/npb/player/1600122/" xr:uid="{D81990B2-7C62-4AF7-872D-4ECF373D34AE}"/>
    <hyperlink ref="B236" r:id="rId22" display="http://baseball.yahoo.co.jp/npb/player?id=900433" xr:uid="{74C46AF9-FEEC-4607-8B09-E82BCD7E2EEB}"/>
    <hyperlink ref="B185" r:id="rId23" display="https://baseball.yahoo.co.jp/npb/player/1000098/" xr:uid="{4F8D7322-DBEE-4689-BABD-5399F7AC0E18}"/>
    <hyperlink ref="B192" r:id="rId24" display="https://baseball.yahoo.co.jp/npb/player/800041/" xr:uid="{465364C1-5120-43FC-B54A-4AD3AEBF18D0}"/>
    <hyperlink ref="B199" r:id="rId25" display="https://baseball.yahoo.co.jp/npb/player/1500096/" xr:uid="{3889816B-E424-4C13-B6C1-D777E2464878}"/>
    <hyperlink ref="B230" r:id="rId26" display="https://baseball.yahoo.co.jp/npb/player/800041/" xr:uid="{239FB1BC-2EE5-4024-93BC-9A8A5E1F9848}"/>
    <hyperlink ref="B181" r:id="rId27" display="http://baseball.yahoo.co.jp/npb/player?id=1200071" xr:uid="{09714716-7872-4D6F-86DA-0E9B0BDFE984}"/>
    <hyperlink ref="B242" r:id="rId28" display="http://baseball.yahoo.co.jp/npb/player?id=900433" xr:uid="{D9478CA7-7A39-4EB6-89CE-5A5FC2CA79DD}"/>
    <hyperlink ref="B218" r:id="rId29" display="https://baseball.yahoo.co.jp/npb/player/1700070/" xr:uid="{E4EFB0E8-DD48-4759-89C3-8C1641C114C3}"/>
    <hyperlink ref="B196" r:id="rId30" display="https://baseball.yahoo.co.jp/npb/player/1600124/" xr:uid="{2B2EDABF-119B-4482-B731-FAAF2AC0EFFD}"/>
    <hyperlink ref="B176" r:id="rId31" display="https://baseball.yahoo.co.jp/npb/player/900037/" xr:uid="{7F7859FD-C6F4-417D-960A-E282F00B4C57}"/>
    <hyperlink ref="B170" r:id="rId32" display="https://baseball.yahoo.co.jp/npb/player/1200070/" xr:uid="{8887B14D-FB6C-417F-B0B2-EBC198B5A7DD}"/>
    <hyperlink ref="B177" r:id="rId33" display="https://baseball.yahoo.co.jp/npb/player/700050/" xr:uid="{84BC40C5-E3F3-4556-B5A8-E92BB0F58B27}"/>
    <hyperlink ref="B174" r:id="rId34" display="https://baseball.yahoo.co.jp/npb/player/900430/" xr:uid="{C3BD3279-AC33-4A6B-BDC5-0BA3007C5D46}"/>
    <hyperlink ref="B171" r:id="rId35" display="https://baseball.yahoo.co.jp/npb/player/1300059/" xr:uid="{14331790-94EF-491E-8157-614C600ECFC6}"/>
    <hyperlink ref="B175" r:id="rId36" display="https://baseball.yahoo.co.jp/npb/player/900037/" xr:uid="{C6DCC0B8-49D6-425B-AC48-5EFB4121EA59}"/>
    <hyperlink ref="B194" r:id="rId37" display="https://baseball.yahoo.co.jp/npb/player/800042/" xr:uid="{B1A0A099-4BFB-41E0-8E3D-D373AC6CF7DC}"/>
    <hyperlink ref="B212" r:id="rId38" display="https://baseball.yahoo.co.jp/npb/player/1100081/" xr:uid="{F79A3F11-8565-4D1E-B9D8-E2BCB3533ABD}"/>
    <hyperlink ref="B241" r:id="rId39" display="https://baseball.yahoo.co.jp/npb/player/1100083/" xr:uid="{9976FF67-90E1-4C80-BE57-36E085EAB73C}"/>
    <hyperlink ref="B235" r:id="rId40" display="https://baseball.yahoo.co.jp/npb/player/1900123/top" xr:uid="{9F33555B-334A-4D09-AC8F-EB8A84C21DA5}"/>
    <hyperlink ref="B215" r:id="rId41" display="https://baseball.yahoo.co.jp/npb/player/1400174/" xr:uid="{52B5077F-D5D7-4A1B-BA65-98770E5139DC}"/>
    <hyperlink ref="B238" r:id="rId42" display="https://baseball.yahoo.co.jp/npb/player/1900123/top" xr:uid="{2640F990-7AD8-4320-A145-2BE6A1EE903E}"/>
    <hyperlink ref="B240" r:id="rId43" display="https://baseball.yahoo.co.jp/npb/player/1100083/" xr:uid="{A14FA3B4-8165-4ADB-8BFD-62348ED90800}"/>
    <hyperlink ref="B195" r:id="rId44" display="https://baseball.yahoo.co.jp/npb/player/800042/" xr:uid="{D0F0BE51-DB5C-4D7E-9329-925B900342DB}"/>
    <hyperlink ref="B198" r:id="rId45" display="https://baseball.yahoo.co.jp/npb/player/1500096/" xr:uid="{FC60F16D-3DF9-4975-96D8-0596C6D04EFD}"/>
    <hyperlink ref="B152" r:id="rId46" display="https://baseball.yahoo.co.jp/npb/player/1800078/top" xr:uid="{118B3EB9-A38A-4A45-B972-23E6DBDCE3BD}"/>
    <hyperlink ref="B153" r:id="rId47" display="https://baseball.yahoo.co.jp/npb/player/1400173/top" xr:uid="{DFC7098E-9E34-4A87-8DB3-BB522AAB0CF7}"/>
    <hyperlink ref="B154" r:id="rId48" display="https://baseball.yahoo.co.jp/npb/player/900430/top" xr:uid="{CC3DA93F-F6AD-4B1C-8E47-00B2CCC84EE3}"/>
    <hyperlink ref="B155" r:id="rId49" display="https://baseball.yahoo.co.jp/npb/player/1900053/top" xr:uid="{9E7A6D2C-4EA1-4CEF-A8BD-96C98F8F1305}"/>
    <hyperlink ref="B156" r:id="rId50" display="https://baseball.yahoo.co.jp/npb/player/2103768/top" xr:uid="{417057D0-5972-4DD6-B4DF-CD7C081FB496}"/>
    <hyperlink ref="B157" r:id="rId51" display="https://baseball.yahoo.co.jp/npb/player/1800072/top" xr:uid="{99AF6715-73CD-4726-AF3F-2AD103EC4EF2}"/>
    <hyperlink ref="B158" r:id="rId52" display="https://baseball.yahoo.co.jp/npb/player/1900055/top" xr:uid="{C22496D8-47CA-49DE-8F74-E65E32A3229D}"/>
    <hyperlink ref="B159" r:id="rId53" display="https://baseball.yahoo.co.jp/npb/player/700050/top" xr:uid="{6C8F1D0B-FA29-4310-BF00-CEB46BCC82D0}"/>
    <hyperlink ref="B160" r:id="rId54" display="https://baseball.yahoo.co.jp/npb/player/1900056/top" xr:uid="{6E6D0BDB-5623-4AD5-9432-212779CC6126}"/>
    <hyperlink ref="B161" r:id="rId55" display="https://baseball.yahoo.co.jp/npb/player/1550972/top" xr:uid="{63DAA58C-4896-4528-99F2-E84A494E2A67}"/>
    <hyperlink ref="B162" r:id="rId56" display="https://baseball.yahoo.co.jp/npb/player/1800079/top" xr:uid="{5197A1BC-54D2-4C55-A158-1BDBA7D3822E}"/>
    <hyperlink ref="B163" r:id="rId57" display="https://baseball.yahoo.co.jp/npb/player/1800074/top" xr:uid="{6D6A3F3C-8D84-4F94-BB70-5201CC1BBBC8}"/>
    <hyperlink ref="B164" r:id="rId58" display="https://baseball.yahoo.co.jp/npb/player/1200070/top" xr:uid="{71EC6F16-6F1A-4F9B-8D25-0A4DB12C87B3}"/>
    <hyperlink ref="B165" r:id="rId59" display="https://baseball.yahoo.co.jp/npb/player/1700068/top" xr:uid="{2E93D5BB-94A1-4B55-9771-9C48E9A478DB}"/>
    <hyperlink ref="B166" r:id="rId60" display="https://baseball.yahoo.co.jp/npb/player/2000066/top" xr:uid="{179F0E78-4882-4DE7-8C40-138D32054B53}"/>
    <hyperlink ref="B151" r:id="rId61" display="https://baseball.yahoo.co.jp/npb/player/1100082/top" xr:uid="{DEB02B1D-FA7A-47FD-8558-E58FE0D70CCD}"/>
    <hyperlink ref="B134" r:id="rId62" display="https://baseball.yahoo.co.jp/npb/player/1100082/top" xr:uid="{C37E6AFB-3A70-4881-9DDB-23BFB289F7CF}"/>
    <hyperlink ref="B135" r:id="rId63" display="https://baseball.yahoo.co.jp/npb/player/1200070/top" xr:uid="{4EEBA152-7DBE-42C2-8807-A43B90E7F0E7}"/>
    <hyperlink ref="B136" r:id="rId64" display="https://baseball.yahoo.co.jp/npb/player/1900053/top" xr:uid="{8833C0ED-8335-4064-B0C5-3D439D1D0188}"/>
    <hyperlink ref="B137" r:id="rId65" display="https://baseball.yahoo.co.jp/npb/player/700050/top" xr:uid="{ED92D5EA-5BD4-4D85-A4E0-3D5D6C77672D}"/>
    <hyperlink ref="B138" r:id="rId66" display="https://baseball.yahoo.co.jp/npb/player/1400173/top" xr:uid="{15B569E9-EC1C-4A26-A14B-FB677BE62AF3}"/>
    <hyperlink ref="B139" r:id="rId67" display="https://baseball.yahoo.co.jp/npb/player/1800077/top" xr:uid="{10FF9511-D23A-49B5-B721-4932D59867EC}"/>
    <hyperlink ref="B140" r:id="rId68" display="https://baseball.yahoo.co.jp/npb/player/2103768/top" xr:uid="{11EFC296-6F53-4046-9311-A2EF87312D80}"/>
    <hyperlink ref="B141" r:id="rId69" display="https://baseball.yahoo.co.jp/npb/player/1800072/top" xr:uid="{9FFC121D-989D-4DD8-87FB-BA4C31C96401}"/>
    <hyperlink ref="B142" r:id="rId70" display="https://baseball.yahoo.co.jp/npb/player/1900055/top" xr:uid="{A4DF7AF8-15CF-480A-A2ED-2F8842892DB1}"/>
    <hyperlink ref="B143" r:id="rId71" display="https://baseball.yahoo.co.jp/npb/player/2000066/top" xr:uid="{FBDDF1DD-01CF-4A65-8117-E1DFE86A2E17}"/>
    <hyperlink ref="B144" r:id="rId72" display="https://baseball.yahoo.co.jp/npb/player/900430/top" xr:uid="{C97070FB-88CC-46B0-B2A7-0F7EFFF5DDE9}"/>
    <hyperlink ref="B145" r:id="rId73" display="https://baseball.yahoo.co.jp/npb/player/1800079/top" xr:uid="{C7D292D3-066F-4750-A2F9-6C5A31F3E5F0}"/>
    <hyperlink ref="B146" r:id="rId74" display="https://baseball.yahoo.co.jp/npb/player/1550972/top" xr:uid="{7CF80ECA-2439-4B33-B7E4-7033166D98A7}"/>
    <hyperlink ref="B147" r:id="rId75" display="https://baseball.yahoo.co.jp/npb/player/1800074/top" xr:uid="{D70AFC7C-525D-47EF-A5DD-5A7335FF0571}"/>
    <hyperlink ref="B148" r:id="rId76" display="https://baseball.yahoo.co.jp/npb/player/1900058/top" xr:uid="{4FC34354-CD0E-40A7-92F2-FAC4BDF47ECA}"/>
    <hyperlink ref="B149" r:id="rId77" display="https://baseball.yahoo.co.jp/npb/player/1900056/top" xr:uid="{D4AA221B-450B-4DB9-BFB8-23449E2A60FE}"/>
    <hyperlink ref="B118" r:id="rId78" display="https://baseball.yahoo.co.jp/npb/player/1100082/top" xr:uid="{005A9F91-7AA8-4097-B298-8A625DCD44AB}"/>
    <hyperlink ref="B119" r:id="rId79" display="https://baseball.yahoo.co.jp/npb/player/1800078/top" xr:uid="{6D1F560C-C295-4F3C-8131-C89E6BB6B217}"/>
    <hyperlink ref="B120" r:id="rId80" display="https://baseball.yahoo.co.jp/npb/player/1900053/top" xr:uid="{E40B0279-53D1-4D40-93C6-40D94D6BC51B}"/>
    <hyperlink ref="B121" r:id="rId81" display="https://baseball.yahoo.co.jp/npb/player/1550972/top" xr:uid="{C99D03D8-7B09-4311-9944-521E54A3CE76}"/>
    <hyperlink ref="B122" r:id="rId82" display="https://baseball.yahoo.co.jp/npb/player/700050/top" xr:uid="{C30F79FA-2C9A-40B9-AEFA-352FE0BF4199}"/>
    <hyperlink ref="B123" r:id="rId83" display="https://baseball.yahoo.co.jp/npb/player/1400173/top" xr:uid="{EAFB0018-31B6-4AC4-8BAF-506B33D87A77}"/>
    <hyperlink ref="B124" r:id="rId84" display="https://baseball.yahoo.co.jp/npb/player/2103768/top" xr:uid="{3A0D51D1-7CE4-4F78-A917-6080F99EE959}"/>
    <hyperlink ref="B125" r:id="rId85" display="https://baseball.yahoo.co.jp/npb/player/1800072/top" xr:uid="{31084253-4196-4EDC-818B-114B62F9DEC0}"/>
    <hyperlink ref="B126" r:id="rId86" display="https://baseball.yahoo.co.jp/npb/player/1200070/top" xr:uid="{3F472C7F-0A12-40E2-9418-0262966BF40B}"/>
    <hyperlink ref="B127" r:id="rId87" display="https://baseball.yahoo.co.jp/npb/player/900430/top" xr:uid="{927FA56B-55F5-414E-97AA-86CD43954556}"/>
    <hyperlink ref="B128" r:id="rId88" display="https://baseball.yahoo.co.jp/npb/player/1900055/top" xr:uid="{FE557B23-87D4-42E9-B951-B28392F24F00}"/>
    <hyperlink ref="B129" r:id="rId89" display="https://baseball.yahoo.co.jp/npb/player/1700068/top" xr:uid="{3AD96413-9273-44F4-8EFD-3614C593E1E9}"/>
    <hyperlink ref="B130" r:id="rId90" display="https://baseball.yahoo.co.jp/npb/player/1800074/top" xr:uid="{31E63929-EA76-43E4-AB51-114E3B831595}"/>
    <hyperlink ref="B131" r:id="rId91" display="https://baseball.yahoo.co.jp/npb/player/1900056/top" xr:uid="{DF6BB5AB-04D2-446E-93DA-0899CBC814A2}"/>
    <hyperlink ref="B132" r:id="rId92" display="https://baseball.yahoo.co.jp/npb/player/1900058/top" xr:uid="{EA386D84-984A-4F35-B355-612DC00163B4}"/>
    <hyperlink ref="B103" r:id="rId93" display="https://baseball.yahoo.co.jp/npb/player/1700068/top" xr:uid="{05678C63-1893-4D66-B885-1A7431B03E4E}"/>
    <hyperlink ref="B104" r:id="rId94" display="https://baseball.yahoo.co.jp/npb/player/1400173/top" xr:uid="{8ABE126D-130E-49AD-AB38-A86FE6C3DF32}"/>
    <hyperlink ref="B105" r:id="rId95" display="https://baseball.yahoo.co.jp/npb/player/1100082/top" xr:uid="{9A45E1F8-05F9-41E4-97CD-4B9721E514DD}"/>
    <hyperlink ref="B106" r:id="rId96" display="https://baseball.yahoo.co.jp/npb/player/1800078/top" xr:uid="{FAE02FDE-88B8-4719-84F8-F638D88A94BA}"/>
    <hyperlink ref="B107" r:id="rId97" display="https://baseball.yahoo.co.jp/npb/player/2103768/top" xr:uid="{4A9CB1AE-DDC1-4F18-8B32-B3E28724E749}"/>
    <hyperlink ref="B108" r:id="rId98" display="https://baseball.yahoo.co.jp/npb/player/1800072/top" xr:uid="{9C7A699F-7C22-4018-892C-2DFF94E8C6BB}"/>
    <hyperlink ref="B109" r:id="rId99" display="https://baseball.yahoo.co.jp/npb/player/1900055/top" xr:uid="{E8810C97-074F-4E93-85CF-9F624AC9620F}"/>
    <hyperlink ref="B110" r:id="rId100" display="https://baseball.yahoo.co.jp/npb/player/2000066/top" xr:uid="{F005538C-0D30-4B88-AC90-5C5219FDD714}"/>
    <hyperlink ref="B111" r:id="rId101" display="https://baseball.yahoo.co.jp/npb/player/1550972/top" xr:uid="{77E5A6D5-7BF5-495D-B039-F41E5FDAC982}"/>
    <hyperlink ref="B112" r:id="rId102" display="https://baseball.yahoo.co.jp/npb/player/1800074/top" xr:uid="{D4F67F39-69D4-4C84-B3BB-38873E9E7FE0}"/>
    <hyperlink ref="B113" r:id="rId103" display="https://baseball.yahoo.co.jp/npb/player/1900053/top" xr:uid="{CB9553C0-9A8E-4A0F-BA0F-7A8D067FA758}"/>
    <hyperlink ref="B114" r:id="rId104" display="https://baseball.yahoo.co.jp/npb/player/1800079/top" xr:uid="{7C5275E7-2A3C-4D48-9246-7CC6C131920A}"/>
    <hyperlink ref="B115" r:id="rId105" display="https://baseball.yahoo.co.jp/npb/player/1900056/top" xr:uid="{AD1E840D-ACE9-4732-92BF-FCE5F0CE2E0B}"/>
    <hyperlink ref="B116" r:id="rId106" display="https://baseball.yahoo.co.jp/npb/player/1900058/top" xr:uid="{F2217EB4-2721-4ADD-8F54-60A0BD19AFBE}"/>
    <hyperlink ref="B72" r:id="rId107" display="https://baseball.yahoo.co.jp/npb/player/1100082/top" xr:uid="{69B974BA-1F6A-423B-8308-B5701BB6F255}"/>
    <hyperlink ref="B73" r:id="rId108" display="https://baseball.yahoo.co.jp/npb/player/1900055/top" xr:uid="{C5F6AA9F-BFEA-4876-8C28-C05E9371C065}"/>
    <hyperlink ref="B74" r:id="rId109" display="https://baseball.yahoo.co.jp/npb/player/1400173/top" xr:uid="{2921545B-2AAC-4C16-AA95-013526184C35}"/>
    <hyperlink ref="B75" r:id="rId110" display="https://baseball.yahoo.co.jp/npb/player/1500096/top" xr:uid="{2FF89C5F-0401-4C1D-9B2C-1158D0248601}"/>
    <hyperlink ref="B76" r:id="rId111" display="https://baseball.yahoo.co.jp/npb/player/1550972/top" xr:uid="{67410911-7A2E-4176-AF25-9CCD4F150572}"/>
    <hyperlink ref="B77" r:id="rId112" display="https://baseball.yahoo.co.jp/npb/player/2103768/top" xr:uid="{AD8D1388-CC32-4CA0-93F0-BF373CD21F85}"/>
    <hyperlink ref="B78" r:id="rId113" display="https://baseball.yahoo.co.jp/npb/player/1800072/top" xr:uid="{7E70C5F3-456D-48EF-A14F-5BEC5A2CDCAD}"/>
    <hyperlink ref="B79" r:id="rId114" display="https://baseball.yahoo.co.jp/npb/player/700050/top" xr:uid="{C891E442-7170-4F8C-B543-D555C957FC95}"/>
    <hyperlink ref="B80" r:id="rId115" display="https://baseball.yahoo.co.jp/npb/player/2000066/top" xr:uid="{06A5E68A-A65D-4BDB-AC83-4DF30059F360}"/>
    <hyperlink ref="B81" r:id="rId116" display="https://baseball.yahoo.co.jp/npb/player/1900053/top" xr:uid="{3E32B777-A317-4A85-80C2-CEA72A227430}"/>
    <hyperlink ref="B82" r:id="rId117" display="https://baseball.yahoo.co.jp/npb/player/1800079/top" xr:uid="{878A1F51-BACD-44F9-A733-30819566D3E4}"/>
    <hyperlink ref="B83" r:id="rId118" display="https://baseball.yahoo.co.jp/npb/player/1000098/top" xr:uid="{E3E091FD-BD18-45B0-9F0A-739AB78DF5B7}"/>
    <hyperlink ref="B84" r:id="rId119" display="https://baseball.yahoo.co.jp/npb/player/1800074/top" xr:uid="{1DDC977D-8B66-40E8-96C5-D081625A6402}"/>
    <hyperlink ref="B85" r:id="rId120" display="https://baseball.yahoo.co.jp/npb/player/1200070/top" xr:uid="{5BEA4D0B-3F7A-400D-AB0C-68F78A3CD474}"/>
    <hyperlink ref="B87" r:id="rId121" display="https://baseball.yahoo.co.jp/npb/player/1700068/top" xr:uid="{F5FA251E-5EA2-4459-9264-F9F75C11867E}"/>
    <hyperlink ref="B88" r:id="rId122" display="https://baseball.yahoo.co.jp/npb/player/1500096/top" xr:uid="{C4241590-E1A2-46BB-A7A4-40320303FE41}"/>
    <hyperlink ref="B89" r:id="rId123" display="https://baseball.yahoo.co.jp/npb/player/1550972/top" xr:uid="{C8082209-09BB-4444-94D8-FA2FACBC59EF}"/>
    <hyperlink ref="B90" r:id="rId124" display="https://baseball.yahoo.co.jp/npb/player/1800079/top" xr:uid="{CD7D2589-64CD-4F59-96C5-5ADDB2219FC4}"/>
    <hyperlink ref="B91" r:id="rId125" display="https://baseball.yahoo.co.jp/npb/player/1100082/top" xr:uid="{C6D6FDCB-E21B-4136-9E19-F9F46246174F}"/>
    <hyperlink ref="B92" r:id="rId126" display="https://baseball.yahoo.co.jp/npb/player/1200070/top" xr:uid="{0E96728E-F243-4FB3-BAF4-CC5CD346FBE4}"/>
    <hyperlink ref="B93" r:id="rId127" display="https://baseball.yahoo.co.jp/npb/player/2103768/top" xr:uid="{327A6F7D-F60E-4AC4-B3A9-9B0F5DFEA7DD}"/>
    <hyperlink ref="B94" r:id="rId128" display="https://baseball.yahoo.co.jp/npb/player/1800072/top" xr:uid="{A5A13567-6330-4B51-8898-9C6A2A895228}"/>
    <hyperlink ref="B95" r:id="rId129" display="https://baseball.yahoo.co.jp/npb/player/1900055/top" xr:uid="{E4C50313-C5D0-4063-87D3-B5F4623B1663}"/>
    <hyperlink ref="B96" r:id="rId130" display="https://baseball.yahoo.co.jp/npb/player/700050/top" xr:uid="{BD02428F-2A7E-46CB-B557-99010AE7DECD}"/>
    <hyperlink ref="B97" r:id="rId131" display="https://baseball.yahoo.co.jp/npb/player/1000098/top" xr:uid="{769C74A9-F40E-49E2-B905-46EAAC8E4CE7}"/>
    <hyperlink ref="B98" r:id="rId132" display="https://baseball.yahoo.co.jp/npb/player/900430/top" xr:uid="{5ABB73BB-6802-4D31-A5C7-41E7A4CF6D87}"/>
    <hyperlink ref="B99" r:id="rId133" display="https://baseball.yahoo.co.jp/npb/player/1800078/top" xr:uid="{54759D99-5DEF-4B39-949E-B17BD6F899FF}"/>
    <hyperlink ref="B100" r:id="rId134" display="https://baseball.yahoo.co.jp/npb/player/2000066/top" xr:uid="{1E1CACE2-3F3E-4B24-B7A9-65757B682E99}"/>
    <hyperlink ref="B101" r:id="rId135" display="https://baseball.yahoo.co.jp/npb/player/1900058/top" xr:uid="{EDA18ECF-57D1-43D5-BF20-7C8FFE4D8818}"/>
    <hyperlink ref="B60" r:id="rId136" display="https://baseball.yahoo.co.jp/npb/player/1100082/top" xr:uid="{3F228B77-5A80-49A3-8589-31906FBC7C9E}"/>
    <hyperlink ref="B61" r:id="rId137" display="https://baseball.yahoo.co.jp/npb/player/1200070/top" xr:uid="{2C57D5F6-2B04-4C4B-82B0-36793E7E0877}"/>
    <hyperlink ref="B62" r:id="rId138" display="https://baseball.yahoo.co.jp/npb/player/1700068/top" xr:uid="{D0A85972-189C-4BD7-B6DD-650E9DB00EE1}"/>
    <hyperlink ref="B63" r:id="rId139" display="https://baseball.yahoo.co.jp/npb/player/1500096/top" xr:uid="{4ECCC396-F048-448F-AC68-1E73BD04CF26}"/>
    <hyperlink ref="B64" r:id="rId140" display="https://baseball.yahoo.co.jp/npb/player/2103768/top" xr:uid="{297CD195-FF47-48DC-9E45-0DF6156D3545}"/>
    <hyperlink ref="B65" r:id="rId141" display="https://baseball.yahoo.co.jp/npb/player/1800072/top" xr:uid="{B0D3FDBE-1BC7-4895-A96C-F7A7A5833A86}"/>
    <hyperlink ref="B66" r:id="rId142" display="https://baseball.yahoo.co.jp/npb/player/1800074/top" xr:uid="{16EEF526-90A5-4E08-8B67-18C82EFFF91D}"/>
    <hyperlink ref="B67" r:id="rId143" display="https://baseball.yahoo.co.jp/npb/player/900430/top" xr:uid="{E0974911-9F8C-438A-AF6F-471C2FD1291E}"/>
    <hyperlink ref="B68" r:id="rId144" display="https://baseball.yahoo.co.jp/npb/player/1550972/top" xr:uid="{1CE8E03F-435A-49CC-92DE-651A1F2E68FB}"/>
    <hyperlink ref="B69" r:id="rId145" display="https://baseball.yahoo.co.jp/npb/player/1000098/top" xr:uid="{6C51A286-0F6C-4BE6-903B-4DFF9054657C}"/>
    <hyperlink ref="B70" r:id="rId146" display="https://baseball.yahoo.co.jp/npb/player/1800079/top" xr:uid="{72F1D425-1B8B-4B9B-9CC1-EB5E5A55CD42}"/>
    <hyperlink ref="B45" r:id="rId147" display="https://baseball.yahoo.co.jp/npb/player/1800079/top" xr:uid="{0F982D3F-CAAA-4A19-81E5-D7CEEEFF9513}"/>
    <hyperlink ref="B46" r:id="rId148" display="https://baseball.yahoo.co.jp/npb/player/1100082/top" xr:uid="{0F037D05-EC8D-4CDC-B03F-A730D6A5CFA6}"/>
    <hyperlink ref="B47" r:id="rId149" display="https://baseball.yahoo.co.jp/npb/player/1500096/top" xr:uid="{FA36487B-53B9-4022-879C-26AA6ED2D085}"/>
    <hyperlink ref="B48" r:id="rId150" display="https://baseball.yahoo.co.jp/npb/player/1200070/top" xr:uid="{AEAA4E11-086D-4B76-9A90-AAC772EAED51}"/>
    <hyperlink ref="B49" r:id="rId151" display="https://baseball.yahoo.co.jp/npb/player/2103768/top" xr:uid="{2EAB148B-E495-4A17-A4A5-CAFEF7AEBFEB}"/>
    <hyperlink ref="B50" r:id="rId152" display="https://baseball.yahoo.co.jp/npb/player/1800072/top" xr:uid="{C53F078D-7B2D-4FB3-A8F0-508343AC8A64}"/>
    <hyperlink ref="B51" r:id="rId153" display="https://baseball.yahoo.co.jp/npb/player/900430/top" xr:uid="{42755BEA-4524-4AE2-9BC3-441FE47B9C8B}"/>
    <hyperlink ref="B52" r:id="rId154" display="https://baseball.yahoo.co.jp/npb/player/1900055/top" xr:uid="{CDC59326-6053-4BB3-B876-F93B18714D0D}"/>
    <hyperlink ref="B53" r:id="rId155" display="https://baseball.yahoo.co.jp/npb/player/1700068/top" xr:uid="{9FFCAFBA-C198-4A24-8369-057322789CEA}"/>
    <hyperlink ref="B54" r:id="rId156" display="https://baseball.yahoo.co.jp/npb/player/1550972/top" xr:uid="{28B0B11A-7972-47EC-8B14-B9BEB8987C5B}"/>
    <hyperlink ref="B55" r:id="rId157" display="https://baseball.yahoo.co.jp/npb/player/1900058/top" xr:uid="{18A48A52-7613-4CD0-85DD-47619D01DB06}"/>
    <hyperlink ref="B56" r:id="rId158" display="https://baseball.yahoo.co.jp/npb/player/1900053/top" xr:uid="{CBE7BE4E-5A57-4962-8395-2A95FB6EBD5B}"/>
    <hyperlink ref="B57" r:id="rId159" display="https://baseball.yahoo.co.jp/npb/player/1000098/top" xr:uid="{2AC7D8E0-449B-4542-A570-19418BDB0B8D}"/>
    <hyperlink ref="B58" r:id="rId160" display="https://baseball.yahoo.co.jp/npb/player/1800078/top" xr:uid="{CB1EB33A-890F-444F-A5D1-D4AB1A8DB2DD}"/>
    <hyperlink ref="B24" r:id="rId161" display="https://baseball.yahoo.co.jp/npb/player/1800079/top" xr:uid="{079B9021-1A95-4CFF-9A61-9535D18878E7}"/>
    <hyperlink ref="B25" r:id="rId162" display="https://baseball.yahoo.co.jp/npb/player/1100082/top" xr:uid="{11615E9D-8DA3-4C26-953E-9744A948AEE9}"/>
    <hyperlink ref="B26" r:id="rId163" display="https://baseball.yahoo.co.jp/npb/player/1300059/top" xr:uid="{028C5FFD-47FA-4B03-A850-ABDD4BDCBDB7}"/>
    <hyperlink ref="B27" r:id="rId164" display="https://baseball.yahoo.co.jp/npb/player/1500096/top" xr:uid="{D1F1EE56-6D87-4370-8D0E-8A01BB0D611D}"/>
    <hyperlink ref="B28" r:id="rId165" display="https://baseball.yahoo.co.jp/npb/player/1700068/top" xr:uid="{FB9594AA-D695-4E8E-B35D-CA0DB40E21FC}"/>
    <hyperlink ref="B29" r:id="rId166" display="https://baseball.yahoo.co.jp/npb/player/800041/top" xr:uid="{2A7A8B6D-837B-41C8-8F07-FEC87443EBBC}"/>
    <hyperlink ref="B30" r:id="rId167" display="https://baseball.yahoo.co.jp/npb/player/1000098/top" xr:uid="{6687944E-B0E9-49CE-B7F5-8A8CC3EE5F1F}"/>
    <hyperlink ref="B31" r:id="rId168" display="https://baseball.yahoo.co.jp/npb/player/1600124/top" xr:uid="{6BEDA0D4-1BA8-4EF4-B518-6E842F98DDA7}"/>
    <hyperlink ref="B32" r:id="rId169" display="https://baseball.yahoo.co.jp/npb/player/1800072/top" xr:uid="{8230ACF0-EA30-49E4-9666-7C5F965DBC3D}"/>
    <hyperlink ref="B33" r:id="rId170" display="https://baseball.yahoo.co.jp/npb/player/2103768/top" xr:uid="{F120B0F2-B58D-4798-A7E6-D8C9A2110B12}"/>
    <hyperlink ref="B34" r:id="rId171" display="https://baseball.yahoo.co.jp/npb/player/1400173/top" xr:uid="{CBA671C1-2372-4E45-A0D0-F6E515E91E5E}"/>
    <hyperlink ref="B35" r:id="rId172" display="https://baseball.yahoo.co.jp/npb/player/1800074/top" xr:uid="{9BB0423E-2667-4FEF-8410-83A463F8A901}"/>
    <hyperlink ref="B36" r:id="rId173" display="https://baseball.yahoo.co.jp/npb/player/900430/top" xr:uid="{C1F86DCB-1546-442E-B1FB-38372AAC72C1}"/>
    <hyperlink ref="B37" r:id="rId174" display="https://baseball.yahoo.co.jp/npb/player/1300057/top" xr:uid="{5E7FFD5E-CD63-46C1-BA91-D7601E0BC6A6}"/>
    <hyperlink ref="B38" r:id="rId175" display="https://baseball.yahoo.co.jp/npb/player/900397/top" xr:uid="{52E16532-25A7-4176-9B9D-12CE5E8FE1AC}"/>
    <hyperlink ref="B39" r:id="rId176" display="https://baseball.yahoo.co.jp/npb/player/800087/top" xr:uid="{B079F8EA-BF51-494C-B5D4-37878556A304}"/>
    <hyperlink ref="B40" r:id="rId177" display="https://baseball.yahoo.co.jp/npb/player/900038/top" xr:uid="{6CD54FDB-7873-4CB2-83EF-8AC0D91C02C8}"/>
    <hyperlink ref="B41" r:id="rId178" display="https://baseball.yahoo.co.jp/npb/player/700050/top" xr:uid="{897843A3-DEFB-48F3-9099-3CEB05463396}"/>
    <hyperlink ref="B42" r:id="rId179" display="https://baseball.yahoo.co.jp/npb/player/1100039/top" xr:uid="{182773BF-8C46-450E-AE5C-E8B812A41AB1}"/>
    <hyperlink ref="B43" r:id="rId180" display="https://baseball.yahoo.co.jp/npb/player/1900134/top" xr:uid="{DCD06695-A4F3-4749-8203-3118A7F38CDA}"/>
    <hyperlink ref="B3" r:id="rId181" display="https://baseball.yahoo.co.jp/npb/player/1500096/top" xr:uid="{D3DECD3F-C786-4043-A466-93BCE6D58BAE}"/>
    <hyperlink ref="B4" r:id="rId182" display="https://baseball.yahoo.co.jp/npb/player/1700068/top" xr:uid="{9963B8EA-A984-46EA-8F5B-8FCAE353DA8F}"/>
    <hyperlink ref="B5" r:id="rId183" display="https://baseball.yahoo.co.jp/npb/player/1100082/top" xr:uid="{DBB7DD48-139C-4F20-9E74-9143224CFC9C}"/>
    <hyperlink ref="B6" r:id="rId184" display="https://baseball.yahoo.co.jp/npb/player/1200070/top" xr:uid="{EC95D47F-20EF-4A61-9257-E9F2E791B40D}"/>
    <hyperlink ref="B7" r:id="rId185" display="https://baseball.yahoo.co.jp/npb/player/1800072/top" xr:uid="{B3944D77-5EB7-408E-B5FA-8864C01DC764}"/>
    <hyperlink ref="B8" r:id="rId186" display="https://baseball.yahoo.co.jp/npb/player/800041/top" xr:uid="{2FF6863A-4541-42C6-9F63-D827B7094FE7}"/>
    <hyperlink ref="B9" r:id="rId187" display="https://baseball.yahoo.co.jp/npb/player/1550972/top" xr:uid="{900FAF20-E771-4557-8FF1-1EB3D3A589A6}"/>
    <hyperlink ref="B10" r:id="rId188" display="https://baseball.yahoo.co.jp/npb/player/1600124/top" xr:uid="{3609B31B-FF2D-4A40-8868-E4CB818FF52E}"/>
    <hyperlink ref="B11" r:id="rId189" display="https://baseball.yahoo.co.jp/npb/player/1300059/top" xr:uid="{9B8CD0CA-3045-475E-9467-2B1E6058E4B1}"/>
    <hyperlink ref="B12" r:id="rId190" display="https://baseball.yahoo.co.jp/npb/player/700050/top" xr:uid="{5E5C5EAB-B75E-483C-97B3-A8886A919452}"/>
    <hyperlink ref="B13" r:id="rId191" display="https://baseball.yahoo.co.jp/npb/player/1900058/top" xr:uid="{80048F30-D58C-4BEF-A19F-2A990E41A2A1}"/>
    <hyperlink ref="B14" r:id="rId192" display="https://baseball.yahoo.co.jp/npb/player/2103768/top" xr:uid="{E6B12838-EB4E-4830-A4E5-A6A9B36F13C9}"/>
    <hyperlink ref="B15" r:id="rId193" display="https://baseball.yahoo.co.jp/npb/player/1800079/top" xr:uid="{1E19719F-D9F9-4A86-86B8-BFCA0BAA73DB}"/>
    <hyperlink ref="B16" r:id="rId194" display="https://baseball.yahoo.co.jp/npb/player/1400173/top" xr:uid="{7141811E-8EA7-4D6E-B830-9F61ABD5DD03}"/>
    <hyperlink ref="B17" r:id="rId195" display="https://baseball.yahoo.co.jp/npb/player/1900052/top" xr:uid="{6356351F-A75E-45C2-B302-D7130297A0DC}"/>
    <hyperlink ref="B18" r:id="rId196" display="https://baseball.yahoo.co.jp/npb/player/900397/top" xr:uid="{55E0C05C-B9A8-4D56-996F-23FA1745D8BB}"/>
    <hyperlink ref="B19" r:id="rId197" display="https://baseball.yahoo.co.jp/npb/player/1600121/top" xr:uid="{38740DF5-A365-46D4-A2BE-190B59A7F636}"/>
    <hyperlink ref="B20" r:id="rId198" display="https://baseball.yahoo.co.jp/npb/player/1700075/top" xr:uid="{2F40E67F-FA2A-4B4B-AC4B-F124305CBFCC}"/>
    <hyperlink ref="B21" r:id="rId199" display="https://baseball.yahoo.co.jp/npb/player/1800076/top" xr:uid="{07AE17D2-A0DA-43E4-B61E-2424ADC96A9B}"/>
    <hyperlink ref="B22" r:id="rId200" display="https://baseball.yahoo.co.jp/npb/player/1800074/top" xr:uid="{B84E6109-9044-4D89-BA6E-DBBD05EBC7F8}"/>
  </hyperlinks>
  <pageMargins left="0.7" right="0.7" top="0.75" bottom="0.75" header="0.3" footer="0.3"/>
  <pageSetup paperSize="9" orientation="landscape" horizontalDpi="4294967293" verticalDpi="0" r:id="rId20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76"/>
  <sheetViews>
    <sheetView workbookViewId="0"/>
    <sheetView workbookViewId="1"/>
  </sheetViews>
  <sheetFormatPr defaultRowHeight="12"/>
  <cols>
    <col min="1" max="1" width="5.75" style="20" customWidth="1"/>
    <col min="2" max="3" width="5.5" style="20" customWidth="1"/>
    <col min="4" max="5" width="8.25" style="347" customWidth="1"/>
    <col min="6" max="10" width="8.25" style="341" customWidth="1"/>
    <col min="11" max="11" width="20.625" style="341" customWidth="1"/>
    <col min="12" max="15" width="14" style="341" customWidth="1"/>
    <col min="16" max="16" width="10.5" style="341" customWidth="1"/>
    <col min="17" max="25" width="11" style="298" customWidth="1"/>
    <col min="26" max="27" width="9" style="298"/>
    <col min="28" max="16384" width="9" style="20"/>
  </cols>
  <sheetData>
    <row r="1" spans="1:27">
      <c r="A1" s="60"/>
      <c r="B1" s="60"/>
      <c r="C1" s="60"/>
      <c r="D1" s="144" t="s">
        <v>132</v>
      </c>
      <c r="E1" s="144" t="s">
        <v>133</v>
      </c>
      <c r="F1" s="94" t="s">
        <v>134</v>
      </c>
      <c r="G1" s="94" t="s">
        <v>135</v>
      </c>
      <c r="H1" s="94" t="s">
        <v>136</v>
      </c>
      <c r="I1" s="94" t="s">
        <v>137</v>
      </c>
      <c r="J1" s="94" t="s">
        <v>138</v>
      </c>
      <c r="K1" s="94" t="s">
        <v>139</v>
      </c>
      <c r="L1" s="94" t="s">
        <v>140</v>
      </c>
      <c r="M1" s="94" t="s">
        <v>141</v>
      </c>
      <c r="N1" s="94" t="s">
        <v>142</v>
      </c>
      <c r="O1" s="94" t="s">
        <v>143</v>
      </c>
      <c r="P1" s="94" t="s">
        <v>144</v>
      </c>
      <c r="Q1" s="297" t="s">
        <v>145</v>
      </c>
      <c r="R1" s="297" t="s">
        <v>146</v>
      </c>
      <c r="S1" s="297" t="s">
        <v>147</v>
      </c>
      <c r="T1" s="297" t="s">
        <v>148</v>
      </c>
      <c r="U1" s="297" t="s">
        <v>149</v>
      </c>
      <c r="V1" s="297" t="s">
        <v>150</v>
      </c>
      <c r="W1" s="297" t="s">
        <v>151</v>
      </c>
      <c r="X1" s="297" t="s">
        <v>152</v>
      </c>
      <c r="Y1" s="297" t="s">
        <v>153</v>
      </c>
      <c r="Z1" s="297" t="s">
        <v>154</v>
      </c>
      <c r="AA1" s="297" t="s">
        <v>155</v>
      </c>
    </row>
    <row r="2" spans="1:27">
      <c r="A2" s="60" t="s">
        <v>156</v>
      </c>
      <c r="B2" s="60">
        <v>24</v>
      </c>
      <c r="C2" s="60">
        <v>1949</v>
      </c>
      <c r="D2" s="144"/>
      <c r="E2" s="144"/>
      <c r="F2" s="94"/>
      <c r="G2" s="94"/>
      <c r="H2" s="94"/>
      <c r="I2" s="94"/>
      <c r="J2" s="94"/>
      <c r="K2" s="94" t="s">
        <v>157</v>
      </c>
      <c r="L2" s="94"/>
      <c r="M2" s="94"/>
      <c r="N2" s="94"/>
      <c r="O2" s="94"/>
      <c r="P2" s="94" t="s">
        <v>158</v>
      </c>
      <c r="Q2" s="297"/>
      <c r="R2" s="297"/>
      <c r="S2" s="297"/>
      <c r="T2" s="297"/>
      <c r="U2" s="297"/>
      <c r="V2" s="297"/>
      <c r="W2" s="297"/>
      <c r="X2" s="297"/>
      <c r="Y2" s="297"/>
      <c r="Z2" s="297"/>
      <c r="AA2" s="297"/>
    </row>
    <row r="3" spans="1:27">
      <c r="A3" s="60"/>
      <c r="B3" s="60">
        <v>25</v>
      </c>
      <c r="C3" s="60">
        <v>1950</v>
      </c>
      <c r="D3" s="144" t="s">
        <v>159</v>
      </c>
      <c r="E3" s="144" t="s">
        <v>160</v>
      </c>
      <c r="F3" s="94" t="s">
        <v>865</v>
      </c>
      <c r="G3" s="94" t="s">
        <v>866</v>
      </c>
      <c r="H3" s="94" t="s">
        <v>614</v>
      </c>
      <c r="I3" s="94" t="s">
        <v>808</v>
      </c>
      <c r="J3" s="94" t="s">
        <v>868</v>
      </c>
      <c r="K3" s="94" t="s">
        <v>162</v>
      </c>
      <c r="L3" s="94"/>
      <c r="M3" s="94"/>
      <c r="N3" s="94" t="s">
        <v>163</v>
      </c>
      <c r="O3" s="94"/>
      <c r="P3" s="94" t="s">
        <v>158</v>
      </c>
      <c r="Q3" s="297" t="s">
        <v>1127</v>
      </c>
      <c r="R3" s="297"/>
      <c r="S3" s="297" t="s">
        <v>935</v>
      </c>
      <c r="T3" s="297"/>
      <c r="U3" s="297"/>
      <c r="V3" s="297"/>
      <c r="W3" s="297"/>
      <c r="X3" s="297"/>
      <c r="Y3" s="297"/>
      <c r="Z3" s="297"/>
      <c r="AA3" s="297"/>
    </row>
    <row r="4" spans="1:27">
      <c r="A4" s="60"/>
      <c r="B4" s="60">
        <v>26</v>
      </c>
      <c r="C4" s="60">
        <v>1951</v>
      </c>
      <c r="D4" s="144" t="s">
        <v>24</v>
      </c>
      <c r="E4" s="144" t="s">
        <v>24</v>
      </c>
      <c r="F4" s="94" t="s">
        <v>865</v>
      </c>
      <c r="G4" s="94" t="s">
        <v>614</v>
      </c>
      <c r="H4" s="94"/>
      <c r="I4" s="94" t="s">
        <v>609</v>
      </c>
      <c r="J4" s="94" t="s">
        <v>867</v>
      </c>
      <c r="K4" s="94" t="s">
        <v>165</v>
      </c>
      <c r="L4" s="94"/>
      <c r="M4" s="94"/>
      <c r="N4" s="94"/>
      <c r="O4" s="94"/>
      <c r="P4" s="94" t="s">
        <v>158</v>
      </c>
      <c r="Q4" s="297"/>
      <c r="R4" s="297"/>
      <c r="S4" s="297"/>
      <c r="T4" s="297"/>
      <c r="U4" s="297"/>
      <c r="V4" s="297"/>
      <c r="W4" s="297"/>
      <c r="X4" s="297"/>
      <c r="Y4" s="297"/>
      <c r="Z4" s="297"/>
      <c r="AA4" s="297"/>
    </row>
    <row r="5" spans="1:27">
      <c r="A5" s="60"/>
      <c r="B5" s="60">
        <v>27</v>
      </c>
      <c r="C5" s="60">
        <v>1952</v>
      </c>
      <c r="D5" s="144" t="s">
        <v>24</v>
      </c>
      <c r="E5" s="144" t="s">
        <v>24</v>
      </c>
      <c r="F5" s="94" t="s">
        <v>614</v>
      </c>
      <c r="G5" s="94" t="s">
        <v>865</v>
      </c>
      <c r="H5" s="94" t="s">
        <v>808</v>
      </c>
      <c r="I5" s="94" t="s">
        <v>609</v>
      </c>
      <c r="J5" s="343" t="s">
        <v>82</v>
      </c>
      <c r="K5" s="94"/>
      <c r="L5" s="94"/>
      <c r="M5" s="94"/>
      <c r="N5" s="94"/>
      <c r="O5" s="94"/>
      <c r="P5" s="94" t="s">
        <v>158</v>
      </c>
      <c r="Q5" s="297" t="s">
        <v>1128</v>
      </c>
      <c r="R5" s="297" t="s">
        <v>940</v>
      </c>
      <c r="S5" s="297"/>
      <c r="T5" s="297"/>
      <c r="U5" s="297"/>
      <c r="V5" s="297"/>
      <c r="W5" s="297"/>
      <c r="X5" s="297"/>
      <c r="Y5" s="297"/>
      <c r="Z5" s="297"/>
      <c r="AA5" s="297"/>
    </row>
    <row r="6" spans="1:27">
      <c r="A6" s="60"/>
      <c r="B6" s="60">
        <v>28</v>
      </c>
      <c r="C6" s="60">
        <v>1953</v>
      </c>
      <c r="D6" s="144" t="s">
        <v>24</v>
      </c>
      <c r="E6" s="144" t="s">
        <v>24</v>
      </c>
      <c r="F6" s="94" t="s">
        <v>614</v>
      </c>
      <c r="G6" s="94" t="s">
        <v>865</v>
      </c>
      <c r="H6" s="343" t="s">
        <v>82</v>
      </c>
      <c r="I6" s="94" t="s">
        <v>808</v>
      </c>
      <c r="J6" s="94" t="s">
        <v>609</v>
      </c>
      <c r="K6" s="94" t="s">
        <v>166</v>
      </c>
      <c r="L6" s="94" t="s">
        <v>167</v>
      </c>
      <c r="M6" s="94"/>
      <c r="N6" s="94"/>
      <c r="O6" s="94"/>
      <c r="P6" s="94" t="s">
        <v>163</v>
      </c>
      <c r="Q6" s="297" t="s">
        <v>1129</v>
      </c>
      <c r="R6" s="297"/>
      <c r="S6" s="297"/>
      <c r="T6" s="297"/>
      <c r="U6" s="297"/>
      <c r="V6" s="297"/>
      <c r="W6" s="297"/>
      <c r="X6" s="297"/>
      <c r="Y6" s="297"/>
      <c r="Z6" s="297"/>
      <c r="AA6" s="297"/>
    </row>
    <row r="7" spans="1:27">
      <c r="A7" s="60"/>
      <c r="B7" s="60">
        <v>29</v>
      </c>
      <c r="C7" s="60">
        <v>1954</v>
      </c>
      <c r="D7" s="144" t="s">
        <v>27</v>
      </c>
      <c r="E7" s="144" t="s">
        <v>27</v>
      </c>
      <c r="F7" s="94" t="s">
        <v>866</v>
      </c>
      <c r="G7" s="94" t="s">
        <v>614</v>
      </c>
      <c r="H7" s="343" t="s">
        <v>82</v>
      </c>
      <c r="I7" s="94" t="s">
        <v>609</v>
      </c>
      <c r="J7" s="94" t="s">
        <v>808</v>
      </c>
      <c r="K7" s="94"/>
      <c r="L7" s="94"/>
      <c r="M7" s="94"/>
      <c r="N7" s="94"/>
      <c r="O7" s="94"/>
      <c r="P7" s="94" t="s">
        <v>163</v>
      </c>
      <c r="Q7" s="297"/>
      <c r="R7" s="297"/>
      <c r="S7" s="297"/>
      <c r="T7" s="297"/>
      <c r="U7" s="297"/>
      <c r="V7" s="297"/>
      <c r="W7" s="297"/>
      <c r="X7" s="297"/>
      <c r="Y7" s="297"/>
      <c r="Z7" s="297"/>
      <c r="AA7" s="297"/>
    </row>
    <row r="8" spans="1:27">
      <c r="A8" s="60"/>
      <c r="B8" s="60">
        <v>30</v>
      </c>
      <c r="C8" s="60">
        <v>1955</v>
      </c>
      <c r="D8" s="144" t="s">
        <v>24</v>
      </c>
      <c r="E8" s="144" t="s">
        <v>24</v>
      </c>
      <c r="F8" s="94" t="s">
        <v>865</v>
      </c>
      <c r="G8" s="94" t="s">
        <v>614</v>
      </c>
      <c r="H8" s="343" t="s">
        <v>82</v>
      </c>
      <c r="I8" s="94" t="s">
        <v>609</v>
      </c>
      <c r="J8" s="94" t="s">
        <v>808</v>
      </c>
      <c r="K8" s="94" t="s">
        <v>1125</v>
      </c>
      <c r="L8" s="94"/>
      <c r="M8" s="94" t="s">
        <v>934</v>
      </c>
      <c r="N8" s="94"/>
      <c r="O8" s="94"/>
      <c r="P8" s="94" t="s">
        <v>163</v>
      </c>
      <c r="Q8" s="297" t="s">
        <v>922</v>
      </c>
      <c r="R8" s="297" t="s">
        <v>924</v>
      </c>
      <c r="S8" s="297" t="s">
        <v>937</v>
      </c>
      <c r="T8" s="297"/>
      <c r="U8" s="297"/>
      <c r="V8" s="297"/>
      <c r="W8" s="297"/>
      <c r="X8" s="297"/>
      <c r="Y8" s="297"/>
      <c r="Z8" s="297"/>
      <c r="AA8" s="297"/>
    </row>
    <row r="9" spans="1:27">
      <c r="A9" s="60"/>
      <c r="B9" s="60">
        <v>31</v>
      </c>
      <c r="C9" s="60">
        <v>1956</v>
      </c>
      <c r="D9" s="144" t="s">
        <v>168</v>
      </c>
      <c r="E9" s="144" t="s">
        <v>24</v>
      </c>
      <c r="F9" s="94" t="s">
        <v>614</v>
      </c>
      <c r="G9" s="94" t="s">
        <v>865</v>
      </c>
      <c r="H9" s="94" t="s">
        <v>609</v>
      </c>
      <c r="I9" s="343" t="s">
        <v>82</v>
      </c>
      <c r="J9" s="94" t="s">
        <v>808</v>
      </c>
      <c r="K9" s="94"/>
      <c r="L9" s="94"/>
      <c r="M9" s="94"/>
      <c r="N9" s="94"/>
      <c r="O9" s="94"/>
      <c r="P9" s="94" t="s">
        <v>163</v>
      </c>
      <c r="Q9" s="297" t="s">
        <v>927</v>
      </c>
      <c r="R9" s="297"/>
      <c r="S9" s="297"/>
      <c r="T9" s="297"/>
      <c r="U9" s="297"/>
      <c r="V9" s="297"/>
      <c r="W9" s="297"/>
      <c r="X9" s="297"/>
      <c r="Y9" s="297"/>
      <c r="Z9" s="297"/>
      <c r="AA9" s="297"/>
    </row>
    <row r="10" spans="1:27">
      <c r="A10" s="60"/>
      <c r="B10" s="60">
        <v>32</v>
      </c>
      <c r="C10" s="60">
        <v>1957</v>
      </c>
      <c r="D10" s="144" t="s">
        <v>168</v>
      </c>
      <c r="E10" s="144" t="s">
        <v>24</v>
      </c>
      <c r="F10" s="94" t="s">
        <v>614</v>
      </c>
      <c r="G10" s="94" t="s">
        <v>865</v>
      </c>
      <c r="H10" s="94" t="s">
        <v>609</v>
      </c>
      <c r="I10" s="343" t="s">
        <v>82</v>
      </c>
      <c r="J10" s="94" t="s">
        <v>808</v>
      </c>
      <c r="K10" s="94" t="s">
        <v>169</v>
      </c>
      <c r="L10" s="94"/>
      <c r="M10" s="94"/>
      <c r="N10" s="94"/>
      <c r="O10" s="94"/>
      <c r="P10" s="94" t="s">
        <v>163</v>
      </c>
      <c r="Q10" s="297"/>
      <c r="R10" s="297"/>
      <c r="S10" s="297"/>
      <c r="T10" s="297"/>
      <c r="U10" s="297"/>
      <c r="V10" s="297"/>
      <c r="W10" s="297"/>
      <c r="X10" s="297"/>
      <c r="Y10" s="297"/>
      <c r="Z10" s="297"/>
      <c r="AA10" s="297"/>
    </row>
    <row r="11" spans="1:27">
      <c r="A11" s="60"/>
      <c r="B11" s="60">
        <v>33</v>
      </c>
      <c r="C11" s="60">
        <v>1958</v>
      </c>
      <c r="D11" s="144" t="s">
        <v>168</v>
      </c>
      <c r="E11" s="144" t="s">
        <v>24</v>
      </c>
      <c r="F11" s="94" t="s">
        <v>614</v>
      </c>
      <c r="G11" s="94" t="s">
        <v>865</v>
      </c>
      <c r="H11" s="94" t="s">
        <v>609</v>
      </c>
      <c r="I11" s="343" t="s">
        <v>82</v>
      </c>
      <c r="J11" s="94" t="s">
        <v>808</v>
      </c>
      <c r="K11" s="94"/>
      <c r="L11" s="94"/>
      <c r="M11" s="94"/>
      <c r="N11" s="94"/>
      <c r="O11" s="94"/>
      <c r="P11" s="94" t="s">
        <v>163</v>
      </c>
      <c r="Q11" s="297" t="s">
        <v>894</v>
      </c>
      <c r="R11" s="297" t="s">
        <v>893</v>
      </c>
      <c r="S11" s="297" t="s">
        <v>930</v>
      </c>
      <c r="T11" s="297"/>
      <c r="U11" s="297"/>
      <c r="V11" s="297"/>
      <c r="W11" s="297"/>
      <c r="X11" s="297"/>
      <c r="Y11" s="297"/>
      <c r="Z11" s="297"/>
      <c r="AA11" s="297"/>
    </row>
    <row r="12" spans="1:27">
      <c r="A12" s="60"/>
      <c r="B12" s="60">
        <v>34</v>
      </c>
      <c r="C12" s="60">
        <v>1959</v>
      </c>
      <c r="D12" s="144" t="s">
        <v>170</v>
      </c>
      <c r="E12" s="144" t="s">
        <v>24</v>
      </c>
      <c r="F12" s="94" t="s">
        <v>869</v>
      </c>
      <c r="G12" s="94" t="s">
        <v>869</v>
      </c>
      <c r="H12" s="94" t="s">
        <v>609</v>
      </c>
      <c r="I12" s="343" t="s">
        <v>82</v>
      </c>
      <c r="J12" s="94" t="s">
        <v>808</v>
      </c>
      <c r="K12" s="94"/>
      <c r="L12" s="94"/>
      <c r="M12" s="94"/>
      <c r="N12" s="94" t="s">
        <v>922</v>
      </c>
      <c r="O12" s="94"/>
      <c r="P12" s="94" t="s">
        <v>163</v>
      </c>
      <c r="Q12" s="297" t="s">
        <v>923</v>
      </c>
      <c r="R12" s="297" t="s">
        <v>1130</v>
      </c>
      <c r="S12" s="297" t="s">
        <v>926</v>
      </c>
      <c r="T12" s="297"/>
      <c r="U12" s="297"/>
      <c r="V12" s="297"/>
      <c r="W12" s="297"/>
      <c r="X12" s="297"/>
      <c r="Y12" s="297"/>
      <c r="Z12" s="297"/>
      <c r="AA12" s="297"/>
    </row>
    <row r="13" spans="1:27">
      <c r="A13" s="60"/>
      <c r="B13" s="60">
        <v>35</v>
      </c>
      <c r="C13" s="60">
        <v>1960</v>
      </c>
      <c r="D13" s="144" t="s">
        <v>870</v>
      </c>
      <c r="E13" s="144" t="s">
        <v>870</v>
      </c>
      <c r="F13" s="94" t="s">
        <v>866</v>
      </c>
      <c r="G13" s="94" t="s">
        <v>614</v>
      </c>
      <c r="H13" s="343" t="s">
        <v>82</v>
      </c>
      <c r="I13" s="94" t="s">
        <v>865</v>
      </c>
      <c r="J13" s="94" t="s">
        <v>609</v>
      </c>
      <c r="K13" s="94" t="s">
        <v>171</v>
      </c>
      <c r="L13" s="94"/>
      <c r="M13" s="94"/>
      <c r="N13" s="94"/>
      <c r="O13" s="94"/>
      <c r="P13" s="94" t="s">
        <v>163</v>
      </c>
      <c r="Q13" s="298" t="s">
        <v>936</v>
      </c>
      <c r="R13" s="297"/>
      <c r="S13" s="297"/>
      <c r="T13" s="297"/>
      <c r="U13" s="297"/>
      <c r="V13" s="297"/>
      <c r="W13" s="297"/>
      <c r="X13" s="297"/>
      <c r="Y13" s="297"/>
      <c r="Z13" s="297"/>
      <c r="AA13" s="297"/>
    </row>
    <row r="14" spans="1:27">
      <c r="A14" s="60"/>
      <c r="B14" s="60">
        <v>36</v>
      </c>
      <c r="C14" s="60">
        <v>1961</v>
      </c>
      <c r="D14" s="144" t="s">
        <v>24</v>
      </c>
      <c r="E14" s="144" t="s">
        <v>24</v>
      </c>
      <c r="F14" s="94" t="s">
        <v>865</v>
      </c>
      <c r="G14" s="94" t="s">
        <v>609</v>
      </c>
      <c r="H14" s="94" t="s">
        <v>614</v>
      </c>
      <c r="I14" s="343" t="s">
        <v>82</v>
      </c>
      <c r="J14" s="94" t="s">
        <v>808</v>
      </c>
      <c r="K14" s="94"/>
      <c r="L14" s="94"/>
      <c r="M14" s="94"/>
      <c r="N14" s="94" t="s">
        <v>172</v>
      </c>
      <c r="O14" s="94"/>
      <c r="P14" s="94" t="s">
        <v>173</v>
      </c>
      <c r="Q14" s="297" t="s">
        <v>1131</v>
      </c>
      <c r="R14" s="297"/>
      <c r="S14" s="297"/>
      <c r="T14" s="297"/>
      <c r="U14" s="297"/>
      <c r="V14" s="297"/>
      <c r="W14" s="297"/>
      <c r="X14" s="297"/>
      <c r="Y14" s="297"/>
      <c r="Z14" s="297"/>
      <c r="AA14" s="297"/>
    </row>
    <row r="15" spans="1:27">
      <c r="A15" s="60"/>
      <c r="B15" s="60">
        <v>37</v>
      </c>
      <c r="C15" s="60">
        <v>1962</v>
      </c>
      <c r="D15" s="144" t="s">
        <v>174</v>
      </c>
      <c r="E15" s="144" t="s">
        <v>25</v>
      </c>
      <c r="F15" s="94" t="s">
        <v>808</v>
      </c>
      <c r="G15" s="94" t="s">
        <v>865</v>
      </c>
      <c r="H15" s="94" t="s">
        <v>866</v>
      </c>
      <c r="I15" s="343" t="s">
        <v>82</v>
      </c>
      <c r="J15" s="94" t="s">
        <v>609</v>
      </c>
      <c r="K15" s="94"/>
      <c r="L15" s="94" t="s">
        <v>891</v>
      </c>
      <c r="M15" s="94"/>
      <c r="N15" s="94" t="s">
        <v>175</v>
      </c>
      <c r="O15" s="94"/>
      <c r="P15" s="94" t="s">
        <v>173</v>
      </c>
      <c r="Q15" s="297" t="s">
        <v>925</v>
      </c>
      <c r="R15" s="297" t="s">
        <v>939</v>
      </c>
      <c r="S15" s="297"/>
      <c r="T15" s="297"/>
      <c r="U15" s="297"/>
      <c r="V15" s="297"/>
      <c r="W15" s="297"/>
      <c r="X15" s="297"/>
      <c r="Y15" s="297"/>
      <c r="Z15" s="297"/>
      <c r="AA15" s="297"/>
    </row>
    <row r="16" spans="1:27">
      <c r="A16" s="60"/>
      <c r="B16" s="60">
        <v>38</v>
      </c>
      <c r="C16" s="60">
        <v>1963</v>
      </c>
      <c r="D16" s="144" t="s">
        <v>24</v>
      </c>
      <c r="E16" s="144" t="s">
        <v>24</v>
      </c>
      <c r="F16" s="94" t="s">
        <v>865</v>
      </c>
      <c r="G16" s="94" t="s">
        <v>614</v>
      </c>
      <c r="H16" s="94" t="s">
        <v>609</v>
      </c>
      <c r="I16" s="94" t="s">
        <v>808</v>
      </c>
      <c r="J16" s="343" t="s">
        <v>82</v>
      </c>
      <c r="K16" s="94"/>
      <c r="L16" s="94"/>
      <c r="M16" s="94"/>
      <c r="N16" s="94" t="s">
        <v>892</v>
      </c>
      <c r="O16" s="94"/>
      <c r="P16" s="94" t="s">
        <v>931</v>
      </c>
      <c r="R16" s="297"/>
      <c r="S16" s="297"/>
      <c r="T16" s="297"/>
      <c r="U16" s="297"/>
      <c r="V16" s="297"/>
      <c r="W16" s="297"/>
      <c r="X16" s="297"/>
      <c r="Y16" s="297"/>
      <c r="Z16" s="297"/>
      <c r="AA16" s="297"/>
    </row>
    <row r="17" spans="1:27">
      <c r="A17" s="60"/>
      <c r="B17" s="60">
        <v>39</v>
      </c>
      <c r="C17" s="60">
        <v>1964</v>
      </c>
      <c r="D17" s="144" t="s">
        <v>170</v>
      </c>
      <c r="E17" s="144" t="s">
        <v>25</v>
      </c>
      <c r="F17" s="94" t="s">
        <v>808</v>
      </c>
      <c r="G17" s="94" t="s">
        <v>866</v>
      </c>
      <c r="H17" s="343" t="s">
        <v>82</v>
      </c>
      <c r="I17" s="94" t="s">
        <v>609</v>
      </c>
      <c r="J17" s="94" t="s">
        <v>865</v>
      </c>
      <c r="K17" s="94"/>
      <c r="L17" s="94" t="s">
        <v>176</v>
      </c>
      <c r="M17" s="94"/>
      <c r="N17" s="94"/>
      <c r="O17" s="94"/>
      <c r="P17" s="94" t="s">
        <v>163</v>
      </c>
      <c r="Q17" s="299" t="s">
        <v>938</v>
      </c>
      <c r="R17" s="299"/>
      <c r="S17" s="299"/>
      <c r="T17" s="299"/>
      <c r="U17" s="299"/>
      <c r="V17" s="299"/>
      <c r="W17" s="299"/>
      <c r="X17" s="299"/>
      <c r="Y17" s="299"/>
      <c r="Z17" s="297"/>
      <c r="AA17" s="299"/>
    </row>
    <row r="18" spans="1:27">
      <c r="A18" s="60"/>
      <c r="B18" s="60">
        <v>40</v>
      </c>
      <c r="C18" s="60">
        <v>1965</v>
      </c>
      <c r="D18" s="144" t="s">
        <v>24</v>
      </c>
      <c r="E18" s="144" t="s">
        <v>24</v>
      </c>
      <c r="F18" s="94" t="s">
        <v>865</v>
      </c>
      <c r="G18" s="94" t="s">
        <v>614</v>
      </c>
      <c r="H18" s="94" t="s">
        <v>808</v>
      </c>
      <c r="I18" s="343" t="s">
        <v>82</v>
      </c>
      <c r="J18" s="94" t="s">
        <v>609</v>
      </c>
      <c r="K18" s="94"/>
      <c r="L18" s="94"/>
      <c r="M18" s="94" t="s">
        <v>177</v>
      </c>
      <c r="N18" s="94"/>
      <c r="O18" s="94"/>
      <c r="P18" s="94" t="s">
        <v>178</v>
      </c>
      <c r="Q18" s="156" t="s">
        <v>899</v>
      </c>
      <c r="R18" s="157" t="s">
        <v>916</v>
      </c>
      <c r="S18" s="157" t="s">
        <v>774</v>
      </c>
      <c r="T18" s="157" t="s">
        <v>917</v>
      </c>
      <c r="U18" s="157" t="s">
        <v>908</v>
      </c>
      <c r="V18" s="157" t="s">
        <v>863</v>
      </c>
      <c r="W18" s="157" t="s">
        <v>903</v>
      </c>
      <c r="X18" s="157" t="s">
        <v>909</v>
      </c>
      <c r="Y18" s="158" t="s">
        <v>910</v>
      </c>
      <c r="Z18" s="300"/>
      <c r="AA18" s="297" t="s">
        <v>920</v>
      </c>
    </row>
    <row r="19" spans="1:27">
      <c r="A19" s="60"/>
      <c r="B19" s="60"/>
      <c r="C19" s="60"/>
      <c r="D19" s="144"/>
      <c r="E19" s="144"/>
      <c r="F19" s="94"/>
      <c r="G19" s="94"/>
      <c r="H19" s="94"/>
      <c r="I19" s="343"/>
      <c r="J19" s="94"/>
      <c r="K19" s="94"/>
      <c r="L19" s="94"/>
      <c r="M19" s="94"/>
      <c r="N19" s="94"/>
      <c r="O19" s="94"/>
      <c r="P19" s="94"/>
      <c r="Q19" s="301" t="s">
        <v>900</v>
      </c>
      <c r="R19" s="302" t="s">
        <v>901</v>
      </c>
      <c r="S19" s="303" t="s">
        <v>902</v>
      </c>
      <c r="T19" s="302" t="s">
        <v>898</v>
      </c>
      <c r="U19" s="303" t="s">
        <v>1132</v>
      </c>
      <c r="V19" s="303" t="s">
        <v>1133</v>
      </c>
      <c r="W19" s="304" t="s">
        <v>1134</v>
      </c>
      <c r="X19" s="303" t="s">
        <v>1135</v>
      </c>
      <c r="Y19" s="305" t="s">
        <v>1136</v>
      </c>
      <c r="Z19" s="300"/>
      <c r="AA19" s="297" t="s">
        <v>1137</v>
      </c>
    </row>
    <row r="20" spans="1:27">
      <c r="A20" s="60"/>
      <c r="B20" s="60"/>
      <c r="C20" s="60"/>
      <c r="D20" s="144"/>
      <c r="E20" s="144"/>
      <c r="F20" s="94"/>
      <c r="G20" s="94"/>
      <c r="H20" s="94"/>
      <c r="I20" s="343"/>
      <c r="J20" s="94"/>
      <c r="K20" s="94"/>
      <c r="L20" s="94"/>
      <c r="M20" s="94"/>
      <c r="N20" s="94"/>
      <c r="O20" s="94"/>
      <c r="P20" s="94"/>
      <c r="Q20" s="156" t="s">
        <v>911</v>
      </c>
      <c r="R20" s="157" t="s">
        <v>912</v>
      </c>
      <c r="S20" s="157" t="s">
        <v>904</v>
      </c>
      <c r="T20" s="157" t="s">
        <v>913</v>
      </c>
      <c r="U20" s="157" t="s">
        <v>914</v>
      </c>
      <c r="V20" s="157" t="s">
        <v>915</v>
      </c>
      <c r="W20" s="157" t="s">
        <v>905</v>
      </c>
      <c r="X20" s="157" t="s">
        <v>906</v>
      </c>
      <c r="Y20" s="158" t="s">
        <v>907</v>
      </c>
      <c r="Z20" s="300"/>
      <c r="AA20" s="297" t="s">
        <v>1138</v>
      </c>
    </row>
    <row r="21" spans="1:27">
      <c r="A21" s="60"/>
      <c r="B21" s="60"/>
      <c r="C21" s="60"/>
      <c r="D21" s="144"/>
      <c r="E21" s="144"/>
      <c r="F21" s="94"/>
      <c r="G21" s="94"/>
      <c r="H21" s="94"/>
      <c r="I21" s="343"/>
      <c r="J21" s="94"/>
      <c r="K21" s="94"/>
      <c r="L21" s="94"/>
      <c r="M21" s="94"/>
      <c r="N21" s="94"/>
      <c r="O21" s="94"/>
      <c r="P21" s="94"/>
      <c r="Q21" s="301" t="s">
        <v>1139</v>
      </c>
      <c r="R21" s="303" t="s">
        <v>1140</v>
      </c>
      <c r="S21" s="303" t="s">
        <v>1141</v>
      </c>
      <c r="T21" s="303" t="s">
        <v>1142</v>
      </c>
      <c r="U21" s="303" t="s">
        <v>1143</v>
      </c>
      <c r="V21" s="303" t="s">
        <v>1144</v>
      </c>
      <c r="W21" s="303" t="s">
        <v>1145</v>
      </c>
      <c r="X21" s="304" t="s">
        <v>1146</v>
      </c>
      <c r="Y21" s="305" t="s">
        <v>1147</v>
      </c>
      <c r="Z21" s="306"/>
      <c r="AA21" s="297"/>
    </row>
    <row r="22" spans="1:27">
      <c r="A22" s="60"/>
      <c r="B22" s="60">
        <v>41</v>
      </c>
      <c r="C22" s="60">
        <v>1966</v>
      </c>
      <c r="D22" s="144" t="s">
        <v>24</v>
      </c>
      <c r="E22" s="144" t="s">
        <v>24</v>
      </c>
      <c r="F22" s="94" t="s">
        <v>865</v>
      </c>
      <c r="G22" s="94" t="s">
        <v>614</v>
      </c>
      <c r="H22" s="343" t="s">
        <v>82</v>
      </c>
      <c r="I22" s="94" t="s">
        <v>871</v>
      </c>
      <c r="J22" s="94" t="s">
        <v>871</v>
      </c>
      <c r="K22" s="94"/>
      <c r="L22" s="94"/>
      <c r="M22" s="94"/>
      <c r="N22" s="94" t="s">
        <v>895</v>
      </c>
      <c r="O22" s="94"/>
      <c r="P22" s="94" t="s">
        <v>180</v>
      </c>
      <c r="Q22" s="162" t="s">
        <v>203</v>
      </c>
      <c r="R22" s="163" t="s">
        <v>1148</v>
      </c>
      <c r="S22" s="166" t="s">
        <v>1149</v>
      </c>
      <c r="T22" s="167" t="s">
        <v>1150</v>
      </c>
      <c r="U22" s="236" t="s">
        <v>862</v>
      </c>
      <c r="V22" s="162" t="s">
        <v>203</v>
      </c>
      <c r="W22" s="163" t="s">
        <v>1151</v>
      </c>
      <c r="X22" s="166" t="s">
        <v>135</v>
      </c>
      <c r="Y22" s="167" t="s">
        <v>1150</v>
      </c>
      <c r="Z22" s="306"/>
      <c r="AA22" s="174" t="s">
        <v>929</v>
      </c>
    </row>
    <row r="23" spans="1:27">
      <c r="A23" s="60"/>
      <c r="B23" s="60"/>
      <c r="C23" s="60"/>
      <c r="D23" s="144"/>
      <c r="E23" s="144"/>
      <c r="F23" s="94"/>
      <c r="G23" s="94"/>
      <c r="H23" s="94"/>
      <c r="I23" s="94"/>
      <c r="J23" s="94"/>
      <c r="K23" s="94"/>
      <c r="L23" s="94"/>
      <c r="M23" s="94"/>
      <c r="N23" s="94"/>
      <c r="O23" s="94"/>
      <c r="P23" s="94"/>
      <c r="Q23" s="301" t="s">
        <v>181</v>
      </c>
      <c r="R23" s="302" t="s">
        <v>182</v>
      </c>
      <c r="S23" s="303" t="s">
        <v>183</v>
      </c>
      <c r="T23" s="305" t="s">
        <v>184</v>
      </c>
      <c r="U23" s="300"/>
      <c r="V23" s="301" t="s">
        <v>185</v>
      </c>
      <c r="W23" s="303" t="s">
        <v>186</v>
      </c>
      <c r="X23" s="303" t="s">
        <v>187</v>
      </c>
      <c r="Y23" s="305" t="s">
        <v>188</v>
      </c>
      <c r="Z23" s="172"/>
      <c r="AA23" s="307" t="s">
        <v>1152</v>
      </c>
    </row>
    <row r="24" spans="1:27">
      <c r="A24" s="60"/>
      <c r="B24" s="60">
        <v>42</v>
      </c>
      <c r="C24" s="60">
        <v>1967</v>
      </c>
      <c r="D24" s="144" t="s">
        <v>24</v>
      </c>
      <c r="E24" s="144" t="s">
        <v>24</v>
      </c>
      <c r="F24" s="94" t="s">
        <v>865</v>
      </c>
      <c r="G24" s="94" t="s">
        <v>614</v>
      </c>
      <c r="H24" s="94" t="s">
        <v>808</v>
      </c>
      <c r="I24" s="94" t="s">
        <v>609</v>
      </c>
      <c r="J24" s="343" t="s">
        <v>82</v>
      </c>
      <c r="K24" s="94"/>
      <c r="L24" s="94"/>
      <c r="M24" s="94"/>
      <c r="N24" s="94"/>
      <c r="O24" s="94"/>
      <c r="P24" s="94" t="s">
        <v>180</v>
      </c>
      <c r="Q24" s="156" t="s">
        <v>1153</v>
      </c>
      <c r="R24" s="157" t="s">
        <v>1154</v>
      </c>
      <c r="S24" s="157" t="s">
        <v>135</v>
      </c>
      <c r="T24" s="157" t="s">
        <v>136</v>
      </c>
      <c r="U24" s="157" t="s">
        <v>1155</v>
      </c>
      <c r="V24" s="157" t="s">
        <v>1156</v>
      </c>
      <c r="W24" s="157" t="s">
        <v>1157</v>
      </c>
      <c r="X24" s="157" t="s">
        <v>1158</v>
      </c>
      <c r="Y24" s="157" t="s">
        <v>1159</v>
      </c>
      <c r="Z24" s="169" t="s">
        <v>1160</v>
      </c>
    </row>
    <row r="25" spans="1:27">
      <c r="A25" s="60"/>
      <c r="B25" s="60"/>
      <c r="C25" s="60"/>
      <c r="D25" s="144"/>
      <c r="E25" s="144"/>
      <c r="F25" s="94"/>
      <c r="G25" s="94"/>
      <c r="H25" s="94"/>
      <c r="I25" s="94"/>
      <c r="J25" s="94"/>
      <c r="K25" s="94"/>
      <c r="L25" s="94"/>
      <c r="M25" s="94"/>
      <c r="N25" s="94"/>
      <c r="O25" s="94"/>
      <c r="P25" s="94"/>
      <c r="Q25" s="308" t="s">
        <v>189</v>
      </c>
      <c r="R25" s="303" t="s">
        <v>190</v>
      </c>
      <c r="S25" s="303" t="s">
        <v>191</v>
      </c>
      <c r="T25" s="303" t="s">
        <v>192</v>
      </c>
      <c r="U25" s="303" t="s">
        <v>193</v>
      </c>
      <c r="V25" s="303" t="s">
        <v>194</v>
      </c>
      <c r="W25" s="303" t="s">
        <v>195</v>
      </c>
      <c r="X25" s="303" t="s">
        <v>196</v>
      </c>
      <c r="Y25" s="303" t="s">
        <v>197</v>
      </c>
      <c r="Z25" s="309" t="s">
        <v>198</v>
      </c>
    </row>
    <row r="26" spans="1:27">
      <c r="A26" s="60"/>
      <c r="B26" s="60">
        <v>43</v>
      </c>
      <c r="C26" s="60">
        <v>1968</v>
      </c>
      <c r="D26" s="144" t="s">
        <v>24</v>
      </c>
      <c r="E26" s="144" t="s">
        <v>24</v>
      </c>
      <c r="F26" s="94" t="s">
        <v>614</v>
      </c>
      <c r="G26" s="343" t="s">
        <v>82</v>
      </c>
      <c r="H26" s="94" t="s">
        <v>609</v>
      </c>
      <c r="I26" s="94" t="s">
        <v>808</v>
      </c>
      <c r="J26" s="94" t="s">
        <v>865</v>
      </c>
      <c r="K26" s="94" t="s">
        <v>199</v>
      </c>
      <c r="L26" s="94" t="s">
        <v>176</v>
      </c>
      <c r="M26" s="94" t="s">
        <v>200</v>
      </c>
      <c r="N26" s="94" t="s">
        <v>201</v>
      </c>
      <c r="O26" s="94"/>
      <c r="P26" s="94" t="s">
        <v>202</v>
      </c>
      <c r="Q26" s="162" t="s">
        <v>1161</v>
      </c>
      <c r="R26" s="163" t="s">
        <v>1162</v>
      </c>
      <c r="S26" s="163" t="s">
        <v>135</v>
      </c>
      <c r="T26" s="163" t="s">
        <v>136</v>
      </c>
      <c r="U26" s="163" t="s">
        <v>1163</v>
      </c>
      <c r="V26" s="163" t="s">
        <v>1164</v>
      </c>
      <c r="W26" s="163" t="s">
        <v>1165</v>
      </c>
      <c r="X26" s="163" t="s">
        <v>1166</v>
      </c>
      <c r="Y26" s="164" t="s">
        <v>1159</v>
      </c>
      <c r="Z26" s="172"/>
      <c r="AA26" s="174" t="s">
        <v>1167</v>
      </c>
    </row>
    <row r="27" spans="1:27">
      <c r="A27" s="60"/>
      <c r="B27" s="60"/>
      <c r="C27" s="60"/>
      <c r="D27" s="144"/>
      <c r="E27" s="144"/>
      <c r="F27" s="94"/>
      <c r="G27" s="94"/>
      <c r="H27" s="94"/>
      <c r="I27" s="94"/>
      <c r="J27" s="94"/>
      <c r="K27" s="94"/>
      <c r="L27" s="94"/>
      <c r="M27" s="94" t="s">
        <v>205</v>
      </c>
      <c r="N27" s="94"/>
      <c r="O27" s="94"/>
      <c r="P27" s="94"/>
      <c r="Q27" s="308" t="s">
        <v>206</v>
      </c>
      <c r="R27" s="302" t="s">
        <v>207</v>
      </c>
      <c r="S27" s="303" t="s">
        <v>208</v>
      </c>
      <c r="T27" s="303" t="s">
        <v>209</v>
      </c>
      <c r="U27" s="303" t="s">
        <v>210</v>
      </c>
      <c r="V27" s="303" t="s">
        <v>211</v>
      </c>
      <c r="W27" s="303" t="s">
        <v>212</v>
      </c>
      <c r="X27" s="303" t="s">
        <v>213</v>
      </c>
      <c r="Y27" s="305" t="s">
        <v>214</v>
      </c>
      <c r="Z27" s="310"/>
      <c r="AA27" s="307" t="s">
        <v>1168</v>
      </c>
    </row>
    <row r="28" spans="1:27">
      <c r="A28" s="60"/>
      <c r="B28" s="60">
        <v>44</v>
      </c>
      <c r="C28" s="60">
        <v>1969</v>
      </c>
      <c r="D28" s="144" t="s">
        <v>24</v>
      </c>
      <c r="E28" s="144" t="s">
        <v>24</v>
      </c>
      <c r="F28" s="94" t="s">
        <v>614</v>
      </c>
      <c r="G28" s="94" t="s">
        <v>808</v>
      </c>
      <c r="H28" s="94" t="s">
        <v>865</v>
      </c>
      <c r="I28" s="94" t="s">
        <v>609</v>
      </c>
      <c r="J28" s="343" t="s">
        <v>82</v>
      </c>
      <c r="K28" s="94"/>
      <c r="L28" s="94"/>
      <c r="M28" s="94"/>
      <c r="N28" s="94" t="s">
        <v>179</v>
      </c>
      <c r="O28" s="94"/>
      <c r="P28" s="94" t="s">
        <v>202</v>
      </c>
      <c r="Q28" s="156" t="s">
        <v>203</v>
      </c>
      <c r="R28" s="157" t="s">
        <v>134</v>
      </c>
      <c r="S28" s="157" t="s">
        <v>1169</v>
      </c>
      <c r="T28" s="157" t="s">
        <v>1150</v>
      </c>
      <c r="U28" s="157" t="s">
        <v>137</v>
      </c>
      <c r="V28" s="157" t="s">
        <v>138</v>
      </c>
      <c r="W28" s="157" t="s">
        <v>164</v>
      </c>
      <c r="X28" s="157" t="s">
        <v>1170</v>
      </c>
      <c r="Y28" s="157" t="s">
        <v>204</v>
      </c>
      <c r="Z28" s="157" t="s">
        <v>1171</v>
      </c>
      <c r="AA28" s="158" t="s">
        <v>1172</v>
      </c>
    </row>
    <row r="29" spans="1:27">
      <c r="A29" s="60"/>
      <c r="B29" s="60"/>
      <c r="C29" s="60"/>
      <c r="D29" s="144"/>
      <c r="E29" s="144"/>
      <c r="F29" s="94"/>
      <c r="G29" s="94"/>
      <c r="H29" s="94"/>
      <c r="I29" s="94"/>
      <c r="J29" s="94"/>
      <c r="K29" s="94"/>
      <c r="L29" s="94"/>
      <c r="M29" s="94"/>
      <c r="N29" s="94"/>
      <c r="O29" s="94"/>
      <c r="P29" s="94"/>
      <c r="Q29" s="301" t="s">
        <v>215</v>
      </c>
      <c r="R29" s="303" t="s">
        <v>216</v>
      </c>
      <c r="S29" s="303" t="s">
        <v>217</v>
      </c>
      <c r="T29" s="303" t="s">
        <v>218</v>
      </c>
      <c r="U29" s="303" t="s">
        <v>219</v>
      </c>
      <c r="V29" s="303" t="s">
        <v>220</v>
      </c>
      <c r="W29" s="303" t="s">
        <v>221</v>
      </c>
      <c r="X29" s="303" t="s">
        <v>222</v>
      </c>
      <c r="Y29" s="303" t="s">
        <v>223</v>
      </c>
      <c r="Z29" s="303" t="s">
        <v>224</v>
      </c>
      <c r="AA29" s="305" t="s">
        <v>225</v>
      </c>
    </row>
    <row r="30" spans="1:27">
      <c r="A30" s="60"/>
      <c r="B30" s="60">
        <v>45</v>
      </c>
      <c r="C30" s="60">
        <v>1970</v>
      </c>
      <c r="D30" s="144" t="s">
        <v>24</v>
      </c>
      <c r="E30" s="144" t="s">
        <v>24</v>
      </c>
      <c r="F30" s="94" t="s">
        <v>614</v>
      </c>
      <c r="G30" s="94" t="s">
        <v>808</v>
      </c>
      <c r="H30" s="343" t="s">
        <v>82</v>
      </c>
      <c r="I30" s="94" t="s">
        <v>865</v>
      </c>
      <c r="J30" s="94" t="s">
        <v>609</v>
      </c>
      <c r="K30" s="94" t="s">
        <v>226</v>
      </c>
      <c r="L30" s="94"/>
      <c r="M30" s="94"/>
      <c r="N30" s="94"/>
      <c r="O30" s="94"/>
      <c r="P30" s="94" t="s">
        <v>202</v>
      </c>
      <c r="Q30" s="165" t="s">
        <v>1173</v>
      </c>
      <c r="R30" s="166" t="s">
        <v>134</v>
      </c>
      <c r="S30" s="166" t="s">
        <v>135</v>
      </c>
      <c r="T30" s="166" t="s">
        <v>136</v>
      </c>
      <c r="U30" s="166" t="s">
        <v>1174</v>
      </c>
      <c r="V30" s="166" t="s">
        <v>1175</v>
      </c>
      <c r="W30" s="167" t="s">
        <v>164</v>
      </c>
      <c r="X30" s="168"/>
      <c r="Y30" s="163"/>
      <c r="Z30" s="311"/>
      <c r="AA30" s="174" t="s">
        <v>1176</v>
      </c>
    </row>
    <row r="31" spans="1:27">
      <c r="A31" s="60"/>
      <c r="B31" s="60"/>
      <c r="C31" s="60"/>
      <c r="D31" s="144"/>
      <c r="E31" s="144"/>
      <c r="F31" s="94"/>
      <c r="G31" s="94"/>
      <c r="H31" s="94"/>
      <c r="I31" s="94"/>
      <c r="J31" s="94"/>
      <c r="K31" s="94"/>
      <c r="L31" s="94"/>
      <c r="M31" s="94"/>
      <c r="N31" s="94"/>
      <c r="O31" s="94"/>
      <c r="P31" s="94"/>
      <c r="Q31" s="308" t="s">
        <v>227</v>
      </c>
      <c r="R31" s="303" t="s">
        <v>228</v>
      </c>
      <c r="S31" s="303" t="s">
        <v>229</v>
      </c>
      <c r="T31" s="303" t="s">
        <v>230</v>
      </c>
      <c r="U31" s="302" t="s">
        <v>231</v>
      </c>
      <c r="V31" s="303" t="s">
        <v>232</v>
      </c>
      <c r="W31" s="305" t="s">
        <v>233</v>
      </c>
      <c r="X31" s="312"/>
      <c r="Y31" s="299"/>
      <c r="Z31" s="313"/>
      <c r="AA31" s="307" t="s">
        <v>1177</v>
      </c>
    </row>
    <row r="32" spans="1:27">
      <c r="A32" s="60"/>
      <c r="B32" s="60">
        <v>46</v>
      </c>
      <c r="C32" s="60">
        <v>1971</v>
      </c>
      <c r="D32" s="144" t="s">
        <v>24</v>
      </c>
      <c r="E32" s="144" t="s">
        <v>24</v>
      </c>
      <c r="F32" s="94" t="s">
        <v>865</v>
      </c>
      <c r="G32" s="94" t="s">
        <v>808</v>
      </c>
      <c r="H32" s="343" t="s">
        <v>82</v>
      </c>
      <c r="I32" s="94" t="s">
        <v>614</v>
      </c>
      <c r="J32" s="94" t="s">
        <v>609</v>
      </c>
      <c r="K32" s="94"/>
      <c r="L32" s="94"/>
      <c r="M32" s="94" t="s">
        <v>932</v>
      </c>
      <c r="N32" s="94" t="s">
        <v>897</v>
      </c>
      <c r="O32" s="94"/>
      <c r="P32" s="94" t="s">
        <v>202</v>
      </c>
      <c r="Q32" s="159" t="s">
        <v>1178</v>
      </c>
      <c r="R32" s="160" t="s">
        <v>134</v>
      </c>
      <c r="S32" s="160" t="s">
        <v>135</v>
      </c>
      <c r="T32" s="160" t="s">
        <v>1179</v>
      </c>
      <c r="U32" s="160" t="s">
        <v>1180</v>
      </c>
      <c r="V32" s="160" t="s">
        <v>138</v>
      </c>
      <c r="W32" s="160" t="s">
        <v>164</v>
      </c>
      <c r="X32" s="160" t="s">
        <v>161</v>
      </c>
      <c r="Y32" s="160" t="s">
        <v>1181</v>
      </c>
      <c r="Z32" s="161" t="s">
        <v>1182</v>
      </c>
      <c r="AA32" s="314"/>
    </row>
    <row r="33" spans="1:27">
      <c r="A33" s="60"/>
      <c r="B33" s="60"/>
      <c r="C33" s="60"/>
      <c r="D33" s="144"/>
      <c r="E33" s="144"/>
      <c r="F33" s="94"/>
      <c r="G33" s="94"/>
      <c r="H33" s="94"/>
      <c r="I33" s="94"/>
      <c r="J33" s="94"/>
      <c r="K33" s="94"/>
      <c r="L33" s="94"/>
      <c r="M33" s="94" t="s">
        <v>234</v>
      </c>
      <c r="N33" s="94"/>
      <c r="O33" s="94"/>
      <c r="P33" s="94"/>
      <c r="Q33" s="308" t="s">
        <v>235</v>
      </c>
      <c r="R33" s="303" t="s">
        <v>236</v>
      </c>
      <c r="S33" s="303" t="s">
        <v>237</v>
      </c>
      <c r="T33" s="303" t="s">
        <v>238</v>
      </c>
      <c r="U33" s="302" t="s">
        <v>239</v>
      </c>
      <c r="V33" s="303" t="s">
        <v>240</v>
      </c>
      <c r="W33" s="303" t="s">
        <v>241</v>
      </c>
      <c r="X33" s="303" t="s">
        <v>242</v>
      </c>
      <c r="Y33" s="303" t="s">
        <v>243</v>
      </c>
      <c r="Z33" s="305" t="s">
        <v>244</v>
      </c>
      <c r="AA33" s="306"/>
    </row>
    <row r="34" spans="1:27">
      <c r="A34" s="60"/>
      <c r="B34" s="60">
        <v>47</v>
      </c>
      <c r="C34" s="60">
        <v>1972</v>
      </c>
      <c r="D34" s="144" t="s">
        <v>24</v>
      </c>
      <c r="E34" s="144" t="s">
        <v>24</v>
      </c>
      <c r="F34" s="94" t="s">
        <v>614</v>
      </c>
      <c r="G34" s="94" t="s">
        <v>865</v>
      </c>
      <c r="H34" s="94" t="s">
        <v>609</v>
      </c>
      <c r="I34" s="94" t="s">
        <v>808</v>
      </c>
      <c r="J34" s="343" t="s">
        <v>82</v>
      </c>
      <c r="K34" s="94"/>
      <c r="L34" s="94"/>
      <c r="M34" s="94" t="s">
        <v>896</v>
      </c>
      <c r="N34" s="94" t="s">
        <v>921</v>
      </c>
      <c r="O34" s="94" t="s">
        <v>245</v>
      </c>
      <c r="P34" s="94" t="s">
        <v>202</v>
      </c>
      <c r="Q34" s="165" t="s">
        <v>1183</v>
      </c>
      <c r="R34" s="166" t="s">
        <v>134</v>
      </c>
      <c r="S34" s="166" t="s">
        <v>1184</v>
      </c>
      <c r="T34" s="166" t="s">
        <v>136</v>
      </c>
      <c r="U34" s="166" t="s">
        <v>137</v>
      </c>
      <c r="V34" s="166" t="s">
        <v>1185</v>
      </c>
      <c r="W34" s="166" t="s">
        <v>1186</v>
      </c>
      <c r="X34" s="166" t="s">
        <v>161</v>
      </c>
      <c r="Y34" s="167" t="s">
        <v>204</v>
      </c>
      <c r="Z34" s="314"/>
      <c r="AA34" s="297"/>
    </row>
    <row r="35" spans="1:27">
      <c r="A35" s="60"/>
      <c r="B35" s="60"/>
      <c r="C35" s="60"/>
      <c r="D35" s="144"/>
      <c r="E35" s="144"/>
      <c r="F35" s="94"/>
      <c r="G35" s="94"/>
      <c r="H35" s="94"/>
      <c r="I35" s="94"/>
      <c r="J35" s="94"/>
      <c r="K35" s="94"/>
      <c r="L35" s="94"/>
      <c r="M35" s="94"/>
      <c r="N35" s="94"/>
      <c r="O35" s="94"/>
      <c r="P35" s="94" t="s">
        <v>172</v>
      </c>
      <c r="Q35" s="308" t="s">
        <v>246</v>
      </c>
      <c r="R35" s="303" t="s">
        <v>247</v>
      </c>
      <c r="S35" s="303" t="s">
        <v>248</v>
      </c>
      <c r="T35" s="303" t="s">
        <v>249</v>
      </c>
      <c r="U35" s="303" t="s">
        <v>250</v>
      </c>
      <c r="V35" s="303" t="s">
        <v>251</v>
      </c>
      <c r="W35" s="303" t="s">
        <v>252</v>
      </c>
      <c r="X35" s="303" t="s">
        <v>253</v>
      </c>
      <c r="Y35" s="305" t="s">
        <v>254</v>
      </c>
      <c r="Z35" s="306"/>
      <c r="AA35" s="297"/>
    </row>
    <row r="36" spans="1:27">
      <c r="A36" s="60"/>
      <c r="B36" s="60">
        <v>48</v>
      </c>
      <c r="C36" s="60">
        <v>1973</v>
      </c>
      <c r="D36" s="144" t="s">
        <v>24</v>
      </c>
      <c r="E36" s="144" t="s">
        <v>24</v>
      </c>
      <c r="F36" s="94" t="s">
        <v>614</v>
      </c>
      <c r="G36" s="94" t="s">
        <v>865</v>
      </c>
      <c r="H36" s="94" t="s">
        <v>609</v>
      </c>
      <c r="I36" s="94" t="s">
        <v>808</v>
      </c>
      <c r="J36" s="343" t="s">
        <v>82</v>
      </c>
      <c r="K36" s="94"/>
      <c r="L36" s="94"/>
      <c r="M36" s="94"/>
      <c r="N36" s="94"/>
      <c r="O36" s="94" t="s">
        <v>245</v>
      </c>
      <c r="P36" s="94" t="s">
        <v>255</v>
      </c>
      <c r="Q36" s="162" t="s">
        <v>1187</v>
      </c>
      <c r="R36" s="163" t="s">
        <v>1188</v>
      </c>
      <c r="S36" s="163" t="s">
        <v>135</v>
      </c>
      <c r="T36" s="163" t="s">
        <v>1189</v>
      </c>
      <c r="U36" s="163" t="s">
        <v>1190</v>
      </c>
      <c r="V36" s="163" t="s">
        <v>138</v>
      </c>
      <c r="W36" s="164" t="s">
        <v>164</v>
      </c>
      <c r="X36" s="314"/>
      <c r="Y36" s="163"/>
      <c r="Z36" s="297"/>
      <c r="AA36" s="297"/>
    </row>
    <row r="37" spans="1:27">
      <c r="A37" s="60"/>
      <c r="B37" s="60"/>
      <c r="C37" s="60"/>
      <c r="D37" s="144"/>
      <c r="E37" s="144"/>
      <c r="F37" s="94"/>
      <c r="G37" s="94"/>
      <c r="H37" s="94"/>
      <c r="I37" s="94"/>
      <c r="J37" s="94"/>
      <c r="K37" s="94"/>
      <c r="L37" s="94"/>
      <c r="M37" s="94"/>
      <c r="N37" s="94"/>
      <c r="O37" s="94"/>
      <c r="P37" s="94"/>
      <c r="Q37" s="308" t="s">
        <v>256</v>
      </c>
      <c r="R37" s="303" t="s">
        <v>257</v>
      </c>
      <c r="S37" s="303" t="s">
        <v>258</v>
      </c>
      <c r="T37" s="303" t="s">
        <v>259</v>
      </c>
      <c r="U37" s="303" t="s">
        <v>260</v>
      </c>
      <c r="V37" s="303" t="s">
        <v>261</v>
      </c>
      <c r="W37" s="305" t="s">
        <v>262</v>
      </c>
      <c r="X37" s="306"/>
      <c r="Y37" s="297"/>
      <c r="Z37" s="297"/>
      <c r="AA37" s="299"/>
    </row>
    <row r="38" spans="1:27">
      <c r="A38" s="60"/>
      <c r="B38" s="60">
        <v>49</v>
      </c>
      <c r="C38" s="60">
        <v>1974</v>
      </c>
      <c r="D38" s="144" t="s">
        <v>103</v>
      </c>
      <c r="E38" s="144" t="s">
        <v>27</v>
      </c>
      <c r="F38" s="94" t="s">
        <v>866</v>
      </c>
      <c r="G38" s="94" t="s">
        <v>609</v>
      </c>
      <c r="H38" s="94" t="s">
        <v>614</v>
      </c>
      <c r="I38" s="94" t="s">
        <v>808</v>
      </c>
      <c r="J38" s="343" t="s">
        <v>82</v>
      </c>
      <c r="K38" s="94"/>
      <c r="L38" s="94"/>
      <c r="M38" s="94" t="s">
        <v>263</v>
      </c>
      <c r="N38" s="94"/>
      <c r="O38" s="94" t="s">
        <v>245</v>
      </c>
      <c r="P38" s="94" t="s">
        <v>172</v>
      </c>
      <c r="Q38" s="162" t="s">
        <v>203</v>
      </c>
      <c r="R38" s="163" t="s">
        <v>134</v>
      </c>
      <c r="S38" s="163" t="s">
        <v>1191</v>
      </c>
      <c r="T38" s="163" t="s">
        <v>136</v>
      </c>
      <c r="U38" s="164" t="s">
        <v>1192</v>
      </c>
      <c r="V38" s="314"/>
      <c r="W38" s="163"/>
      <c r="X38" s="297"/>
      <c r="Y38" s="297"/>
      <c r="Z38" s="315"/>
      <c r="AA38" s="174" t="s">
        <v>1193</v>
      </c>
    </row>
    <row r="39" spans="1:27">
      <c r="A39" s="60"/>
      <c r="B39" s="60"/>
      <c r="C39" s="60"/>
      <c r="D39" s="144"/>
      <c r="E39" s="144"/>
      <c r="F39" s="94"/>
      <c r="G39" s="94"/>
      <c r="H39" s="94"/>
      <c r="I39" s="94"/>
      <c r="J39" s="94"/>
      <c r="K39" s="94"/>
      <c r="L39" s="94"/>
      <c r="M39" s="94"/>
      <c r="N39" s="94"/>
      <c r="O39" s="94"/>
      <c r="P39" s="94"/>
      <c r="Q39" s="301" t="s">
        <v>264</v>
      </c>
      <c r="R39" s="303" t="s">
        <v>265</v>
      </c>
      <c r="S39" s="302" t="s">
        <v>266</v>
      </c>
      <c r="T39" s="303" t="s">
        <v>267</v>
      </c>
      <c r="U39" s="305" t="s">
        <v>268</v>
      </c>
      <c r="V39" s="312"/>
      <c r="W39" s="297"/>
      <c r="X39" s="297"/>
      <c r="Y39" s="297"/>
      <c r="Z39" s="315"/>
      <c r="AA39" s="307" t="s">
        <v>1194</v>
      </c>
    </row>
    <row r="40" spans="1:27">
      <c r="A40" s="60"/>
      <c r="B40" s="60">
        <v>50</v>
      </c>
      <c r="C40" s="60">
        <v>1975</v>
      </c>
      <c r="D40" s="144" t="s">
        <v>269</v>
      </c>
      <c r="E40" s="343" t="s">
        <v>82</v>
      </c>
      <c r="F40" s="94" t="s">
        <v>865</v>
      </c>
      <c r="G40" s="94" t="s">
        <v>614</v>
      </c>
      <c r="H40" s="94" t="s">
        <v>609</v>
      </c>
      <c r="I40" s="94" t="s">
        <v>808</v>
      </c>
      <c r="J40" s="94" t="s">
        <v>866</v>
      </c>
      <c r="K40" s="94" t="s">
        <v>270</v>
      </c>
      <c r="L40" s="94" t="s">
        <v>271</v>
      </c>
      <c r="M40" s="94" t="s">
        <v>272</v>
      </c>
      <c r="N40" s="94" t="s">
        <v>919</v>
      </c>
      <c r="O40" s="94" t="s">
        <v>245</v>
      </c>
      <c r="P40" s="94" t="s">
        <v>273</v>
      </c>
      <c r="Q40" s="159" t="s">
        <v>1195</v>
      </c>
      <c r="R40" s="160" t="s">
        <v>1196</v>
      </c>
      <c r="S40" s="160" t="s">
        <v>1197</v>
      </c>
      <c r="T40" s="160" t="s">
        <v>1198</v>
      </c>
      <c r="U40" s="160" t="s">
        <v>1192</v>
      </c>
      <c r="V40" s="161" t="s">
        <v>138</v>
      </c>
      <c r="W40" s="306"/>
      <c r="X40" s="297"/>
      <c r="Y40" s="297"/>
      <c r="Z40" s="315"/>
      <c r="AA40" s="174" t="s">
        <v>1193</v>
      </c>
    </row>
    <row r="41" spans="1:27">
      <c r="A41" s="60"/>
      <c r="B41" s="60"/>
      <c r="C41" s="60"/>
      <c r="D41" s="144"/>
      <c r="E41" s="144"/>
      <c r="F41" s="94"/>
      <c r="G41" s="94"/>
      <c r="H41" s="94"/>
      <c r="I41" s="94"/>
      <c r="J41" s="94"/>
      <c r="K41" s="94" t="s">
        <v>274</v>
      </c>
      <c r="L41" s="94"/>
      <c r="M41" s="94" t="s">
        <v>275</v>
      </c>
      <c r="N41" s="94" t="s">
        <v>276</v>
      </c>
      <c r="O41" s="94" t="s">
        <v>928</v>
      </c>
      <c r="P41" s="94" t="s">
        <v>277</v>
      </c>
      <c r="Q41" s="308" t="s">
        <v>278</v>
      </c>
      <c r="R41" s="302" t="s">
        <v>279</v>
      </c>
      <c r="S41" s="302" t="s">
        <v>280</v>
      </c>
      <c r="T41" s="302" t="s">
        <v>281</v>
      </c>
      <c r="U41" s="303" t="s">
        <v>282</v>
      </c>
      <c r="V41" s="305" t="s">
        <v>283</v>
      </c>
      <c r="W41" s="306"/>
      <c r="X41" s="299"/>
      <c r="Y41" s="297"/>
      <c r="Z41" s="315"/>
      <c r="AA41" s="307" t="s">
        <v>1199</v>
      </c>
    </row>
    <row r="42" spans="1:27">
      <c r="A42" s="60"/>
      <c r="B42" s="60">
        <v>51</v>
      </c>
      <c r="C42" s="60">
        <v>1976</v>
      </c>
      <c r="D42" s="144" t="s">
        <v>269</v>
      </c>
      <c r="E42" s="144" t="s">
        <v>24</v>
      </c>
      <c r="F42" s="94" t="s">
        <v>614</v>
      </c>
      <c r="G42" s="343" t="s">
        <v>82</v>
      </c>
      <c r="H42" s="94" t="s">
        <v>865</v>
      </c>
      <c r="I42" s="94" t="s">
        <v>609</v>
      </c>
      <c r="J42" s="94" t="s">
        <v>808</v>
      </c>
      <c r="K42" s="94" t="s">
        <v>284</v>
      </c>
      <c r="L42" s="94" t="s">
        <v>285</v>
      </c>
      <c r="M42" s="94" t="s">
        <v>286</v>
      </c>
      <c r="N42" s="94" t="s">
        <v>246</v>
      </c>
      <c r="O42" s="94" t="s">
        <v>245</v>
      </c>
      <c r="P42" s="94" t="s">
        <v>277</v>
      </c>
      <c r="Q42" s="156" t="s">
        <v>1200</v>
      </c>
      <c r="R42" s="157" t="s">
        <v>134</v>
      </c>
      <c r="S42" s="157" t="s">
        <v>135</v>
      </c>
      <c r="T42" s="157" t="s">
        <v>861</v>
      </c>
      <c r="U42" s="157" t="s">
        <v>1201</v>
      </c>
      <c r="V42" s="158" t="s">
        <v>138</v>
      </c>
      <c r="W42" s="300"/>
      <c r="X42" s="174" t="s">
        <v>888</v>
      </c>
      <c r="Y42" s="306"/>
      <c r="Z42" s="297"/>
      <c r="AA42" s="163"/>
    </row>
    <row r="43" spans="1:27">
      <c r="A43" s="60"/>
      <c r="B43" s="60"/>
      <c r="C43" s="60"/>
      <c r="D43" s="144"/>
      <c r="E43" s="144"/>
      <c r="F43" s="94"/>
      <c r="G43" s="94"/>
      <c r="H43" s="94"/>
      <c r="I43" s="94"/>
      <c r="J43" s="94"/>
      <c r="K43" s="94"/>
      <c r="L43" s="94"/>
      <c r="M43" s="94" t="s">
        <v>287</v>
      </c>
      <c r="N43" s="94" t="s">
        <v>182</v>
      </c>
      <c r="O43" s="94"/>
      <c r="P43" s="94"/>
      <c r="Q43" s="308" t="s">
        <v>288</v>
      </c>
      <c r="R43" s="303" t="s">
        <v>289</v>
      </c>
      <c r="S43" s="303" t="s">
        <v>290</v>
      </c>
      <c r="T43" s="303" t="s">
        <v>291</v>
      </c>
      <c r="U43" s="302" t="s">
        <v>292</v>
      </c>
      <c r="V43" s="305" t="s">
        <v>293</v>
      </c>
      <c r="W43" s="300"/>
      <c r="X43" s="316" t="s">
        <v>887</v>
      </c>
      <c r="Y43" s="306"/>
      <c r="Z43" s="297"/>
      <c r="AA43" s="297"/>
    </row>
    <row r="44" spans="1:27">
      <c r="A44" s="60"/>
      <c r="B44" s="60">
        <v>52</v>
      </c>
      <c r="C44" s="60">
        <v>1977</v>
      </c>
      <c r="D44" s="144" t="s">
        <v>269</v>
      </c>
      <c r="E44" s="144" t="s">
        <v>24</v>
      </c>
      <c r="F44" s="94" t="s">
        <v>609</v>
      </c>
      <c r="G44" s="94" t="s">
        <v>865</v>
      </c>
      <c r="H44" s="94" t="s">
        <v>614</v>
      </c>
      <c r="I44" s="343" t="s">
        <v>82</v>
      </c>
      <c r="J44" s="94" t="s">
        <v>808</v>
      </c>
      <c r="K44" s="94"/>
      <c r="L44" s="94"/>
      <c r="M44" s="94" t="s">
        <v>933</v>
      </c>
      <c r="N44" s="94" t="s">
        <v>245</v>
      </c>
      <c r="O44" s="94" t="s">
        <v>245</v>
      </c>
      <c r="P44" s="94" t="s">
        <v>893</v>
      </c>
      <c r="Q44" s="156" t="s">
        <v>203</v>
      </c>
      <c r="R44" s="157" t="s">
        <v>134</v>
      </c>
      <c r="S44" s="157" t="s">
        <v>135</v>
      </c>
      <c r="T44" s="157" t="s">
        <v>1202</v>
      </c>
      <c r="U44" s="157" t="s">
        <v>137</v>
      </c>
      <c r="V44" s="158" t="s">
        <v>138</v>
      </c>
      <c r="W44" s="306"/>
      <c r="X44" s="163"/>
      <c r="Y44" s="297"/>
      <c r="Z44" s="297"/>
      <c r="AA44" s="173" t="s">
        <v>1203</v>
      </c>
    </row>
    <row r="45" spans="1:27">
      <c r="A45" s="60"/>
      <c r="B45" s="60"/>
      <c r="C45" s="60"/>
      <c r="D45" s="144"/>
      <c r="E45" s="144"/>
      <c r="F45" s="94"/>
      <c r="G45" s="94"/>
      <c r="H45" s="94"/>
      <c r="I45" s="94"/>
      <c r="J45" s="94"/>
      <c r="K45" s="94"/>
      <c r="L45" s="94"/>
      <c r="M45" s="94"/>
      <c r="N45" s="94"/>
      <c r="O45" s="94"/>
      <c r="P45" s="94"/>
      <c r="Q45" s="301" t="s">
        <v>294</v>
      </c>
      <c r="R45" s="303" t="s">
        <v>295</v>
      </c>
      <c r="S45" s="303" t="s">
        <v>296</v>
      </c>
      <c r="T45" s="302" t="s">
        <v>297</v>
      </c>
      <c r="U45" s="303" t="s">
        <v>298</v>
      </c>
      <c r="V45" s="305" t="s">
        <v>299</v>
      </c>
      <c r="W45" s="306"/>
      <c r="X45" s="297"/>
      <c r="Y45" s="297"/>
      <c r="Z45" s="297"/>
      <c r="AA45" s="316" t="s">
        <v>1204</v>
      </c>
    </row>
    <row r="46" spans="1:27">
      <c r="A46" s="60"/>
      <c r="B46" s="60">
        <v>53</v>
      </c>
      <c r="C46" s="60">
        <v>1978</v>
      </c>
      <c r="D46" s="144" t="s">
        <v>26</v>
      </c>
      <c r="E46" s="144" t="s">
        <v>26</v>
      </c>
      <c r="F46" s="94" t="s">
        <v>866</v>
      </c>
      <c r="G46" s="343" t="s">
        <v>82</v>
      </c>
      <c r="H46" s="94" t="s">
        <v>808</v>
      </c>
      <c r="I46" s="94" t="s">
        <v>865</v>
      </c>
      <c r="J46" s="94" t="s">
        <v>614</v>
      </c>
      <c r="K46" s="94" t="s">
        <v>300</v>
      </c>
      <c r="L46" s="94" t="s">
        <v>301</v>
      </c>
      <c r="M46" s="94"/>
      <c r="N46" s="94" t="s">
        <v>266</v>
      </c>
      <c r="O46" s="94" t="s">
        <v>245</v>
      </c>
      <c r="P46" s="94" t="s">
        <v>277</v>
      </c>
      <c r="Q46" s="162" t="s">
        <v>850</v>
      </c>
      <c r="R46" s="163" t="s">
        <v>134</v>
      </c>
      <c r="S46" s="163" t="s">
        <v>135</v>
      </c>
      <c r="T46" s="164" t="s">
        <v>136</v>
      </c>
      <c r="U46" s="314"/>
      <c r="V46" s="163"/>
      <c r="W46" s="297"/>
      <c r="X46" s="297"/>
      <c r="Y46" s="297"/>
      <c r="Z46" s="297"/>
      <c r="AA46" s="297"/>
    </row>
    <row r="47" spans="1:27">
      <c r="A47" s="60"/>
      <c r="B47" s="60"/>
      <c r="C47" s="60"/>
      <c r="D47" s="144"/>
      <c r="E47" s="144"/>
      <c r="F47" s="94"/>
      <c r="G47" s="94"/>
      <c r="H47" s="94"/>
      <c r="I47" s="94"/>
      <c r="J47" s="94"/>
      <c r="K47" s="94"/>
      <c r="L47" s="94" t="s">
        <v>302</v>
      </c>
      <c r="M47" s="94"/>
      <c r="N47" s="94" t="s">
        <v>245</v>
      </c>
      <c r="O47" s="94" t="s">
        <v>303</v>
      </c>
      <c r="P47" s="94"/>
      <c r="Q47" s="301" t="s">
        <v>304</v>
      </c>
      <c r="R47" s="303" t="s">
        <v>1205</v>
      </c>
      <c r="S47" s="303" t="s">
        <v>305</v>
      </c>
      <c r="T47" s="305" t="s">
        <v>306</v>
      </c>
      <c r="U47" s="306"/>
      <c r="V47" s="297"/>
      <c r="W47" s="297"/>
      <c r="X47" s="297"/>
      <c r="Y47" s="297"/>
      <c r="Z47" s="297"/>
      <c r="AA47" s="297"/>
    </row>
    <row r="48" spans="1:27">
      <c r="A48" s="60"/>
      <c r="B48" s="60">
        <v>54</v>
      </c>
      <c r="C48" s="60">
        <v>1979</v>
      </c>
      <c r="D48" s="343" t="s">
        <v>82</v>
      </c>
      <c r="E48" s="343" t="s">
        <v>82</v>
      </c>
      <c r="F48" s="94" t="s">
        <v>808</v>
      </c>
      <c r="G48" s="94" t="s">
        <v>865</v>
      </c>
      <c r="H48" s="94" t="s">
        <v>614</v>
      </c>
      <c r="I48" s="94" t="s">
        <v>866</v>
      </c>
      <c r="J48" s="94" t="s">
        <v>609</v>
      </c>
      <c r="K48" s="94" t="s">
        <v>307</v>
      </c>
      <c r="L48" s="94" t="s">
        <v>308</v>
      </c>
      <c r="M48" s="94" t="s">
        <v>309</v>
      </c>
      <c r="N48" s="94" t="s">
        <v>266</v>
      </c>
      <c r="O48" s="94" t="s">
        <v>245</v>
      </c>
      <c r="P48" s="94" t="s">
        <v>277</v>
      </c>
      <c r="Q48" s="156" t="s">
        <v>1206</v>
      </c>
      <c r="R48" s="157" t="s">
        <v>134</v>
      </c>
      <c r="S48" s="157" t="s">
        <v>135</v>
      </c>
      <c r="T48" s="158" t="s">
        <v>1207</v>
      </c>
      <c r="U48" s="306"/>
      <c r="V48" s="297"/>
      <c r="W48" s="297"/>
      <c r="X48" s="297"/>
      <c r="Y48" s="297"/>
      <c r="Z48" s="297"/>
      <c r="AA48" s="297"/>
    </row>
    <row r="49" spans="1:27">
      <c r="A49" s="60"/>
      <c r="B49" s="60"/>
      <c r="C49" s="60"/>
      <c r="D49" s="144"/>
      <c r="E49" s="144"/>
      <c r="F49" s="94"/>
      <c r="G49" s="94"/>
      <c r="H49" s="94"/>
      <c r="I49" s="94"/>
      <c r="J49" s="94"/>
      <c r="K49" s="94" t="s">
        <v>310</v>
      </c>
      <c r="L49" s="94" t="s">
        <v>311</v>
      </c>
      <c r="M49" s="94"/>
      <c r="N49" s="94" t="s">
        <v>245</v>
      </c>
      <c r="O49" s="94" t="s">
        <v>303</v>
      </c>
      <c r="P49" s="94"/>
      <c r="Q49" s="308" t="s">
        <v>312</v>
      </c>
      <c r="R49" s="303" t="s">
        <v>313</v>
      </c>
      <c r="S49" s="303" t="s">
        <v>314</v>
      </c>
      <c r="T49" s="317" t="s">
        <v>315</v>
      </c>
      <c r="U49" s="306"/>
      <c r="V49" s="297"/>
      <c r="W49" s="297"/>
      <c r="X49" s="297"/>
      <c r="Y49" s="297"/>
      <c r="Z49" s="297"/>
      <c r="AA49" s="297"/>
    </row>
    <row r="50" spans="1:27">
      <c r="A50" s="60"/>
      <c r="B50" s="60">
        <v>55</v>
      </c>
      <c r="C50" s="60">
        <v>1980</v>
      </c>
      <c r="D50" s="343" t="s">
        <v>82</v>
      </c>
      <c r="E50" s="343" t="s">
        <v>82</v>
      </c>
      <c r="F50" s="94" t="s">
        <v>609</v>
      </c>
      <c r="G50" s="94" t="s">
        <v>866</v>
      </c>
      <c r="H50" s="94" t="s">
        <v>808</v>
      </c>
      <c r="I50" s="94" t="s">
        <v>614</v>
      </c>
      <c r="J50" s="94" t="s">
        <v>865</v>
      </c>
      <c r="K50" s="94" t="s">
        <v>270</v>
      </c>
      <c r="L50" s="94" t="s">
        <v>302</v>
      </c>
      <c r="M50" s="94" t="s">
        <v>309</v>
      </c>
      <c r="N50" s="94" t="s">
        <v>316</v>
      </c>
      <c r="O50" s="94" t="s">
        <v>245</v>
      </c>
      <c r="P50" s="94" t="s">
        <v>277</v>
      </c>
      <c r="Q50" s="156" t="s">
        <v>1208</v>
      </c>
      <c r="R50" s="157" t="s">
        <v>134</v>
      </c>
      <c r="S50" s="157" t="s">
        <v>135</v>
      </c>
      <c r="T50" s="158" t="s">
        <v>1209</v>
      </c>
      <c r="U50" s="300"/>
      <c r="V50" s="174" t="s">
        <v>888</v>
      </c>
      <c r="W50" s="306"/>
      <c r="X50" s="297"/>
      <c r="Y50" s="297"/>
      <c r="Z50" s="297"/>
      <c r="AA50" s="297"/>
    </row>
    <row r="51" spans="1:27">
      <c r="A51" s="60"/>
      <c r="B51" s="60"/>
      <c r="C51" s="60"/>
      <c r="D51" s="144"/>
      <c r="E51" s="144"/>
      <c r="F51" s="94"/>
      <c r="G51" s="94"/>
      <c r="H51" s="94"/>
      <c r="I51" s="94"/>
      <c r="J51" s="94"/>
      <c r="K51" s="94" t="s">
        <v>317</v>
      </c>
      <c r="L51" s="94" t="s">
        <v>308</v>
      </c>
      <c r="M51" s="94"/>
      <c r="N51" s="94" t="s">
        <v>266</v>
      </c>
      <c r="O51" s="94" t="s">
        <v>303</v>
      </c>
      <c r="P51" s="94"/>
      <c r="Q51" s="308" t="s">
        <v>318</v>
      </c>
      <c r="R51" s="303" t="s">
        <v>319</v>
      </c>
      <c r="S51" s="303" t="s">
        <v>320</v>
      </c>
      <c r="T51" s="317" t="s">
        <v>321</v>
      </c>
      <c r="U51" s="300"/>
      <c r="V51" s="316" t="s">
        <v>339</v>
      </c>
      <c r="W51" s="306"/>
      <c r="X51" s="297"/>
      <c r="Y51" s="297"/>
      <c r="Z51" s="297"/>
      <c r="AA51" s="297"/>
    </row>
    <row r="52" spans="1:27">
      <c r="A52" s="60"/>
      <c r="B52" s="60"/>
      <c r="C52" s="60"/>
      <c r="D52" s="144"/>
      <c r="E52" s="144"/>
      <c r="F52" s="94"/>
      <c r="G52" s="94"/>
      <c r="H52" s="94"/>
      <c r="I52" s="94"/>
      <c r="J52" s="94"/>
      <c r="K52" s="94" t="s">
        <v>322</v>
      </c>
      <c r="L52" s="94" t="s">
        <v>323</v>
      </c>
      <c r="M52" s="94"/>
      <c r="N52" s="94" t="s">
        <v>245</v>
      </c>
      <c r="O52" s="94"/>
      <c r="P52" s="94"/>
      <c r="Q52" s="318"/>
      <c r="R52" s="318"/>
      <c r="S52" s="318"/>
      <c r="T52" s="318"/>
      <c r="U52" s="299"/>
      <c r="V52" s="318"/>
      <c r="W52" s="297"/>
      <c r="X52" s="297"/>
      <c r="Y52" s="297"/>
      <c r="Z52" s="297"/>
      <c r="AA52" s="297"/>
    </row>
    <row r="53" spans="1:27">
      <c r="A53" s="60"/>
      <c r="B53" s="60">
        <v>56</v>
      </c>
      <c r="C53" s="60">
        <v>1981</v>
      </c>
      <c r="D53" s="144" t="s">
        <v>24</v>
      </c>
      <c r="E53" s="144" t="s">
        <v>24</v>
      </c>
      <c r="F53" s="343" t="s">
        <v>82</v>
      </c>
      <c r="G53" s="94" t="s">
        <v>614</v>
      </c>
      <c r="H53" s="94" t="s">
        <v>609</v>
      </c>
      <c r="I53" s="94" t="s">
        <v>865</v>
      </c>
      <c r="J53" s="94" t="s">
        <v>808</v>
      </c>
      <c r="K53" s="94"/>
      <c r="L53" s="94" t="s">
        <v>302</v>
      </c>
      <c r="M53" s="94"/>
      <c r="N53" s="94" t="s">
        <v>245</v>
      </c>
      <c r="O53" s="94" t="s">
        <v>245</v>
      </c>
      <c r="P53" s="94" t="s">
        <v>277</v>
      </c>
      <c r="Q53" s="156" t="s">
        <v>1210</v>
      </c>
      <c r="R53" s="157" t="s">
        <v>134</v>
      </c>
      <c r="S53" s="157" t="s">
        <v>1211</v>
      </c>
      <c r="T53" s="157" t="s">
        <v>136</v>
      </c>
      <c r="U53" s="157" t="s">
        <v>137</v>
      </c>
      <c r="V53" s="158" t="s">
        <v>138</v>
      </c>
      <c r="W53" s="306"/>
      <c r="X53" s="297"/>
      <c r="Y53" s="297"/>
      <c r="Z53" s="297"/>
      <c r="AA53" s="297"/>
    </row>
    <row r="54" spans="1:27">
      <c r="A54" s="60"/>
      <c r="B54" s="60"/>
      <c r="C54" s="60"/>
      <c r="D54" s="144"/>
      <c r="E54" s="144"/>
      <c r="F54" s="94"/>
      <c r="G54" s="94"/>
      <c r="H54" s="94"/>
      <c r="I54" s="94"/>
      <c r="J54" s="94"/>
      <c r="K54" s="94"/>
      <c r="L54" s="94" t="s">
        <v>308</v>
      </c>
      <c r="M54" s="94"/>
      <c r="N54" s="94" t="s">
        <v>303</v>
      </c>
      <c r="O54" s="94" t="s">
        <v>303</v>
      </c>
      <c r="P54" s="94"/>
      <c r="Q54" s="308" t="s">
        <v>324</v>
      </c>
      <c r="R54" s="303" t="s">
        <v>325</v>
      </c>
      <c r="S54" s="302" t="s">
        <v>326</v>
      </c>
      <c r="T54" s="303" t="s">
        <v>327</v>
      </c>
      <c r="U54" s="303" t="s">
        <v>328</v>
      </c>
      <c r="V54" s="305" t="s">
        <v>329</v>
      </c>
      <c r="W54" s="306"/>
      <c r="X54" s="297"/>
      <c r="Y54" s="297"/>
      <c r="Z54" s="297"/>
      <c r="AA54" s="297"/>
    </row>
    <row r="55" spans="1:27">
      <c r="A55" s="60"/>
      <c r="B55" s="60">
        <v>57</v>
      </c>
      <c r="C55" s="60">
        <v>1982</v>
      </c>
      <c r="D55" s="144" t="s">
        <v>22</v>
      </c>
      <c r="E55" s="144" t="s">
        <v>27</v>
      </c>
      <c r="F55" s="94" t="s">
        <v>866</v>
      </c>
      <c r="G55" s="94" t="s">
        <v>614</v>
      </c>
      <c r="H55" s="343" t="s">
        <v>82</v>
      </c>
      <c r="I55" s="94" t="s">
        <v>808</v>
      </c>
      <c r="J55" s="94" t="s">
        <v>609</v>
      </c>
      <c r="K55" s="94" t="s">
        <v>330</v>
      </c>
      <c r="L55" s="94"/>
      <c r="M55" s="94" t="s">
        <v>331</v>
      </c>
      <c r="N55" s="94" t="s">
        <v>278</v>
      </c>
      <c r="O55" s="94"/>
      <c r="P55" s="94" t="s">
        <v>277</v>
      </c>
      <c r="Q55" s="156" t="s">
        <v>1212</v>
      </c>
      <c r="R55" s="157" t="s">
        <v>1213</v>
      </c>
      <c r="S55" s="157" t="s">
        <v>135</v>
      </c>
      <c r="T55" s="157" t="s">
        <v>136</v>
      </c>
      <c r="U55" s="157" t="s">
        <v>137</v>
      </c>
      <c r="V55" s="158" t="s">
        <v>138</v>
      </c>
      <c r="W55" s="306"/>
      <c r="X55" s="297"/>
      <c r="Y55" s="297"/>
      <c r="Z55" s="297"/>
      <c r="AA55" s="297"/>
    </row>
    <row r="56" spans="1:27">
      <c r="A56" s="60"/>
      <c r="B56" s="60"/>
      <c r="C56" s="60"/>
      <c r="D56" s="144"/>
      <c r="E56" s="144"/>
      <c r="F56" s="94"/>
      <c r="G56" s="94"/>
      <c r="H56" s="94"/>
      <c r="I56" s="94"/>
      <c r="J56" s="94"/>
      <c r="K56" s="94" t="s">
        <v>332</v>
      </c>
      <c r="L56" s="94"/>
      <c r="M56" s="94"/>
      <c r="N56" s="94" t="s">
        <v>245</v>
      </c>
      <c r="O56" s="94"/>
      <c r="P56" s="94"/>
      <c r="Q56" s="308" t="s">
        <v>333</v>
      </c>
      <c r="R56" s="302" t="s">
        <v>334</v>
      </c>
      <c r="S56" s="303" t="s">
        <v>335</v>
      </c>
      <c r="T56" s="303" t="s">
        <v>336</v>
      </c>
      <c r="U56" s="303" t="s">
        <v>337</v>
      </c>
      <c r="V56" s="305" t="s">
        <v>338</v>
      </c>
      <c r="W56" s="306"/>
      <c r="X56" s="297"/>
      <c r="Y56" s="297"/>
      <c r="Z56" s="297"/>
      <c r="AA56" s="297"/>
    </row>
    <row r="57" spans="1:27">
      <c r="A57" s="60"/>
      <c r="B57" s="60">
        <v>58</v>
      </c>
      <c r="C57" s="60">
        <v>1983</v>
      </c>
      <c r="D57" s="144" t="s">
        <v>22</v>
      </c>
      <c r="E57" s="144" t="s">
        <v>24</v>
      </c>
      <c r="F57" s="343" t="s">
        <v>82</v>
      </c>
      <c r="G57" s="94" t="s">
        <v>866</v>
      </c>
      <c r="H57" s="94" t="s">
        <v>614</v>
      </c>
      <c r="I57" s="94" t="s">
        <v>865</v>
      </c>
      <c r="J57" s="94" t="s">
        <v>609</v>
      </c>
      <c r="K57" s="94"/>
      <c r="L57" s="94" t="s">
        <v>302</v>
      </c>
      <c r="M57" s="94"/>
      <c r="N57" s="94" t="s">
        <v>266</v>
      </c>
      <c r="O57" s="94" t="s">
        <v>889</v>
      </c>
      <c r="P57" s="94" t="s">
        <v>277</v>
      </c>
      <c r="Q57" s="156" t="s">
        <v>1214</v>
      </c>
      <c r="R57" s="157" t="s">
        <v>1215</v>
      </c>
      <c r="S57" s="157" t="s">
        <v>1216</v>
      </c>
      <c r="T57" s="157" t="s">
        <v>136</v>
      </c>
      <c r="U57" s="157" t="s">
        <v>137</v>
      </c>
      <c r="V57" s="158" t="s">
        <v>138</v>
      </c>
      <c r="W57" s="306"/>
      <c r="X57" s="297"/>
      <c r="Y57" s="297"/>
      <c r="Z57" s="297"/>
      <c r="AA57" s="297"/>
    </row>
    <row r="58" spans="1:27">
      <c r="A58" s="60"/>
      <c r="B58" s="60"/>
      <c r="C58" s="60"/>
      <c r="D58" s="144"/>
      <c r="E58" s="144"/>
      <c r="F58" s="94"/>
      <c r="G58" s="94"/>
      <c r="H58" s="94"/>
      <c r="I58" s="94"/>
      <c r="J58" s="94"/>
      <c r="K58" s="94"/>
      <c r="L58" s="94"/>
      <c r="M58" s="94"/>
      <c r="N58" s="94" t="s">
        <v>245</v>
      </c>
      <c r="O58" s="94"/>
      <c r="P58" s="94"/>
      <c r="Q58" s="308" t="s">
        <v>340</v>
      </c>
      <c r="R58" s="302" t="s">
        <v>341</v>
      </c>
      <c r="S58" s="302" t="s">
        <v>342</v>
      </c>
      <c r="T58" s="303" t="s">
        <v>343</v>
      </c>
      <c r="U58" s="303" t="s">
        <v>344</v>
      </c>
      <c r="V58" s="305" t="s">
        <v>345</v>
      </c>
      <c r="W58" s="306"/>
      <c r="X58" s="297"/>
      <c r="Y58" s="297"/>
      <c r="Z58" s="297"/>
      <c r="AA58" s="297"/>
    </row>
    <row r="59" spans="1:27">
      <c r="A59" s="60"/>
      <c r="B59" s="60">
        <v>59</v>
      </c>
      <c r="C59" s="60">
        <v>1984</v>
      </c>
      <c r="D59" s="144" t="s">
        <v>82</v>
      </c>
      <c r="E59" s="343" t="s">
        <v>82</v>
      </c>
      <c r="F59" s="94" t="s">
        <v>865</v>
      </c>
      <c r="G59" s="94" t="s">
        <v>866</v>
      </c>
      <c r="H59" s="94" t="s">
        <v>614</v>
      </c>
      <c r="I59" s="94" t="s">
        <v>609</v>
      </c>
      <c r="J59" s="94" t="s">
        <v>808</v>
      </c>
      <c r="K59" s="94" t="s">
        <v>346</v>
      </c>
      <c r="L59" s="94" t="s">
        <v>347</v>
      </c>
      <c r="M59" s="94" t="s">
        <v>348</v>
      </c>
      <c r="N59" s="94" t="s">
        <v>349</v>
      </c>
      <c r="O59" s="94" t="s">
        <v>918</v>
      </c>
      <c r="P59" s="94" t="s">
        <v>277</v>
      </c>
      <c r="Q59" s="162" t="s">
        <v>203</v>
      </c>
      <c r="R59" s="163" t="s">
        <v>1217</v>
      </c>
      <c r="S59" s="163" t="s">
        <v>135</v>
      </c>
      <c r="T59" s="163" t="s">
        <v>136</v>
      </c>
      <c r="U59" s="164" t="s">
        <v>137</v>
      </c>
      <c r="V59" s="314"/>
      <c r="W59" s="297"/>
      <c r="X59" s="297"/>
      <c r="Y59" s="297"/>
      <c r="Z59" s="297"/>
      <c r="AA59" s="297"/>
    </row>
    <row r="60" spans="1:27">
      <c r="A60" s="60"/>
      <c r="B60" s="60"/>
      <c r="C60" s="60"/>
      <c r="D60" s="144"/>
      <c r="E60" s="144"/>
      <c r="F60" s="94"/>
      <c r="G60" s="94"/>
      <c r="H60" s="94"/>
      <c r="I60" s="94"/>
      <c r="J60" s="94"/>
      <c r="K60" s="94" t="s">
        <v>350</v>
      </c>
      <c r="L60" s="94" t="s">
        <v>890</v>
      </c>
      <c r="M60" s="94" t="s">
        <v>351</v>
      </c>
      <c r="N60" s="94" t="s">
        <v>352</v>
      </c>
      <c r="O60" s="94" t="s">
        <v>353</v>
      </c>
      <c r="P60" s="94"/>
      <c r="Q60" s="301" t="s">
        <v>354</v>
      </c>
      <c r="R60" s="302" t="s">
        <v>355</v>
      </c>
      <c r="S60" s="303" t="s">
        <v>356</v>
      </c>
      <c r="T60" s="303" t="s">
        <v>357</v>
      </c>
      <c r="U60" s="305" t="s">
        <v>358</v>
      </c>
      <c r="V60" s="306"/>
      <c r="W60" s="297"/>
      <c r="X60" s="297"/>
      <c r="Y60" s="297"/>
      <c r="Z60" s="297"/>
      <c r="AA60" s="297"/>
    </row>
    <row r="61" spans="1:27">
      <c r="A61" s="60"/>
      <c r="B61" s="60"/>
      <c r="C61" s="60"/>
      <c r="D61" s="144"/>
      <c r="E61" s="144"/>
      <c r="F61" s="94"/>
      <c r="G61" s="94"/>
      <c r="H61" s="94"/>
      <c r="I61" s="94"/>
      <c r="J61" s="94"/>
      <c r="K61" s="94" t="s">
        <v>359</v>
      </c>
      <c r="L61" s="94"/>
      <c r="M61" s="94"/>
      <c r="N61" s="94" t="s">
        <v>288</v>
      </c>
      <c r="O61" s="94"/>
      <c r="P61" s="94"/>
      <c r="Q61" s="318"/>
      <c r="R61" s="318"/>
      <c r="S61" s="318"/>
      <c r="T61" s="318"/>
      <c r="U61" s="318"/>
      <c r="V61" s="297"/>
      <c r="W61" s="297"/>
      <c r="X61" s="297"/>
      <c r="Y61" s="297"/>
      <c r="Z61" s="297"/>
      <c r="AA61" s="297"/>
    </row>
    <row r="62" spans="1:27">
      <c r="A62" s="60"/>
      <c r="B62" s="60">
        <v>60</v>
      </c>
      <c r="C62" s="60">
        <v>1985</v>
      </c>
      <c r="D62" s="144" t="s">
        <v>25</v>
      </c>
      <c r="E62" s="144" t="s">
        <v>25</v>
      </c>
      <c r="F62" s="343" t="s">
        <v>82</v>
      </c>
      <c r="G62" s="94" t="s">
        <v>866</v>
      </c>
      <c r="H62" s="94" t="s">
        <v>808</v>
      </c>
      <c r="I62" s="94" t="s">
        <v>865</v>
      </c>
      <c r="J62" s="94" t="s">
        <v>609</v>
      </c>
      <c r="K62" s="94" t="s">
        <v>360</v>
      </c>
      <c r="L62" s="94" t="s">
        <v>311</v>
      </c>
      <c r="M62" s="94"/>
      <c r="N62" s="94" t="s">
        <v>288</v>
      </c>
      <c r="O62" s="94" t="s">
        <v>288</v>
      </c>
      <c r="P62" s="94" t="s">
        <v>277</v>
      </c>
      <c r="Q62" s="156" t="s">
        <v>1218</v>
      </c>
      <c r="R62" s="157" t="s">
        <v>1219</v>
      </c>
      <c r="S62" s="157" t="s">
        <v>135</v>
      </c>
      <c r="T62" s="157" t="s">
        <v>136</v>
      </c>
      <c r="U62" s="158" t="s">
        <v>137</v>
      </c>
      <c r="V62" s="306"/>
      <c r="W62" s="297"/>
      <c r="X62" s="297"/>
      <c r="Y62" s="297"/>
      <c r="Z62" s="297"/>
      <c r="AA62" s="297"/>
    </row>
    <row r="63" spans="1:27">
      <c r="A63" s="60"/>
      <c r="B63" s="60"/>
      <c r="C63" s="60"/>
      <c r="D63" s="144"/>
      <c r="E63" s="144"/>
      <c r="F63" s="94"/>
      <c r="G63" s="94"/>
      <c r="H63" s="94"/>
      <c r="I63" s="94"/>
      <c r="J63" s="94"/>
      <c r="K63" s="94"/>
      <c r="L63" s="94"/>
      <c r="M63" s="94"/>
      <c r="N63" s="94"/>
      <c r="O63" s="94"/>
      <c r="P63" s="94"/>
      <c r="Q63" s="308" t="s">
        <v>361</v>
      </c>
      <c r="R63" s="302" t="s">
        <v>362</v>
      </c>
      <c r="S63" s="303" t="s">
        <v>363</v>
      </c>
      <c r="T63" s="303" t="s">
        <v>364</v>
      </c>
      <c r="U63" s="305" t="s">
        <v>365</v>
      </c>
      <c r="V63" s="306"/>
      <c r="W63" s="297"/>
      <c r="X63" s="297"/>
      <c r="Y63" s="297"/>
      <c r="Z63" s="297"/>
      <c r="AA63" s="297"/>
    </row>
    <row r="64" spans="1:27">
      <c r="A64" s="60"/>
      <c r="B64" s="60">
        <v>61</v>
      </c>
      <c r="C64" s="60">
        <v>1986</v>
      </c>
      <c r="D64" s="144" t="s">
        <v>22</v>
      </c>
      <c r="E64" s="343" t="s">
        <v>82</v>
      </c>
      <c r="F64" s="94" t="s">
        <v>866</v>
      </c>
      <c r="G64" s="94" t="s">
        <v>614</v>
      </c>
      <c r="H64" s="94" t="s">
        <v>865</v>
      </c>
      <c r="I64" s="94" t="s">
        <v>808</v>
      </c>
      <c r="J64" s="94" t="s">
        <v>609</v>
      </c>
      <c r="K64" s="94" t="s">
        <v>366</v>
      </c>
      <c r="L64" s="94"/>
      <c r="M64" s="94" t="s">
        <v>367</v>
      </c>
      <c r="N64" s="94" t="s">
        <v>368</v>
      </c>
      <c r="O64" s="94" t="s">
        <v>368</v>
      </c>
      <c r="P64" s="94" t="s">
        <v>369</v>
      </c>
      <c r="Q64" s="162" t="s">
        <v>203</v>
      </c>
      <c r="R64" s="163" t="s">
        <v>134</v>
      </c>
      <c r="S64" s="163" t="s">
        <v>1220</v>
      </c>
      <c r="T64" s="164" t="s">
        <v>1221</v>
      </c>
      <c r="U64" s="314"/>
      <c r="V64" s="297"/>
      <c r="W64" s="297"/>
      <c r="X64" s="297"/>
      <c r="Y64" s="297"/>
      <c r="Z64" s="297"/>
      <c r="AA64" s="297"/>
    </row>
    <row r="65" spans="1:27">
      <c r="A65" s="60"/>
      <c r="B65" s="60"/>
      <c r="C65" s="60"/>
      <c r="D65" s="144"/>
      <c r="E65" s="144"/>
      <c r="F65" s="94"/>
      <c r="G65" s="94"/>
      <c r="H65" s="94"/>
      <c r="I65" s="94"/>
      <c r="J65" s="94"/>
      <c r="K65" s="94" t="s">
        <v>332</v>
      </c>
      <c r="L65" s="94"/>
      <c r="M65" s="94" t="s">
        <v>370</v>
      </c>
      <c r="N65" s="94" t="s">
        <v>371</v>
      </c>
      <c r="O65" s="94" t="s">
        <v>372</v>
      </c>
      <c r="P65" s="94"/>
      <c r="Q65" s="301" t="s">
        <v>373</v>
      </c>
      <c r="R65" s="303" t="s">
        <v>374</v>
      </c>
      <c r="S65" s="302" t="s">
        <v>375</v>
      </c>
      <c r="T65" s="317" t="s">
        <v>376</v>
      </c>
      <c r="U65" s="312"/>
      <c r="V65" s="299"/>
      <c r="W65" s="297"/>
      <c r="X65" s="297"/>
      <c r="Y65" s="297"/>
      <c r="Z65" s="297"/>
      <c r="AA65" s="297"/>
    </row>
    <row r="66" spans="1:27">
      <c r="A66" s="60"/>
      <c r="B66" s="60">
        <v>62</v>
      </c>
      <c r="C66" s="60">
        <v>1987</v>
      </c>
      <c r="D66" s="144" t="s">
        <v>22</v>
      </c>
      <c r="E66" s="144" t="s">
        <v>24</v>
      </c>
      <c r="F66" s="94" t="s">
        <v>865</v>
      </c>
      <c r="G66" s="343" t="s">
        <v>82</v>
      </c>
      <c r="H66" s="94" t="s">
        <v>609</v>
      </c>
      <c r="I66" s="94" t="s">
        <v>808</v>
      </c>
      <c r="J66" s="94" t="s">
        <v>614</v>
      </c>
      <c r="K66" s="94" t="s">
        <v>377</v>
      </c>
      <c r="L66" s="94" t="s">
        <v>378</v>
      </c>
      <c r="M66" s="94"/>
      <c r="N66" s="94"/>
      <c r="O66" s="94" t="s">
        <v>379</v>
      </c>
      <c r="P66" s="94" t="s">
        <v>369</v>
      </c>
      <c r="Q66" s="156" t="s">
        <v>203</v>
      </c>
      <c r="R66" s="157" t="s">
        <v>134</v>
      </c>
      <c r="S66" s="157" t="s">
        <v>135</v>
      </c>
      <c r="T66" s="157" t="s">
        <v>136</v>
      </c>
      <c r="U66" s="157" t="s">
        <v>137</v>
      </c>
      <c r="V66" s="158" t="s">
        <v>138</v>
      </c>
      <c r="W66" s="306"/>
      <c r="X66" s="174" t="s">
        <v>1222</v>
      </c>
      <c r="Y66" s="297"/>
      <c r="Z66" s="297"/>
      <c r="AA66" s="297"/>
    </row>
    <row r="67" spans="1:27">
      <c r="A67" s="60"/>
      <c r="B67" s="60"/>
      <c r="C67" s="60"/>
      <c r="D67" s="144"/>
      <c r="E67" s="144"/>
      <c r="F67" s="94"/>
      <c r="G67" s="94"/>
      <c r="H67" s="94"/>
      <c r="I67" s="94"/>
      <c r="J67" s="94"/>
      <c r="K67" s="94"/>
      <c r="L67" s="94" t="s">
        <v>380</v>
      </c>
      <c r="M67" s="94"/>
      <c r="N67" s="94"/>
      <c r="O67" s="94" t="s">
        <v>339</v>
      </c>
      <c r="P67" s="94"/>
      <c r="Q67" s="301" t="s">
        <v>381</v>
      </c>
      <c r="R67" s="303" t="s">
        <v>382</v>
      </c>
      <c r="S67" s="303" t="s">
        <v>383</v>
      </c>
      <c r="T67" s="303" t="s">
        <v>384</v>
      </c>
      <c r="U67" s="303" t="s">
        <v>385</v>
      </c>
      <c r="V67" s="305" t="s">
        <v>386</v>
      </c>
      <c r="W67" s="306"/>
      <c r="X67" s="307" t="s">
        <v>1223</v>
      </c>
      <c r="Y67" s="297"/>
      <c r="Z67" s="297"/>
      <c r="AA67" s="297"/>
    </row>
    <row r="68" spans="1:27">
      <c r="A68" s="60"/>
      <c r="B68" s="60">
        <v>63</v>
      </c>
      <c r="C68" s="60">
        <v>1988</v>
      </c>
      <c r="D68" s="144" t="s">
        <v>22</v>
      </c>
      <c r="E68" s="144" t="s">
        <v>27</v>
      </c>
      <c r="F68" s="94" t="s">
        <v>866</v>
      </c>
      <c r="G68" s="343" t="s">
        <v>82</v>
      </c>
      <c r="H68" s="94" t="s">
        <v>808</v>
      </c>
      <c r="I68" s="94" t="s">
        <v>609</v>
      </c>
      <c r="J68" s="94" t="s">
        <v>614</v>
      </c>
      <c r="K68" s="94" t="s">
        <v>387</v>
      </c>
      <c r="L68" s="94" t="s">
        <v>378</v>
      </c>
      <c r="M68" s="94" t="s">
        <v>388</v>
      </c>
      <c r="N68" s="94" t="s">
        <v>297</v>
      </c>
      <c r="O68" s="94" t="s">
        <v>389</v>
      </c>
      <c r="P68" s="94" t="s">
        <v>369</v>
      </c>
      <c r="Q68" s="159" t="s">
        <v>1224</v>
      </c>
      <c r="R68" s="160" t="s">
        <v>134</v>
      </c>
      <c r="S68" s="160" t="s">
        <v>135</v>
      </c>
      <c r="T68" s="160" t="s">
        <v>1225</v>
      </c>
      <c r="U68" s="160" t="s">
        <v>137</v>
      </c>
      <c r="V68" s="161" t="s">
        <v>138</v>
      </c>
      <c r="W68" s="306"/>
      <c r="X68" s="297"/>
      <c r="Y68" s="297"/>
      <c r="Z68" s="297"/>
      <c r="AA68" s="297"/>
    </row>
    <row r="69" spans="1:27">
      <c r="A69" s="60"/>
      <c r="B69" s="60"/>
      <c r="C69" s="60"/>
      <c r="D69" s="144"/>
      <c r="E69" s="144"/>
      <c r="F69" s="94"/>
      <c r="G69" s="94"/>
      <c r="H69" s="94"/>
      <c r="I69" s="94"/>
      <c r="J69" s="94"/>
      <c r="K69" s="94"/>
      <c r="L69" s="94"/>
      <c r="M69" s="94" t="s">
        <v>390</v>
      </c>
      <c r="N69" s="94" t="s">
        <v>355</v>
      </c>
      <c r="O69" s="94" t="s">
        <v>288</v>
      </c>
      <c r="P69" s="94"/>
      <c r="Q69" s="308" t="s">
        <v>391</v>
      </c>
      <c r="R69" s="303" t="s">
        <v>392</v>
      </c>
      <c r="S69" s="303" t="s">
        <v>393</v>
      </c>
      <c r="T69" s="302" t="s">
        <v>394</v>
      </c>
      <c r="U69" s="302" t="s">
        <v>395</v>
      </c>
      <c r="V69" s="305" t="s">
        <v>396</v>
      </c>
      <c r="W69" s="306"/>
      <c r="X69" s="297"/>
      <c r="Y69" s="297"/>
      <c r="Z69" s="297"/>
      <c r="AA69" s="297"/>
    </row>
    <row r="70" spans="1:27">
      <c r="A70" s="60" t="s">
        <v>397</v>
      </c>
      <c r="B70" s="60">
        <v>1</v>
      </c>
      <c r="C70" s="60">
        <v>1989</v>
      </c>
      <c r="D70" s="144" t="s">
        <v>24</v>
      </c>
      <c r="E70" s="144" t="s">
        <v>24</v>
      </c>
      <c r="F70" s="343" t="s">
        <v>82</v>
      </c>
      <c r="G70" s="94" t="s">
        <v>865</v>
      </c>
      <c r="H70" s="94" t="s">
        <v>609</v>
      </c>
      <c r="I70" s="94" t="s">
        <v>614</v>
      </c>
      <c r="J70" s="94" t="s">
        <v>808</v>
      </c>
      <c r="K70" s="94"/>
      <c r="L70" s="94" t="s">
        <v>398</v>
      </c>
      <c r="M70" s="94" t="s">
        <v>399</v>
      </c>
      <c r="N70" s="94" t="s">
        <v>355</v>
      </c>
      <c r="O70" s="94" t="s">
        <v>355</v>
      </c>
      <c r="P70" s="94" t="s">
        <v>245</v>
      </c>
      <c r="Q70" s="159" t="s">
        <v>1226</v>
      </c>
      <c r="R70" s="160" t="s">
        <v>1227</v>
      </c>
      <c r="S70" s="160" t="s">
        <v>135</v>
      </c>
      <c r="T70" s="160" t="s">
        <v>1228</v>
      </c>
      <c r="U70" s="160" t="s">
        <v>137</v>
      </c>
      <c r="V70" s="161" t="s">
        <v>1229</v>
      </c>
      <c r="W70" s="306"/>
      <c r="X70" s="297"/>
      <c r="Y70" s="297"/>
      <c r="Z70" s="297"/>
      <c r="AA70" s="297"/>
    </row>
    <row r="71" spans="1:27">
      <c r="A71" s="60"/>
      <c r="B71" s="60"/>
      <c r="C71" s="60"/>
      <c r="D71" s="144"/>
      <c r="E71" s="144"/>
      <c r="F71" s="94"/>
      <c r="G71" s="94"/>
      <c r="H71" s="94"/>
      <c r="I71" s="94"/>
      <c r="J71" s="94"/>
      <c r="K71" s="94"/>
      <c r="L71" s="94"/>
      <c r="M71" s="94"/>
      <c r="N71" s="94"/>
      <c r="O71" s="94" t="s">
        <v>400</v>
      </c>
      <c r="P71" s="94"/>
      <c r="Q71" s="308" t="s">
        <v>401</v>
      </c>
      <c r="R71" s="302" t="s">
        <v>402</v>
      </c>
      <c r="S71" s="303" t="s">
        <v>403</v>
      </c>
      <c r="T71" s="302" t="s">
        <v>404</v>
      </c>
      <c r="U71" s="303" t="s">
        <v>405</v>
      </c>
      <c r="V71" s="317" t="s">
        <v>406</v>
      </c>
      <c r="W71" s="306"/>
      <c r="X71" s="297"/>
      <c r="Y71" s="297"/>
      <c r="Z71" s="297"/>
      <c r="AA71" s="297"/>
    </row>
    <row r="72" spans="1:27">
      <c r="A72" s="60"/>
      <c r="B72" s="60">
        <v>2</v>
      </c>
      <c r="C72" s="60">
        <v>1990</v>
      </c>
      <c r="D72" s="144" t="s">
        <v>22</v>
      </c>
      <c r="E72" s="144" t="s">
        <v>24</v>
      </c>
      <c r="F72" s="343" t="s">
        <v>82</v>
      </c>
      <c r="G72" s="94" t="s">
        <v>808</v>
      </c>
      <c r="H72" s="94" t="s">
        <v>865</v>
      </c>
      <c r="I72" s="94" t="s">
        <v>609</v>
      </c>
      <c r="J72" s="94" t="s">
        <v>614</v>
      </c>
      <c r="K72" s="94" t="s">
        <v>407</v>
      </c>
      <c r="L72" s="94" t="s">
        <v>408</v>
      </c>
      <c r="M72" s="94"/>
      <c r="N72" s="94"/>
      <c r="O72" s="94" t="s">
        <v>355</v>
      </c>
      <c r="P72" s="94" t="s">
        <v>245</v>
      </c>
      <c r="Q72" s="156" t="s">
        <v>1230</v>
      </c>
      <c r="R72" s="157" t="s">
        <v>134</v>
      </c>
      <c r="S72" s="157" t="s">
        <v>135</v>
      </c>
      <c r="T72" s="157" t="s">
        <v>1231</v>
      </c>
      <c r="U72" s="157" t="s">
        <v>137</v>
      </c>
      <c r="V72" s="158" t="s">
        <v>138</v>
      </c>
      <c r="W72" s="306"/>
      <c r="X72" s="297"/>
      <c r="Y72" s="297"/>
      <c r="Z72" s="297"/>
      <c r="AA72" s="297"/>
    </row>
    <row r="73" spans="1:27">
      <c r="A73" s="60"/>
      <c r="B73" s="60"/>
      <c r="C73" s="60"/>
      <c r="D73" s="144"/>
      <c r="E73" s="144"/>
      <c r="F73" s="94"/>
      <c r="G73" s="94"/>
      <c r="H73" s="94"/>
      <c r="I73" s="94"/>
      <c r="J73" s="94"/>
      <c r="K73" s="94"/>
      <c r="L73" s="94"/>
      <c r="M73" s="94"/>
      <c r="N73" s="94"/>
      <c r="O73" s="94"/>
      <c r="P73" s="94"/>
      <c r="Q73" s="308" t="s">
        <v>409</v>
      </c>
      <c r="R73" s="303" t="s">
        <v>410</v>
      </c>
      <c r="S73" s="303" t="s">
        <v>411</v>
      </c>
      <c r="T73" s="302" t="s">
        <v>412</v>
      </c>
      <c r="U73" s="303" t="s">
        <v>413</v>
      </c>
      <c r="V73" s="305" t="s">
        <v>414</v>
      </c>
      <c r="W73" s="312"/>
      <c r="X73" s="299"/>
      <c r="Y73" s="297"/>
      <c r="Z73" s="297"/>
      <c r="AA73" s="297"/>
    </row>
    <row r="74" spans="1:27">
      <c r="A74" s="60"/>
      <c r="B74" s="60">
        <v>3</v>
      </c>
      <c r="C74" s="60">
        <v>1991</v>
      </c>
      <c r="D74" s="144" t="s">
        <v>22</v>
      </c>
      <c r="E74" s="343" t="s">
        <v>82</v>
      </c>
      <c r="F74" s="94" t="s">
        <v>865</v>
      </c>
      <c r="G74" s="94" t="s">
        <v>609</v>
      </c>
      <c r="H74" s="94" t="s">
        <v>866</v>
      </c>
      <c r="I74" s="94" t="s">
        <v>808</v>
      </c>
      <c r="J74" s="94" t="s">
        <v>614</v>
      </c>
      <c r="K74" s="94" t="s">
        <v>415</v>
      </c>
      <c r="L74" s="94" t="s">
        <v>408</v>
      </c>
      <c r="M74" s="94" t="s">
        <v>416</v>
      </c>
      <c r="N74" s="94" t="s">
        <v>417</v>
      </c>
      <c r="O74" s="94" t="s">
        <v>355</v>
      </c>
      <c r="P74" s="94" t="s">
        <v>245</v>
      </c>
      <c r="Q74" s="156" t="s">
        <v>203</v>
      </c>
      <c r="R74" s="157" t="s">
        <v>134</v>
      </c>
      <c r="S74" s="157" t="s">
        <v>135</v>
      </c>
      <c r="T74" s="157" t="s">
        <v>136</v>
      </c>
      <c r="U74" s="157" t="s">
        <v>137</v>
      </c>
      <c r="V74" s="157" t="s">
        <v>138</v>
      </c>
      <c r="W74" s="157" t="s">
        <v>164</v>
      </c>
      <c r="X74" s="158" t="s">
        <v>161</v>
      </c>
      <c r="Y74" s="306"/>
      <c r="Z74" s="297"/>
      <c r="AA74" s="297"/>
    </row>
    <row r="75" spans="1:27">
      <c r="A75" s="60"/>
      <c r="B75" s="60"/>
      <c r="C75" s="60"/>
      <c r="D75" s="144"/>
      <c r="E75" s="144"/>
      <c r="F75" s="94"/>
      <c r="G75" s="94"/>
      <c r="H75" s="94"/>
      <c r="I75" s="94"/>
      <c r="J75" s="94"/>
      <c r="K75" s="94" t="s">
        <v>418</v>
      </c>
      <c r="L75" s="94" t="s">
        <v>419</v>
      </c>
      <c r="M75" s="94" t="s">
        <v>420</v>
      </c>
      <c r="N75" s="94" t="s">
        <v>391</v>
      </c>
      <c r="O75" s="94" t="s">
        <v>404</v>
      </c>
      <c r="P75" s="94"/>
      <c r="Q75" s="308" t="s">
        <v>421</v>
      </c>
      <c r="R75" s="303" t="s">
        <v>422</v>
      </c>
      <c r="S75" s="303" t="s">
        <v>423</v>
      </c>
      <c r="T75" s="302" t="s">
        <v>424</v>
      </c>
      <c r="U75" s="303" t="s">
        <v>425</v>
      </c>
      <c r="V75" s="303" t="s">
        <v>426</v>
      </c>
      <c r="W75" s="303" t="s">
        <v>427</v>
      </c>
      <c r="X75" s="305" t="s">
        <v>428</v>
      </c>
      <c r="Y75" s="306"/>
      <c r="Z75" s="297"/>
      <c r="AA75" s="297"/>
    </row>
    <row r="76" spans="1:27">
      <c r="A76" s="60"/>
      <c r="B76" s="60">
        <v>4</v>
      </c>
      <c r="C76" s="60">
        <v>1992</v>
      </c>
      <c r="D76" s="144" t="s">
        <v>22</v>
      </c>
      <c r="E76" s="144" t="s">
        <v>26</v>
      </c>
      <c r="F76" s="94" t="s">
        <v>872</v>
      </c>
      <c r="G76" s="94" t="s">
        <v>872</v>
      </c>
      <c r="H76" s="343" t="s">
        <v>82</v>
      </c>
      <c r="I76" s="94" t="s">
        <v>808</v>
      </c>
      <c r="J76" s="94" t="s">
        <v>865</v>
      </c>
      <c r="K76" s="94"/>
      <c r="L76" s="94"/>
      <c r="M76" s="94" t="s">
        <v>429</v>
      </c>
      <c r="N76" s="94" t="s">
        <v>404</v>
      </c>
      <c r="O76" s="94" t="s">
        <v>404</v>
      </c>
      <c r="P76" s="94" t="s">
        <v>245</v>
      </c>
      <c r="Q76" s="156" t="s">
        <v>203</v>
      </c>
      <c r="R76" s="157" t="s">
        <v>134</v>
      </c>
      <c r="S76" s="157" t="s">
        <v>135</v>
      </c>
      <c r="T76" s="157" t="s">
        <v>136</v>
      </c>
      <c r="U76" s="157" t="s">
        <v>137</v>
      </c>
      <c r="V76" s="157" t="s">
        <v>138</v>
      </c>
      <c r="W76" s="157" t="s">
        <v>164</v>
      </c>
      <c r="X76" s="158" t="s">
        <v>161</v>
      </c>
      <c r="Y76" s="306"/>
      <c r="Z76" s="297"/>
      <c r="AA76" s="297"/>
    </row>
    <row r="77" spans="1:27">
      <c r="A77" s="60"/>
      <c r="B77" s="60"/>
      <c r="C77" s="60"/>
      <c r="D77" s="144"/>
      <c r="E77" s="144"/>
      <c r="F77" s="94"/>
      <c r="G77" s="94"/>
      <c r="H77" s="94"/>
      <c r="I77" s="94"/>
      <c r="J77" s="94"/>
      <c r="K77" s="94"/>
      <c r="L77" s="94"/>
      <c r="M77" s="94"/>
      <c r="N77" s="94"/>
      <c r="O77" s="94"/>
      <c r="P77" s="94"/>
      <c r="Q77" s="301" t="s">
        <v>430</v>
      </c>
      <c r="R77" s="302" t="s">
        <v>431</v>
      </c>
      <c r="S77" s="303" t="s">
        <v>432</v>
      </c>
      <c r="T77" s="303" t="s">
        <v>433</v>
      </c>
      <c r="U77" s="303" t="s">
        <v>434</v>
      </c>
      <c r="V77" s="303" t="s">
        <v>435</v>
      </c>
      <c r="W77" s="303" t="s">
        <v>436</v>
      </c>
      <c r="X77" s="305" t="s">
        <v>437</v>
      </c>
      <c r="Y77" s="306"/>
      <c r="Z77" s="297"/>
      <c r="AA77" s="297"/>
    </row>
    <row r="78" spans="1:27">
      <c r="A78" s="60"/>
      <c r="B78" s="60">
        <v>5</v>
      </c>
      <c r="C78" s="60">
        <v>1993</v>
      </c>
      <c r="D78" s="144" t="s">
        <v>26</v>
      </c>
      <c r="E78" s="144" t="s">
        <v>26</v>
      </c>
      <c r="F78" s="94" t="s">
        <v>865</v>
      </c>
      <c r="G78" s="94" t="s">
        <v>866</v>
      </c>
      <c r="H78" s="94" t="s">
        <v>614</v>
      </c>
      <c r="I78" s="94" t="s">
        <v>808</v>
      </c>
      <c r="J78" s="343" t="s">
        <v>82</v>
      </c>
      <c r="K78" s="94" t="s">
        <v>438</v>
      </c>
      <c r="L78" s="94" t="s">
        <v>439</v>
      </c>
      <c r="M78" s="94"/>
      <c r="N78" s="94" t="s">
        <v>395</v>
      </c>
      <c r="O78" s="94" t="s">
        <v>404</v>
      </c>
      <c r="P78" s="94" t="s">
        <v>245</v>
      </c>
      <c r="Q78" s="162" t="s">
        <v>203</v>
      </c>
      <c r="R78" s="163" t="s">
        <v>134</v>
      </c>
      <c r="S78" s="163" t="s">
        <v>135</v>
      </c>
      <c r="T78" s="163" t="s">
        <v>136</v>
      </c>
      <c r="U78" s="164" t="s">
        <v>137</v>
      </c>
      <c r="V78" s="314"/>
      <c r="W78" s="163"/>
      <c r="X78" s="163"/>
      <c r="Y78" s="297"/>
      <c r="Z78" s="297"/>
      <c r="AA78" s="297"/>
    </row>
    <row r="79" spans="1:27">
      <c r="A79" s="60"/>
      <c r="B79" s="60"/>
      <c r="C79" s="60"/>
      <c r="D79" s="144"/>
      <c r="E79" s="144"/>
      <c r="F79" s="94"/>
      <c r="G79" s="94"/>
      <c r="H79" s="94"/>
      <c r="I79" s="94"/>
      <c r="J79" s="94"/>
      <c r="K79" s="94"/>
      <c r="L79" s="94"/>
      <c r="M79" s="94"/>
      <c r="N79" s="94" t="s">
        <v>404</v>
      </c>
      <c r="O79" s="94"/>
      <c r="P79" s="94"/>
      <c r="Q79" s="301" t="s">
        <v>440</v>
      </c>
      <c r="R79" s="303" t="s">
        <v>441</v>
      </c>
      <c r="S79" s="302" t="s">
        <v>442</v>
      </c>
      <c r="T79" s="303" t="s">
        <v>443</v>
      </c>
      <c r="U79" s="305" t="s">
        <v>444</v>
      </c>
      <c r="V79" s="312"/>
      <c r="W79" s="299"/>
      <c r="X79" s="297"/>
      <c r="Y79" s="297"/>
      <c r="Z79" s="297"/>
      <c r="AA79" s="297"/>
    </row>
    <row r="80" spans="1:27">
      <c r="A80" s="60"/>
      <c r="B80" s="60">
        <v>6</v>
      </c>
      <c r="C80" s="60">
        <v>1994</v>
      </c>
      <c r="D80" s="144" t="s">
        <v>24</v>
      </c>
      <c r="E80" s="144" t="s">
        <v>24</v>
      </c>
      <c r="F80" s="94" t="s">
        <v>865</v>
      </c>
      <c r="G80" s="343" t="s">
        <v>82</v>
      </c>
      <c r="H80" s="94" t="s">
        <v>873</v>
      </c>
      <c r="I80" s="94" t="s">
        <v>873</v>
      </c>
      <c r="J80" s="94" t="s">
        <v>808</v>
      </c>
      <c r="K80" s="94"/>
      <c r="L80" s="94" t="s">
        <v>408</v>
      </c>
      <c r="M80" s="94"/>
      <c r="N80" s="94" t="s">
        <v>445</v>
      </c>
      <c r="O80" s="94" t="s">
        <v>446</v>
      </c>
      <c r="P80" s="94" t="s">
        <v>182</v>
      </c>
      <c r="Q80" s="156" t="s">
        <v>203</v>
      </c>
      <c r="R80" s="157" t="s">
        <v>134</v>
      </c>
      <c r="S80" s="157" t="s">
        <v>135</v>
      </c>
      <c r="T80" s="157" t="s">
        <v>136</v>
      </c>
      <c r="U80" s="157" t="s">
        <v>137</v>
      </c>
      <c r="V80" s="157" t="s">
        <v>138</v>
      </c>
      <c r="W80" s="158" t="s">
        <v>164</v>
      </c>
      <c r="X80" s="306"/>
      <c r="Y80" s="297"/>
      <c r="Z80" s="297"/>
      <c r="AA80" s="297"/>
    </row>
    <row r="81" spans="1:27">
      <c r="A81" s="60"/>
      <c r="B81" s="60"/>
      <c r="C81" s="60"/>
      <c r="D81" s="144"/>
      <c r="E81" s="144"/>
      <c r="F81" s="94"/>
      <c r="G81" s="94"/>
      <c r="H81" s="94"/>
      <c r="I81" s="94"/>
      <c r="J81" s="94"/>
      <c r="K81" s="94"/>
      <c r="L81" s="94"/>
      <c r="M81" s="94"/>
      <c r="N81" s="94" t="s">
        <v>404</v>
      </c>
      <c r="O81" s="94" t="s">
        <v>404</v>
      </c>
      <c r="P81" s="94"/>
      <c r="Q81" s="308" t="s">
        <v>447</v>
      </c>
      <c r="R81" s="302" t="s">
        <v>448</v>
      </c>
      <c r="S81" s="303" t="s">
        <v>449</v>
      </c>
      <c r="T81" s="302" t="s">
        <v>450</v>
      </c>
      <c r="U81" s="302" t="s">
        <v>451</v>
      </c>
      <c r="V81" s="303" t="s">
        <v>452</v>
      </c>
      <c r="W81" s="305" t="s">
        <v>453</v>
      </c>
      <c r="X81" s="306"/>
      <c r="Y81" s="297"/>
      <c r="Z81" s="297"/>
      <c r="AA81" s="297"/>
    </row>
    <row r="82" spans="1:27">
      <c r="A82" s="60"/>
      <c r="B82" s="60">
        <v>7</v>
      </c>
      <c r="C82" s="60">
        <v>1995</v>
      </c>
      <c r="D82" s="144" t="s">
        <v>26</v>
      </c>
      <c r="E82" s="144" t="s">
        <v>26</v>
      </c>
      <c r="F82" s="343" t="s">
        <v>82</v>
      </c>
      <c r="G82" s="94" t="s">
        <v>866</v>
      </c>
      <c r="H82" s="94" t="s">
        <v>808</v>
      </c>
      <c r="I82" s="94" t="s">
        <v>865</v>
      </c>
      <c r="J82" s="94" t="s">
        <v>614</v>
      </c>
      <c r="K82" s="94" t="s">
        <v>454</v>
      </c>
      <c r="L82" s="94" t="s">
        <v>455</v>
      </c>
      <c r="M82" s="94"/>
      <c r="N82" s="94" t="s">
        <v>456</v>
      </c>
      <c r="O82" s="94" t="s">
        <v>457</v>
      </c>
      <c r="P82" s="94" t="s">
        <v>182</v>
      </c>
      <c r="Q82" s="162" t="s">
        <v>203</v>
      </c>
      <c r="R82" s="163" t="s">
        <v>134</v>
      </c>
      <c r="S82" s="163" t="s">
        <v>135</v>
      </c>
      <c r="T82" s="163" t="s">
        <v>136</v>
      </c>
      <c r="U82" s="163" t="s">
        <v>137</v>
      </c>
      <c r="V82" s="164" t="s">
        <v>138</v>
      </c>
      <c r="W82" s="314"/>
      <c r="X82" s="297"/>
      <c r="Y82" s="297"/>
      <c r="Z82" s="297"/>
      <c r="AA82" s="297"/>
    </row>
    <row r="83" spans="1:27">
      <c r="A83" s="60"/>
      <c r="B83" s="60"/>
      <c r="C83" s="60"/>
      <c r="D83" s="144"/>
      <c r="E83" s="144"/>
      <c r="F83" s="94"/>
      <c r="G83" s="94"/>
      <c r="H83" s="94"/>
      <c r="I83" s="94"/>
      <c r="J83" s="94"/>
      <c r="K83" s="94"/>
      <c r="L83" s="94" t="s">
        <v>458</v>
      </c>
      <c r="M83" s="94"/>
      <c r="N83" s="94" t="s">
        <v>424</v>
      </c>
      <c r="O83" s="94" t="s">
        <v>459</v>
      </c>
      <c r="P83" s="94"/>
      <c r="Q83" s="308" t="s">
        <v>130</v>
      </c>
      <c r="R83" s="303" t="s">
        <v>460</v>
      </c>
      <c r="S83" s="302" t="s">
        <v>461</v>
      </c>
      <c r="T83" s="303" t="s">
        <v>462</v>
      </c>
      <c r="U83" s="303" t="s">
        <v>463</v>
      </c>
      <c r="V83" s="305" t="s">
        <v>464</v>
      </c>
      <c r="W83" s="306"/>
      <c r="X83" s="297"/>
      <c r="Y83" s="297"/>
      <c r="Z83" s="297"/>
      <c r="AA83" s="297"/>
    </row>
    <row r="84" spans="1:27">
      <c r="A84" s="60"/>
      <c r="B84" s="60">
        <v>8</v>
      </c>
      <c r="C84" s="60">
        <v>1996</v>
      </c>
      <c r="D84" s="144" t="s">
        <v>465</v>
      </c>
      <c r="E84" s="144" t="s">
        <v>24</v>
      </c>
      <c r="F84" s="94" t="s">
        <v>865</v>
      </c>
      <c r="G84" s="343" t="s">
        <v>82</v>
      </c>
      <c r="H84" s="94" t="s">
        <v>609</v>
      </c>
      <c r="I84" s="94" t="s">
        <v>808</v>
      </c>
      <c r="J84" s="94" t="s">
        <v>614</v>
      </c>
      <c r="K84" s="94" t="s">
        <v>466</v>
      </c>
      <c r="L84" s="94" t="s">
        <v>467</v>
      </c>
      <c r="M84" s="94"/>
      <c r="N84" s="94" t="s">
        <v>468</v>
      </c>
      <c r="O84" s="94" t="s">
        <v>445</v>
      </c>
      <c r="P84" s="94" t="s">
        <v>182</v>
      </c>
      <c r="Q84" s="156" t="s">
        <v>203</v>
      </c>
      <c r="R84" s="157" t="s">
        <v>134</v>
      </c>
      <c r="S84" s="157" t="s">
        <v>135</v>
      </c>
      <c r="T84" s="158" t="s">
        <v>136</v>
      </c>
      <c r="U84" s="314"/>
      <c r="V84" s="163"/>
      <c r="W84" s="297"/>
      <c r="X84" s="297"/>
      <c r="Y84" s="297"/>
      <c r="Z84" s="297"/>
      <c r="AA84" s="297"/>
    </row>
    <row r="85" spans="1:27">
      <c r="A85" s="60"/>
      <c r="B85" s="60"/>
      <c r="C85" s="60"/>
      <c r="D85" s="144"/>
      <c r="E85" s="144"/>
      <c r="F85" s="94"/>
      <c r="G85" s="94"/>
      <c r="H85" s="94"/>
      <c r="I85" s="94"/>
      <c r="J85" s="94"/>
      <c r="K85" s="94"/>
      <c r="L85" s="94" t="s">
        <v>458</v>
      </c>
      <c r="M85" s="94"/>
      <c r="N85" s="94" t="s">
        <v>456</v>
      </c>
      <c r="O85" s="94" t="s">
        <v>375</v>
      </c>
      <c r="P85" s="94"/>
      <c r="Q85" s="308" t="s">
        <v>469</v>
      </c>
      <c r="R85" s="340" t="s">
        <v>470</v>
      </c>
      <c r="S85" s="303" t="s">
        <v>471</v>
      </c>
      <c r="T85" s="305" t="s">
        <v>472</v>
      </c>
      <c r="U85" s="312"/>
      <c r="V85" s="299"/>
      <c r="W85" s="299"/>
      <c r="X85" s="299"/>
      <c r="Y85" s="297"/>
      <c r="Z85" s="297"/>
      <c r="AA85" s="297"/>
    </row>
    <row r="86" spans="1:27">
      <c r="A86" s="60"/>
      <c r="B86" s="60">
        <v>9</v>
      </c>
      <c r="C86" s="60">
        <v>1997</v>
      </c>
      <c r="D86" s="144" t="s">
        <v>26</v>
      </c>
      <c r="E86" s="144" t="s">
        <v>26</v>
      </c>
      <c r="F86" s="94" t="s">
        <v>808</v>
      </c>
      <c r="G86" s="343" t="s">
        <v>82</v>
      </c>
      <c r="H86" s="94" t="s">
        <v>866</v>
      </c>
      <c r="I86" s="94" t="s">
        <v>614</v>
      </c>
      <c r="J86" s="94" t="s">
        <v>865</v>
      </c>
      <c r="K86" s="94" t="s">
        <v>473</v>
      </c>
      <c r="L86" s="94" t="s">
        <v>467</v>
      </c>
      <c r="M86" s="94" t="s">
        <v>388</v>
      </c>
      <c r="N86" s="94" t="s">
        <v>474</v>
      </c>
      <c r="O86" s="94" t="s">
        <v>375</v>
      </c>
      <c r="P86" s="94" t="s">
        <v>182</v>
      </c>
      <c r="Q86" s="156" t="s">
        <v>203</v>
      </c>
      <c r="R86" s="157" t="s">
        <v>134</v>
      </c>
      <c r="S86" s="157" t="s">
        <v>135</v>
      </c>
      <c r="T86" s="157" t="s">
        <v>136</v>
      </c>
      <c r="U86" s="157" t="s">
        <v>137</v>
      </c>
      <c r="V86" s="157" t="s">
        <v>138</v>
      </c>
      <c r="W86" s="157" t="s">
        <v>164</v>
      </c>
      <c r="X86" s="158" t="s">
        <v>161</v>
      </c>
      <c r="Y86" s="306"/>
      <c r="Z86" s="297"/>
      <c r="AA86" s="297"/>
    </row>
    <row r="87" spans="1:27">
      <c r="A87" s="60"/>
      <c r="B87" s="60"/>
      <c r="C87" s="60"/>
      <c r="D87" s="144"/>
      <c r="E87" s="144"/>
      <c r="F87" s="94"/>
      <c r="G87" s="94"/>
      <c r="H87" s="94"/>
      <c r="I87" s="94"/>
      <c r="J87" s="94"/>
      <c r="K87" s="94"/>
      <c r="L87" s="94" t="s">
        <v>458</v>
      </c>
      <c r="M87" s="94"/>
      <c r="N87" s="94"/>
      <c r="O87" s="94"/>
      <c r="P87" s="94"/>
      <c r="Q87" s="301" t="s">
        <v>475</v>
      </c>
      <c r="R87" s="303" t="s">
        <v>476</v>
      </c>
      <c r="S87" s="303" t="s">
        <v>477</v>
      </c>
      <c r="T87" s="302" t="s">
        <v>478</v>
      </c>
      <c r="U87" s="302" t="s">
        <v>479</v>
      </c>
      <c r="V87" s="303" t="s">
        <v>480</v>
      </c>
      <c r="W87" s="303" t="s">
        <v>481</v>
      </c>
      <c r="X87" s="305" t="s">
        <v>482</v>
      </c>
      <c r="Y87" s="306"/>
      <c r="Z87" s="297"/>
      <c r="AA87" s="297"/>
    </row>
    <row r="88" spans="1:27">
      <c r="A88" s="60"/>
      <c r="B88" s="60">
        <v>10</v>
      </c>
      <c r="C88" s="60">
        <v>1998</v>
      </c>
      <c r="D88" s="144" t="s">
        <v>28</v>
      </c>
      <c r="E88" s="144" t="s">
        <v>28</v>
      </c>
      <c r="F88" s="94" t="s">
        <v>865</v>
      </c>
      <c r="G88" s="94" t="s">
        <v>866</v>
      </c>
      <c r="H88" s="94" t="s">
        <v>609</v>
      </c>
      <c r="I88" s="343" t="s">
        <v>82</v>
      </c>
      <c r="J88" s="94" t="s">
        <v>614</v>
      </c>
      <c r="K88" s="94"/>
      <c r="L88" s="94"/>
      <c r="M88" s="94"/>
      <c r="N88" s="94" t="s">
        <v>395</v>
      </c>
      <c r="O88" s="94" t="s">
        <v>375</v>
      </c>
      <c r="P88" s="94" t="s">
        <v>182</v>
      </c>
      <c r="Q88" s="156" t="s">
        <v>203</v>
      </c>
      <c r="R88" s="157" t="s">
        <v>134</v>
      </c>
      <c r="S88" s="157" t="s">
        <v>135</v>
      </c>
      <c r="T88" s="157" t="s">
        <v>136</v>
      </c>
      <c r="U88" s="157" t="s">
        <v>137</v>
      </c>
      <c r="V88" s="157" t="s">
        <v>138</v>
      </c>
      <c r="W88" s="157" t="s">
        <v>164</v>
      </c>
      <c r="X88" s="158" t="s">
        <v>161</v>
      </c>
      <c r="Y88" s="306"/>
      <c r="Z88" s="297"/>
      <c r="AA88" s="297"/>
    </row>
    <row r="89" spans="1:27">
      <c r="A89" s="60"/>
      <c r="B89" s="60"/>
      <c r="C89" s="60"/>
      <c r="D89" s="144"/>
      <c r="E89" s="144"/>
      <c r="F89" s="94"/>
      <c r="G89" s="94"/>
      <c r="H89" s="94"/>
      <c r="I89" s="94"/>
      <c r="J89" s="94"/>
      <c r="K89" s="94"/>
      <c r="L89" s="94"/>
      <c r="M89" s="94"/>
      <c r="N89" s="94" t="s">
        <v>404</v>
      </c>
      <c r="O89" s="94"/>
      <c r="P89" s="94"/>
      <c r="Q89" s="308" t="s">
        <v>483</v>
      </c>
      <c r="R89" s="303" t="s">
        <v>484</v>
      </c>
      <c r="S89" s="303" t="s">
        <v>485</v>
      </c>
      <c r="T89" s="302" t="s">
        <v>486</v>
      </c>
      <c r="U89" s="303" t="s">
        <v>487</v>
      </c>
      <c r="V89" s="334" t="s">
        <v>488</v>
      </c>
      <c r="W89" s="303" t="s">
        <v>489</v>
      </c>
      <c r="X89" s="317" t="s">
        <v>490</v>
      </c>
      <c r="Y89" s="306"/>
      <c r="Z89" s="297"/>
      <c r="AA89" s="297"/>
    </row>
    <row r="90" spans="1:27">
      <c r="A90" s="60"/>
      <c r="B90" s="60">
        <v>11</v>
      </c>
      <c r="C90" s="60">
        <v>1999</v>
      </c>
      <c r="D90" s="144" t="s">
        <v>491</v>
      </c>
      <c r="E90" s="144" t="s">
        <v>27</v>
      </c>
      <c r="F90" s="94" t="s">
        <v>866</v>
      </c>
      <c r="G90" s="94" t="s">
        <v>808</v>
      </c>
      <c r="H90" s="94" t="s">
        <v>609</v>
      </c>
      <c r="I90" s="343" t="s">
        <v>82</v>
      </c>
      <c r="J90" s="94" t="s">
        <v>614</v>
      </c>
      <c r="K90" s="94"/>
      <c r="L90" s="94"/>
      <c r="M90" s="94" t="s">
        <v>492</v>
      </c>
      <c r="N90" s="94"/>
      <c r="O90" s="94" t="s">
        <v>375</v>
      </c>
      <c r="P90" s="94" t="s">
        <v>297</v>
      </c>
      <c r="Q90" s="156" t="s">
        <v>203</v>
      </c>
      <c r="R90" s="157" t="s">
        <v>134</v>
      </c>
      <c r="S90" s="157" t="s">
        <v>135</v>
      </c>
      <c r="T90" s="157" t="s">
        <v>136</v>
      </c>
      <c r="U90" s="157" t="s">
        <v>137</v>
      </c>
      <c r="V90" s="157" t="s">
        <v>138</v>
      </c>
      <c r="W90" s="157" t="s">
        <v>164</v>
      </c>
      <c r="X90" s="158" t="s">
        <v>161</v>
      </c>
      <c r="Y90" s="306"/>
      <c r="Z90" s="297"/>
      <c r="AA90" s="297"/>
    </row>
    <row r="91" spans="1:27">
      <c r="A91" s="60"/>
      <c r="B91" s="60"/>
      <c r="C91" s="60"/>
      <c r="D91" s="144"/>
      <c r="E91" s="144"/>
      <c r="F91" s="94"/>
      <c r="G91" s="94"/>
      <c r="H91" s="94"/>
      <c r="I91" s="94"/>
      <c r="J91" s="94"/>
      <c r="K91" s="94"/>
      <c r="L91" s="94"/>
      <c r="M91" s="94"/>
      <c r="N91" s="94"/>
      <c r="O91" s="94"/>
      <c r="P91" s="94"/>
      <c r="Q91" s="308" t="s">
        <v>493</v>
      </c>
      <c r="R91" s="303" t="s">
        <v>494</v>
      </c>
      <c r="S91" s="302" t="s">
        <v>495</v>
      </c>
      <c r="T91" s="303" t="s">
        <v>496</v>
      </c>
      <c r="U91" s="303" t="s">
        <v>497</v>
      </c>
      <c r="V91" s="302" t="s">
        <v>498</v>
      </c>
      <c r="W91" s="303" t="s">
        <v>499</v>
      </c>
      <c r="X91" s="305" t="s">
        <v>500</v>
      </c>
      <c r="Y91" s="306"/>
      <c r="Z91" s="297"/>
      <c r="AA91" s="297"/>
    </row>
    <row r="92" spans="1:27">
      <c r="A92" s="60"/>
      <c r="B92" s="60">
        <v>12</v>
      </c>
      <c r="C92" s="60">
        <v>2000</v>
      </c>
      <c r="D92" s="144" t="s">
        <v>24</v>
      </c>
      <c r="E92" s="144" t="s">
        <v>24</v>
      </c>
      <c r="F92" s="94" t="s">
        <v>865</v>
      </c>
      <c r="G92" s="94" t="s">
        <v>808</v>
      </c>
      <c r="H92" s="94" t="s">
        <v>609</v>
      </c>
      <c r="I92" s="343" t="s">
        <v>82</v>
      </c>
      <c r="J92" s="94" t="s">
        <v>614</v>
      </c>
      <c r="K92" s="94"/>
      <c r="L92" s="94"/>
      <c r="M92" s="94"/>
      <c r="N92" s="94" t="s">
        <v>424</v>
      </c>
      <c r="O92" s="94"/>
      <c r="P92" s="94" t="s">
        <v>297</v>
      </c>
      <c r="Q92" s="162" t="s">
        <v>203</v>
      </c>
      <c r="R92" s="163" t="s">
        <v>134</v>
      </c>
      <c r="S92" s="163" t="s">
        <v>135</v>
      </c>
      <c r="T92" s="163" t="s">
        <v>136</v>
      </c>
      <c r="U92" s="163" t="s">
        <v>137</v>
      </c>
      <c r="V92" s="163" t="s">
        <v>138</v>
      </c>
      <c r="W92" s="164" t="s">
        <v>164</v>
      </c>
      <c r="X92" s="314"/>
      <c r="Y92" s="297"/>
      <c r="Z92" s="297"/>
      <c r="AA92" s="297"/>
    </row>
    <row r="93" spans="1:27">
      <c r="A93" s="60"/>
      <c r="B93" s="60"/>
      <c r="C93" s="60"/>
      <c r="D93" s="144"/>
      <c r="E93" s="144"/>
      <c r="F93" s="94"/>
      <c r="G93" s="94"/>
      <c r="H93" s="94"/>
      <c r="I93" s="94"/>
      <c r="J93" s="94"/>
      <c r="K93" s="94"/>
      <c r="L93" s="94"/>
      <c r="M93" s="94"/>
      <c r="N93" s="94"/>
      <c r="O93" s="94"/>
      <c r="P93" s="94"/>
      <c r="Q93" s="301" t="s">
        <v>501</v>
      </c>
      <c r="R93" s="302" t="s">
        <v>1247</v>
      </c>
      <c r="S93" s="303" t="s">
        <v>502</v>
      </c>
      <c r="T93" s="303" t="s">
        <v>503</v>
      </c>
      <c r="U93" s="303" t="s">
        <v>504</v>
      </c>
      <c r="V93" s="303" t="s">
        <v>505</v>
      </c>
      <c r="W93" s="305" t="s">
        <v>506</v>
      </c>
      <c r="X93" s="312"/>
      <c r="Y93" s="299"/>
      <c r="Z93" s="299"/>
      <c r="AA93" s="297"/>
    </row>
    <row r="94" spans="1:27">
      <c r="A94" s="60"/>
      <c r="B94" s="60">
        <v>13</v>
      </c>
      <c r="C94" s="60">
        <v>2001</v>
      </c>
      <c r="D94" s="144" t="s">
        <v>26</v>
      </c>
      <c r="E94" s="144" t="s">
        <v>26</v>
      </c>
      <c r="F94" s="94" t="s">
        <v>866</v>
      </c>
      <c r="G94" s="94" t="s">
        <v>808</v>
      </c>
      <c r="H94" s="343" t="s">
        <v>82</v>
      </c>
      <c r="I94" s="94" t="s">
        <v>865</v>
      </c>
      <c r="J94" s="94" t="s">
        <v>614</v>
      </c>
      <c r="K94" s="94"/>
      <c r="L94" s="94"/>
      <c r="M94" s="94"/>
      <c r="N94" s="94" t="s">
        <v>424</v>
      </c>
      <c r="O94" s="94"/>
      <c r="P94" s="94" t="s">
        <v>245</v>
      </c>
      <c r="Q94" s="156" t="s">
        <v>508</v>
      </c>
      <c r="R94" s="157" t="s">
        <v>510</v>
      </c>
      <c r="S94" s="157" t="s">
        <v>511</v>
      </c>
      <c r="T94" s="157" t="s">
        <v>512</v>
      </c>
      <c r="U94" s="157" t="s">
        <v>513</v>
      </c>
      <c r="V94" s="157" t="s">
        <v>514</v>
      </c>
      <c r="W94" s="157" t="s">
        <v>515</v>
      </c>
      <c r="X94" s="157" t="s">
        <v>516</v>
      </c>
      <c r="Y94" s="158" t="s">
        <v>517</v>
      </c>
      <c r="Z94" s="174" t="s">
        <v>859</v>
      </c>
    </row>
    <row r="95" spans="1:27">
      <c r="A95" s="60"/>
      <c r="B95" s="60"/>
      <c r="C95" s="60"/>
      <c r="D95" s="144"/>
      <c r="E95" s="144"/>
      <c r="F95" s="94"/>
      <c r="G95" s="94"/>
      <c r="H95" s="94"/>
      <c r="I95" s="94"/>
      <c r="J95" s="94"/>
      <c r="K95" s="94"/>
      <c r="L95" s="94"/>
      <c r="M95" s="94"/>
      <c r="N95" s="94"/>
      <c r="O95" s="94"/>
      <c r="P95" s="94"/>
      <c r="Q95" s="320" t="s">
        <v>518</v>
      </c>
      <c r="R95" s="303" t="s">
        <v>519</v>
      </c>
      <c r="S95" s="334" t="s">
        <v>520</v>
      </c>
      <c r="T95" s="303" t="s">
        <v>97</v>
      </c>
      <c r="U95" s="303" t="s">
        <v>521</v>
      </c>
      <c r="V95" s="303" t="s">
        <v>522</v>
      </c>
      <c r="W95" s="303" t="s">
        <v>523</v>
      </c>
      <c r="X95" s="334" t="s">
        <v>524</v>
      </c>
      <c r="Y95" s="305" t="s">
        <v>525</v>
      </c>
      <c r="Z95" s="321" t="s">
        <v>860</v>
      </c>
    </row>
    <row r="96" spans="1:27">
      <c r="A96" s="60"/>
      <c r="B96" s="60">
        <v>14</v>
      </c>
      <c r="C96" s="60">
        <v>2002</v>
      </c>
      <c r="D96" s="144" t="s">
        <v>24</v>
      </c>
      <c r="E96" s="144" t="s">
        <v>24</v>
      </c>
      <c r="F96" s="94" t="s">
        <v>609</v>
      </c>
      <c r="G96" s="94" t="s">
        <v>865</v>
      </c>
      <c r="H96" s="94" t="s">
        <v>614</v>
      </c>
      <c r="I96" s="343" t="s">
        <v>82</v>
      </c>
      <c r="J96" s="94" t="s">
        <v>808</v>
      </c>
      <c r="K96" s="94"/>
      <c r="L96" s="94"/>
      <c r="M96" s="94"/>
      <c r="N96" s="94"/>
      <c r="O96" s="94"/>
      <c r="P96" s="94" t="s">
        <v>245</v>
      </c>
      <c r="Q96" s="174" t="s">
        <v>507</v>
      </c>
      <c r="R96" s="314" t="s">
        <v>509</v>
      </c>
      <c r="S96" s="163" t="s">
        <v>511</v>
      </c>
      <c r="T96" s="164" t="s">
        <v>512</v>
      </c>
      <c r="U96" s="172"/>
      <c r="V96" s="322" t="s">
        <v>857</v>
      </c>
      <c r="W96" s="314"/>
      <c r="X96" s="163"/>
      <c r="Y96" s="163"/>
      <c r="Z96" s="297"/>
    </row>
    <row r="97" spans="1:27">
      <c r="A97" s="60"/>
      <c r="B97" s="60"/>
      <c r="C97" s="60"/>
      <c r="D97" s="144"/>
      <c r="E97" s="144"/>
      <c r="F97" s="94"/>
      <c r="G97" s="94"/>
      <c r="H97" s="94"/>
      <c r="I97" s="94"/>
      <c r="J97" s="94"/>
      <c r="K97" s="94"/>
      <c r="L97" s="94"/>
      <c r="M97" s="94"/>
      <c r="N97" s="94"/>
      <c r="O97" s="94"/>
      <c r="P97" s="94"/>
      <c r="Q97" s="339" t="s">
        <v>526</v>
      </c>
      <c r="R97" s="323" t="s">
        <v>527</v>
      </c>
      <c r="S97" s="303" t="s">
        <v>528</v>
      </c>
      <c r="T97" s="305" t="s">
        <v>529</v>
      </c>
      <c r="U97" s="300"/>
      <c r="V97" s="321" t="s">
        <v>858</v>
      </c>
      <c r="Z97" s="297"/>
    </row>
    <row r="98" spans="1:27">
      <c r="A98" s="60"/>
      <c r="B98" s="60">
        <v>15</v>
      </c>
      <c r="C98" s="60">
        <v>2003</v>
      </c>
      <c r="D98" s="144" t="s">
        <v>491</v>
      </c>
      <c r="E98" s="144" t="s">
        <v>25</v>
      </c>
      <c r="F98" s="94" t="s">
        <v>865</v>
      </c>
      <c r="G98" s="94" t="s">
        <v>874</v>
      </c>
      <c r="H98" s="94" t="s">
        <v>874</v>
      </c>
      <c r="I98" s="343" t="s">
        <v>82</v>
      </c>
      <c r="J98" s="94" t="s">
        <v>808</v>
      </c>
      <c r="K98" s="94"/>
      <c r="L98" s="94"/>
      <c r="M98" s="94"/>
      <c r="N98" s="94"/>
      <c r="O98" s="94"/>
      <c r="P98" s="94" t="s">
        <v>245</v>
      </c>
      <c r="Q98" s="156" t="s">
        <v>508</v>
      </c>
      <c r="R98" s="157" t="s">
        <v>510</v>
      </c>
      <c r="S98" s="157" t="s">
        <v>511</v>
      </c>
      <c r="T98" s="158" t="s">
        <v>512</v>
      </c>
      <c r="U98" s="306"/>
      <c r="Z98" s="297"/>
    </row>
    <row r="99" spans="1:27">
      <c r="A99" s="60"/>
      <c r="B99" s="60"/>
      <c r="C99" s="60"/>
      <c r="D99" s="144"/>
      <c r="E99" s="144"/>
      <c r="F99" s="94"/>
      <c r="G99" s="94"/>
      <c r="H99" s="94"/>
      <c r="I99" s="94"/>
      <c r="J99" s="94"/>
      <c r="K99" s="94"/>
      <c r="L99" s="94"/>
      <c r="M99" s="94"/>
      <c r="N99" s="94"/>
      <c r="O99" s="94"/>
      <c r="P99" s="94"/>
      <c r="Q99" s="301" t="s">
        <v>530</v>
      </c>
      <c r="R99" s="303" t="s">
        <v>531</v>
      </c>
      <c r="S99" s="303" t="s">
        <v>532</v>
      </c>
      <c r="T99" s="305" t="s">
        <v>533</v>
      </c>
      <c r="U99" s="312"/>
      <c r="V99" s="299"/>
      <c r="W99" s="297"/>
      <c r="X99" s="297"/>
      <c r="Y99" s="297"/>
      <c r="Z99" s="297"/>
    </row>
    <row r="100" spans="1:27">
      <c r="A100" s="60"/>
      <c r="B100" s="60">
        <v>16</v>
      </c>
      <c r="C100" s="60">
        <v>2004</v>
      </c>
      <c r="D100" s="144" t="s">
        <v>22</v>
      </c>
      <c r="E100" s="144" t="s">
        <v>27</v>
      </c>
      <c r="F100" s="94" t="s">
        <v>609</v>
      </c>
      <c r="G100" s="94" t="s">
        <v>866</v>
      </c>
      <c r="H100" s="94" t="s">
        <v>614</v>
      </c>
      <c r="I100" s="343" t="s">
        <v>82</v>
      </c>
      <c r="J100" s="94" t="s">
        <v>808</v>
      </c>
      <c r="K100" s="94"/>
      <c r="L100" s="94" t="s">
        <v>534</v>
      </c>
      <c r="M100" s="94"/>
      <c r="N100" s="94" t="s">
        <v>535</v>
      </c>
      <c r="O100" s="94"/>
      <c r="P100" s="94" t="s">
        <v>245</v>
      </c>
      <c r="Q100" s="156" t="s">
        <v>508</v>
      </c>
      <c r="R100" s="157" t="s">
        <v>510</v>
      </c>
      <c r="S100" s="157" t="s">
        <v>511</v>
      </c>
      <c r="T100" s="157" t="s">
        <v>512</v>
      </c>
      <c r="U100" s="157" t="s">
        <v>513</v>
      </c>
      <c r="V100" s="157" t="s">
        <v>514</v>
      </c>
      <c r="W100" s="158" t="s">
        <v>515</v>
      </c>
      <c r="X100" s="306"/>
      <c r="Y100" s="297"/>
      <c r="Z100" s="297"/>
    </row>
    <row r="101" spans="1:27">
      <c r="A101" s="60"/>
      <c r="B101" s="60"/>
      <c r="C101" s="60"/>
      <c r="D101" s="144"/>
      <c r="E101" s="144"/>
      <c r="F101" s="94"/>
      <c r="G101" s="94"/>
      <c r="H101" s="94"/>
      <c r="I101" s="94"/>
      <c r="J101" s="94"/>
      <c r="K101" s="94"/>
      <c r="L101" s="94"/>
      <c r="M101" s="94"/>
      <c r="N101" s="94" t="s">
        <v>448</v>
      </c>
      <c r="O101" s="94"/>
      <c r="P101" s="94"/>
      <c r="Q101" s="301" t="s">
        <v>536</v>
      </c>
      <c r="R101" s="303" t="s">
        <v>537</v>
      </c>
      <c r="S101" s="303" t="s">
        <v>538</v>
      </c>
      <c r="T101" s="303" t="s">
        <v>539</v>
      </c>
      <c r="U101" s="302" t="s">
        <v>540</v>
      </c>
      <c r="V101" s="303" t="s">
        <v>541</v>
      </c>
      <c r="W101" s="305" t="s">
        <v>542</v>
      </c>
      <c r="X101" s="306"/>
      <c r="Y101" s="297"/>
      <c r="Z101" s="297"/>
    </row>
    <row r="102" spans="1:27">
      <c r="A102" s="60"/>
      <c r="B102" s="60">
        <v>17</v>
      </c>
      <c r="C102" s="60">
        <v>2005</v>
      </c>
      <c r="D102" s="144" t="s">
        <v>103</v>
      </c>
      <c r="E102" s="144" t="s">
        <v>25</v>
      </c>
      <c r="F102" s="94" t="s">
        <v>865</v>
      </c>
      <c r="G102" s="94" t="s">
        <v>808</v>
      </c>
      <c r="H102" s="94" t="s">
        <v>609</v>
      </c>
      <c r="I102" s="94" t="s">
        <v>866</v>
      </c>
      <c r="J102" s="343" t="s">
        <v>82</v>
      </c>
      <c r="K102" s="94" t="s">
        <v>543</v>
      </c>
      <c r="L102" s="94" t="s">
        <v>544</v>
      </c>
      <c r="M102" s="94" t="s">
        <v>545</v>
      </c>
      <c r="N102" s="94" t="s">
        <v>470</v>
      </c>
      <c r="O102" s="94" t="s">
        <v>470</v>
      </c>
      <c r="P102" s="94" t="s">
        <v>245</v>
      </c>
      <c r="Q102" s="156" t="s">
        <v>551</v>
      </c>
      <c r="R102" s="157" t="s">
        <v>552</v>
      </c>
      <c r="S102" s="158" t="s">
        <v>553</v>
      </c>
      <c r="T102" s="156" t="s">
        <v>547</v>
      </c>
      <c r="U102" s="157" t="s">
        <v>548</v>
      </c>
      <c r="V102" s="157" t="s">
        <v>549</v>
      </c>
      <c r="W102" s="158" t="s">
        <v>550</v>
      </c>
      <c r="X102" s="174" t="s">
        <v>625</v>
      </c>
      <c r="AA102" s="297"/>
    </row>
    <row r="103" spans="1:27">
      <c r="A103" s="60"/>
      <c r="B103" s="60"/>
      <c r="C103" s="60"/>
      <c r="D103" s="144"/>
      <c r="E103" s="144"/>
      <c r="F103" s="94"/>
      <c r="G103" s="94"/>
      <c r="H103" s="94"/>
      <c r="I103" s="94"/>
      <c r="J103" s="94"/>
      <c r="K103" s="94"/>
      <c r="L103" s="94"/>
      <c r="M103" s="94" t="s">
        <v>554</v>
      </c>
      <c r="N103" s="94" t="s">
        <v>488</v>
      </c>
      <c r="O103" s="94"/>
      <c r="P103" s="94"/>
      <c r="Q103" s="333" t="s">
        <v>558</v>
      </c>
      <c r="R103" s="303" t="s">
        <v>559</v>
      </c>
      <c r="S103" s="305" t="s">
        <v>560</v>
      </c>
      <c r="T103" s="301" t="s">
        <v>555</v>
      </c>
      <c r="U103" s="302" t="s">
        <v>556</v>
      </c>
      <c r="V103" s="303" t="s">
        <v>557</v>
      </c>
      <c r="W103" s="305" t="s">
        <v>855</v>
      </c>
      <c r="X103" s="307" t="s">
        <v>856</v>
      </c>
      <c r="AA103" s="297"/>
    </row>
    <row r="104" spans="1:27">
      <c r="A104" s="60"/>
      <c r="B104" s="60">
        <v>18</v>
      </c>
      <c r="C104" s="60">
        <v>2006</v>
      </c>
      <c r="D104" s="144" t="s">
        <v>89</v>
      </c>
      <c r="E104" s="144" t="s">
        <v>27</v>
      </c>
      <c r="F104" s="94" t="s">
        <v>614</v>
      </c>
      <c r="G104" s="94" t="s">
        <v>609</v>
      </c>
      <c r="H104" s="94" t="s">
        <v>866</v>
      </c>
      <c r="I104" s="343" t="s">
        <v>82</v>
      </c>
      <c r="J104" s="94" t="s">
        <v>808</v>
      </c>
      <c r="K104" s="94" t="s">
        <v>561</v>
      </c>
      <c r="L104" s="94" t="s">
        <v>562</v>
      </c>
      <c r="M104" s="94" t="s">
        <v>563</v>
      </c>
      <c r="P104" s="94" t="s">
        <v>564</v>
      </c>
      <c r="Q104" s="174" t="s">
        <v>546</v>
      </c>
      <c r="R104" s="156" t="s">
        <v>551</v>
      </c>
      <c r="S104" s="157" t="s">
        <v>552</v>
      </c>
      <c r="T104" s="164" t="s">
        <v>553</v>
      </c>
      <c r="U104" s="162" t="s">
        <v>547</v>
      </c>
      <c r="V104" s="164" t="s">
        <v>549</v>
      </c>
      <c r="W104" s="174" t="s">
        <v>625</v>
      </c>
      <c r="AA104" s="297"/>
    </row>
    <row r="105" spans="1:27">
      <c r="A105" s="60"/>
      <c r="B105" s="60"/>
      <c r="C105" s="60"/>
      <c r="D105" s="144"/>
      <c r="E105" s="144"/>
      <c r="F105" s="94"/>
      <c r="G105" s="94"/>
      <c r="H105" s="94"/>
      <c r="I105" s="94"/>
      <c r="J105" s="94"/>
      <c r="K105" s="94" t="s">
        <v>565</v>
      </c>
      <c r="L105" s="94"/>
      <c r="M105" s="94"/>
      <c r="P105" s="94"/>
      <c r="Q105" s="307" t="s">
        <v>566</v>
      </c>
      <c r="R105" s="301" t="s">
        <v>569</v>
      </c>
      <c r="S105" s="319" t="s">
        <v>570</v>
      </c>
      <c r="T105" s="317" t="s">
        <v>571</v>
      </c>
      <c r="U105" s="308" t="s">
        <v>567</v>
      </c>
      <c r="V105" s="338" t="s">
        <v>568</v>
      </c>
      <c r="W105" s="307" t="s">
        <v>854</v>
      </c>
      <c r="AA105" s="297"/>
    </row>
    <row r="106" spans="1:27">
      <c r="A106" s="60"/>
      <c r="B106" s="60">
        <v>19</v>
      </c>
      <c r="C106" s="60">
        <v>2007</v>
      </c>
      <c r="D106" s="144" t="s">
        <v>89</v>
      </c>
      <c r="E106" s="144" t="s">
        <v>24</v>
      </c>
      <c r="F106" s="94" t="s">
        <v>27</v>
      </c>
      <c r="G106" s="94" t="s">
        <v>25</v>
      </c>
      <c r="H106" s="94" t="s">
        <v>28</v>
      </c>
      <c r="I106" s="343" t="s">
        <v>82</v>
      </c>
      <c r="J106" s="94" t="s">
        <v>26</v>
      </c>
      <c r="K106" s="94" t="s">
        <v>572</v>
      </c>
      <c r="L106" s="94" t="s">
        <v>573</v>
      </c>
      <c r="M106" s="94"/>
      <c r="P106" s="94" t="s">
        <v>564</v>
      </c>
      <c r="Q106" s="156" t="s">
        <v>851</v>
      </c>
      <c r="R106" s="157" t="s">
        <v>852</v>
      </c>
      <c r="S106" s="158" t="s">
        <v>853</v>
      </c>
      <c r="T106" s="156" t="s">
        <v>547</v>
      </c>
      <c r="U106" s="157" t="s">
        <v>1232</v>
      </c>
      <c r="V106" s="158" t="s">
        <v>1233</v>
      </c>
      <c r="W106" s="174" t="s">
        <v>625</v>
      </c>
      <c r="Y106" s="297" t="s">
        <v>574</v>
      </c>
    </row>
    <row r="107" spans="1:27">
      <c r="A107" s="60"/>
      <c r="B107" s="60"/>
      <c r="C107" s="60"/>
      <c r="D107" s="144"/>
      <c r="E107" s="144" t="s">
        <v>864</v>
      </c>
      <c r="F107" s="94"/>
      <c r="G107" s="94"/>
      <c r="H107" s="94"/>
      <c r="I107" s="94"/>
      <c r="J107" s="94"/>
      <c r="K107" s="94" t="s">
        <v>575</v>
      </c>
      <c r="L107" s="94"/>
      <c r="M107" s="94"/>
      <c r="N107" s="94"/>
      <c r="O107" s="94"/>
      <c r="P107" s="94"/>
      <c r="Q107" s="308" t="s">
        <v>576</v>
      </c>
      <c r="R107" s="334" t="s">
        <v>577</v>
      </c>
      <c r="S107" s="338" t="s">
        <v>578</v>
      </c>
      <c r="T107" s="328" t="s">
        <v>72</v>
      </c>
      <c r="U107" s="334" t="s">
        <v>1243</v>
      </c>
      <c r="V107" s="305" t="s">
        <v>30</v>
      </c>
      <c r="W107" s="307" t="s">
        <v>579</v>
      </c>
      <c r="Y107" s="297" t="s">
        <v>580</v>
      </c>
    </row>
    <row r="108" spans="1:27">
      <c r="A108" s="60"/>
      <c r="B108" s="60">
        <v>20</v>
      </c>
      <c r="C108" s="60">
        <v>2008</v>
      </c>
      <c r="D108" s="144" t="s">
        <v>24</v>
      </c>
      <c r="E108" s="144" t="s">
        <v>24</v>
      </c>
      <c r="F108" s="94" t="s">
        <v>25</v>
      </c>
      <c r="G108" s="94" t="s">
        <v>27</v>
      </c>
      <c r="H108" s="343" t="s">
        <v>82</v>
      </c>
      <c r="I108" s="94" t="s">
        <v>26</v>
      </c>
      <c r="J108" s="94" t="s">
        <v>28</v>
      </c>
      <c r="K108" s="94" t="s">
        <v>581</v>
      </c>
      <c r="L108" s="94"/>
      <c r="M108" s="94"/>
      <c r="N108" s="298" t="s">
        <v>483</v>
      </c>
      <c r="O108" s="94" t="s">
        <v>1249</v>
      </c>
      <c r="P108" s="94" t="s">
        <v>564</v>
      </c>
      <c r="Q108" s="156" t="s">
        <v>508</v>
      </c>
      <c r="R108" s="157" t="s">
        <v>509</v>
      </c>
      <c r="S108" s="157" t="s">
        <v>510</v>
      </c>
      <c r="T108" s="158" t="s">
        <v>511</v>
      </c>
      <c r="U108" s="174" t="s">
        <v>625</v>
      </c>
      <c r="V108" s="314"/>
      <c r="W108" s="163"/>
      <c r="X108" s="163"/>
      <c r="Y108" s="297"/>
      <c r="AA108" s="297"/>
    </row>
    <row r="109" spans="1:27">
      <c r="A109" s="60"/>
      <c r="B109" s="60"/>
      <c r="C109" s="60"/>
      <c r="D109" s="144"/>
      <c r="E109" s="144"/>
      <c r="F109" s="94"/>
      <c r="G109" s="94"/>
      <c r="H109" s="94"/>
      <c r="I109" s="94"/>
      <c r="J109" s="94"/>
      <c r="K109" s="94"/>
      <c r="L109" s="94"/>
      <c r="M109" s="94"/>
      <c r="N109" s="94"/>
      <c r="O109" s="94"/>
      <c r="P109" s="94"/>
      <c r="Q109" s="335" t="s">
        <v>845</v>
      </c>
      <c r="R109" s="336" t="s">
        <v>846</v>
      </c>
      <c r="S109" s="299" t="s">
        <v>847</v>
      </c>
      <c r="T109" s="324" t="s">
        <v>848</v>
      </c>
      <c r="U109" s="325" t="s">
        <v>849</v>
      </c>
      <c r="V109" s="312"/>
      <c r="W109" s="299"/>
      <c r="X109" s="299"/>
      <c r="Y109" s="297"/>
      <c r="Z109" s="297"/>
      <c r="AA109" s="297"/>
    </row>
    <row r="110" spans="1:27">
      <c r="A110" s="60"/>
      <c r="B110" s="60">
        <v>21</v>
      </c>
      <c r="C110" s="60">
        <v>2009</v>
      </c>
      <c r="D110" s="144" t="s">
        <v>22</v>
      </c>
      <c r="E110" s="144" t="s">
        <v>24</v>
      </c>
      <c r="F110" s="94" t="s">
        <v>27</v>
      </c>
      <c r="G110" s="94" t="s">
        <v>26</v>
      </c>
      <c r="H110" s="94" t="s">
        <v>25</v>
      </c>
      <c r="I110" s="343" t="s">
        <v>82</v>
      </c>
      <c r="J110" s="94" t="s">
        <v>28</v>
      </c>
      <c r="K110" s="94"/>
      <c r="L110" s="94"/>
      <c r="M110" s="94"/>
      <c r="N110" s="298" t="s">
        <v>483</v>
      </c>
      <c r="O110" s="94" t="s">
        <v>1245</v>
      </c>
      <c r="P110" s="94" t="s">
        <v>564</v>
      </c>
      <c r="Q110" s="156" t="s">
        <v>508</v>
      </c>
      <c r="R110" s="157" t="s">
        <v>509</v>
      </c>
      <c r="S110" s="157" t="s">
        <v>510</v>
      </c>
      <c r="T110" s="157" t="s">
        <v>511</v>
      </c>
      <c r="U110" s="157" t="s">
        <v>512</v>
      </c>
      <c r="V110" s="158" t="s">
        <v>513</v>
      </c>
      <c r="W110" s="156" t="s">
        <v>625</v>
      </c>
      <c r="X110" s="158" t="s">
        <v>625</v>
      </c>
      <c r="Y110" s="306"/>
      <c r="Z110" s="297"/>
      <c r="AA110" s="297"/>
    </row>
    <row r="111" spans="1:27">
      <c r="A111" s="60"/>
      <c r="B111" s="60"/>
      <c r="C111" s="60"/>
      <c r="D111" s="144"/>
      <c r="E111" s="144"/>
      <c r="F111" s="94"/>
      <c r="G111" s="94"/>
      <c r="H111" s="94"/>
      <c r="I111" s="94"/>
      <c r="J111" s="94"/>
      <c r="K111" s="94"/>
      <c r="L111" s="94"/>
      <c r="M111" s="94"/>
      <c r="N111" s="94"/>
      <c r="O111" s="94"/>
      <c r="P111" s="94"/>
      <c r="Q111" s="335" t="s">
        <v>837</v>
      </c>
      <c r="R111" s="336" t="s">
        <v>838</v>
      </c>
      <c r="S111" s="299" t="s">
        <v>839</v>
      </c>
      <c r="T111" s="299" t="s">
        <v>840</v>
      </c>
      <c r="U111" s="299" t="s">
        <v>841</v>
      </c>
      <c r="V111" s="324" t="s">
        <v>842</v>
      </c>
      <c r="W111" s="301" t="s">
        <v>843</v>
      </c>
      <c r="X111" s="305" t="s">
        <v>844</v>
      </c>
      <c r="Y111" s="312"/>
      <c r="Z111" s="297"/>
      <c r="AA111" s="297"/>
    </row>
    <row r="112" spans="1:27">
      <c r="A112" s="60"/>
      <c r="B112" s="60">
        <v>22</v>
      </c>
      <c r="C112" s="60">
        <v>2010</v>
      </c>
      <c r="D112" s="144" t="s">
        <v>805</v>
      </c>
      <c r="E112" s="144" t="s">
        <v>27</v>
      </c>
      <c r="F112" s="94" t="s">
        <v>25</v>
      </c>
      <c r="G112" s="94" t="s">
        <v>24</v>
      </c>
      <c r="H112" s="94" t="s">
        <v>26</v>
      </c>
      <c r="I112" s="343" t="s">
        <v>82</v>
      </c>
      <c r="J112" s="94" t="s">
        <v>28</v>
      </c>
      <c r="K112" s="94" t="s">
        <v>679</v>
      </c>
      <c r="L112" s="94"/>
      <c r="M112" s="94"/>
      <c r="N112" s="94" t="s">
        <v>1254</v>
      </c>
      <c r="O112" s="94" t="s">
        <v>1246</v>
      </c>
      <c r="P112" s="94" t="s">
        <v>703</v>
      </c>
      <c r="Q112" s="156" t="s">
        <v>508</v>
      </c>
      <c r="R112" s="157" t="s">
        <v>509</v>
      </c>
      <c r="S112" s="157" t="s">
        <v>510</v>
      </c>
      <c r="T112" s="157" t="s">
        <v>511</v>
      </c>
      <c r="U112" s="157" t="s">
        <v>512</v>
      </c>
      <c r="V112" s="157" t="s">
        <v>513</v>
      </c>
      <c r="W112" s="158" t="s">
        <v>514</v>
      </c>
      <c r="X112" s="156" t="s">
        <v>625</v>
      </c>
      <c r="Y112" s="158" t="s">
        <v>625</v>
      </c>
      <c r="Z112" s="306"/>
      <c r="AA112" s="297"/>
    </row>
    <row r="113" spans="1:27">
      <c r="A113" s="60"/>
      <c r="B113" s="60"/>
      <c r="C113" s="60"/>
      <c r="D113" s="144"/>
      <c r="E113" s="144"/>
      <c r="F113" s="94"/>
      <c r="G113" s="94"/>
      <c r="H113" s="94"/>
      <c r="I113" s="94"/>
      <c r="J113" s="94"/>
      <c r="K113" s="94" t="s">
        <v>788</v>
      </c>
      <c r="L113" s="94"/>
      <c r="M113" s="94"/>
      <c r="N113" s="94"/>
      <c r="O113" s="94" t="s">
        <v>1248</v>
      </c>
      <c r="P113" s="94"/>
      <c r="Q113" s="333" t="s">
        <v>828</v>
      </c>
      <c r="R113" s="329" t="s">
        <v>829</v>
      </c>
      <c r="S113" s="303" t="s">
        <v>830</v>
      </c>
      <c r="T113" s="303" t="s">
        <v>831</v>
      </c>
      <c r="U113" s="337" t="s">
        <v>832</v>
      </c>
      <c r="V113" s="336" t="s">
        <v>833</v>
      </c>
      <c r="W113" s="324" t="s">
        <v>834</v>
      </c>
      <c r="X113" s="301" t="s">
        <v>835</v>
      </c>
      <c r="Y113" s="305" t="s">
        <v>836</v>
      </c>
      <c r="Z113" s="306"/>
      <c r="AA113" s="297"/>
    </row>
    <row r="114" spans="1:27">
      <c r="A114" s="60"/>
      <c r="B114" s="60">
        <v>23</v>
      </c>
      <c r="C114" s="60">
        <v>2011</v>
      </c>
      <c r="D114" s="144" t="s">
        <v>806</v>
      </c>
      <c r="E114" s="144" t="s">
        <v>27</v>
      </c>
      <c r="F114" s="94" t="s">
        <v>26</v>
      </c>
      <c r="G114" s="94" t="s">
        <v>24</v>
      </c>
      <c r="H114" s="94" t="s">
        <v>25</v>
      </c>
      <c r="I114" s="343" t="s">
        <v>82</v>
      </c>
      <c r="J114" s="94" t="s">
        <v>28</v>
      </c>
      <c r="K114" s="94" t="s">
        <v>789</v>
      </c>
      <c r="L114" s="94"/>
      <c r="M114" s="94"/>
      <c r="N114" s="94" t="s">
        <v>1245</v>
      </c>
      <c r="O114" s="94" t="s">
        <v>1245</v>
      </c>
      <c r="P114" s="94" t="s">
        <v>703</v>
      </c>
      <c r="Q114" s="156" t="s">
        <v>508</v>
      </c>
      <c r="R114" s="157" t="s">
        <v>509</v>
      </c>
      <c r="S114" s="157" t="s">
        <v>510</v>
      </c>
      <c r="T114" s="158" t="s">
        <v>511</v>
      </c>
      <c r="U114" s="156" t="s">
        <v>625</v>
      </c>
      <c r="V114" s="157" t="s">
        <v>625</v>
      </c>
      <c r="W114" s="157" t="s">
        <v>625</v>
      </c>
      <c r="X114" s="164" t="s">
        <v>625</v>
      </c>
      <c r="Y114" s="314"/>
      <c r="Z114" s="297"/>
      <c r="AA114" s="297"/>
    </row>
    <row r="115" spans="1:27">
      <c r="A115" s="60"/>
      <c r="B115" s="60"/>
      <c r="C115" s="60"/>
      <c r="D115" s="144"/>
      <c r="E115" s="144"/>
      <c r="F115" s="94"/>
      <c r="G115" s="94"/>
      <c r="H115" s="94"/>
      <c r="I115" s="94"/>
      <c r="J115" s="94"/>
      <c r="N115" s="94"/>
      <c r="O115" s="94"/>
      <c r="P115" s="94"/>
      <c r="Q115" s="335" t="s">
        <v>821</v>
      </c>
      <c r="R115" s="336" t="s">
        <v>995</v>
      </c>
      <c r="S115" s="336" t="s">
        <v>822</v>
      </c>
      <c r="T115" s="324" t="s">
        <v>823</v>
      </c>
      <c r="U115" s="301" t="s">
        <v>824</v>
      </c>
      <c r="V115" s="303" t="s">
        <v>825</v>
      </c>
      <c r="W115" s="303" t="s">
        <v>826</v>
      </c>
      <c r="X115" s="305" t="s">
        <v>827</v>
      </c>
      <c r="Y115" s="306"/>
      <c r="Z115" s="297"/>
      <c r="AA115" s="297"/>
    </row>
    <row r="116" spans="1:27">
      <c r="A116" s="60"/>
      <c r="B116" s="60">
        <v>24</v>
      </c>
      <c r="C116" s="60">
        <v>2012</v>
      </c>
      <c r="D116" s="144" t="s">
        <v>24</v>
      </c>
      <c r="E116" s="144" t="s">
        <v>24</v>
      </c>
      <c r="F116" s="94" t="s">
        <v>27</v>
      </c>
      <c r="G116" s="94" t="s">
        <v>26</v>
      </c>
      <c r="H116" s="343" t="s">
        <v>82</v>
      </c>
      <c r="I116" s="94" t="s">
        <v>25</v>
      </c>
      <c r="J116" s="94" t="s">
        <v>803</v>
      </c>
      <c r="K116" s="94" t="s">
        <v>790</v>
      </c>
      <c r="L116" s="94" t="s">
        <v>786</v>
      </c>
      <c r="M116" s="94" t="s">
        <v>787</v>
      </c>
      <c r="O116" s="94" t="s">
        <v>1250</v>
      </c>
      <c r="P116" s="94" t="s">
        <v>703</v>
      </c>
      <c r="Q116" s="156" t="s">
        <v>508</v>
      </c>
      <c r="R116" s="157" t="s">
        <v>509</v>
      </c>
      <c r="S116" s="157" t="s">
        <v>510</v>
      </c>
      <c r="T116" s="157" t="s">
        <v>511</v>
      </c>
      <c r="U116" s="164" t="s">
        <v>512</v>
      </c>
      <c r="V116" s="162" t="s">
        <v>625</v>
      </c>
      <c r="W116" s="164" t="s">
        <v>625</v>
      </c>
      <c r="X116" s="314"/>
      <c r="Y116" s="297"/>
      <c r="Z116" s="297"/>
      <c r="AA116" s="297"/>
    </row>
    <row r="117" spans="1:27">
      <c r="A117" s="60"/>
      <c r="B117" s="60"/>
      <c r="C117" s="60"/>
      <c r="D117" s="144"/>
      <c r="E117" s="144"/>
      <c r="F117" s="94"/>
      <c r="G117" s="94"/>
      <c r="H117" s="94"/>
      <c r="I117" s="94"/>
      <c r="J117" s="94"/>
      <c r="K117" s="94"/>
      <c r="L117" s="94"/>
      <c r="M117" s="94" t="s">
        <v>791</v>
      </c>
      <c r="N117" s="94"/>
      <c r="O117" s="94"/>
      <c r="P117" s="94"/>
      <c r="Q117" s="326" t="s">
        <v>1234</v>
      </c>
      <c r="R117" s="334" t="s">
        <v>815</v>
      </c>
      <c r="S117" s="302" t="s">
        <v>816</v>
      </c>
      <c r="T117" s="329" t="s">
        <v>817</v>
      </c>
      <c r="U117" s="305" t="s">
        <v>818</v>
      </c>
      <c r="V117" s="301" t="s">
        <v>819</v>
      </c>
      <c r="W117" s="305" t="s">
        <v>820</v>
      </c>
      <c r="X117" s="306"/>
      <c r="Y117" s="297"/>
      <c r="Z117" s="297"/>
      <c r="AA117" s="297"/>
    </row>
    <row r="118" spans="1:27">
      <c r="A118" s="60"/>
      <c r="B118" s="60">
        <v>25</v>
      </c>
      <c r="C118" s="60">
        <v>2013</v>
      </c>
      <c r="D118" s="144" t="s">
        <v>667</v>
      </c>
      <c r="E118" s="144" t="s">
        <v>24</v>
      </c>
      <c r="F118" s="94" t="s">
        <v>25</v>
      </c>
      <c r="G118" s="343" t="s">
        <v>82</v>
      </c>
      <c r="H118" s="94" t="s">
        <v>27</v>
      </c>
      <c r="I118" s="94" t="s">
        <v>803</v>
      </c>
      <c r="J118" s="94" t="s">
        <v>26</v>
      </c>
      <c r="K118" s="94" t="s">
        <v>790</v>
      </c>
      <c r="L118" s="94" t="s">
        <v>804</v>
      </c>
      <c r="M118" s="94" t="s">
        <v>807</v>
      </c>
      <c r="N118" s="94" t="s">
        <v>1254</v>
      </c>
      <c r="O118" s="94" t="s">
        <v>1251</v>
      </c>
      <c r="P118" s="94" t="s">
        <v>703</v>
      </c>
      <c r="Q118" s="156" t="s">
        <v>508</v>
      </c>
      <c r="R118" s="157" t="s">
        <v>509</v>
      </c>
      <c r="S118" s="157" t="s">
        <v>510</v>
      </c>
      <c r="T118" s="157" t="s">
        <v>511</v>
      </c>
      <c r="U118" s="158" t="s">
        <v>512</v>
      </c>
      <c r="V118" s="314"/>
      <c r="W118" s="163"/>
      <c r="X118" s="297"/>
      <c r="Y118" s="297"/>
      <c r="Z118" s="297"/>
      <c r="AA118" s="297"/>
    </row>
    <row r="119" spans="1:27">
      <c r="A119" s="60"/>
      <c r="B119" s="60"/>
      <c r="C119" s="60"/>
      <c r="D119" s="144"/>
      <c r="E119" s="144"/>
      <c r="F119" s="94"/>
      <c r="G119" s="94"/>
      <c r="H119" s="94"/>
      <c r="I119" s="94"/>
      <c r="J119" s="94"/>
      <c r="K119" s="94" t="s">
        <v>1032</v>
      </c>
      <c r="L119" s="94" t="s">
        <v>1000</v>
      </c>
      <c r="M119" s="94" t="s">
        <v>998</v>
      </c>
      <c r="N119" s="94"/>
      <c r="O119" s="94" t="s">
        <v>1244</v>
      </c>
      <c r="P119" s="94"/>
      <c r="Q119" s="333" t="s">
        <v>810</v>
      </c>
      <c r="R119" s="334" t="s">
        <v>811</v>
      </c>
      <c r="S119" s="334" t="s">
        <v>812</v>
      </c>
      <c r="T119" s="303" t="s">
        <v>813</v>
      </c>
      <c r="U119" s="439" t="s">
        <v>814</v>
      </c>
      <c r="V119" s="306"/>
      <c r="W119" s="297"/>
      <c r="X119" s="297"/>
      <c r="Y119" s="297"/>
      <c r="Z119" s="297"/>
      <c r="AA119" s="297"/>
    </row>
    <row r="120" spans="1:27">
      <c r="A120" s="60"/>
      <c r="B120" s="60">
        <v>26</v>
      </c>
      <c r="C120" s="60">
        <v>2014</v>
      </c>
      <c r="D120" s="144" t="s">
        <v>806</v>
      </c>
      <c r="E120" s="144" t="s">
        <v>24</v>
      </c>
      <c r="F120" s="94" t="s">
        <v>25</v>
      </c>
      <c r="G120" s="343" t="s">
        <v>82</v>
      </c>
      <c r="H120" s="94" t="s">
        <v>27</v>
      </c>
      <c r="I120" s="94" t="s">
        <v>799</v>
      </c>
      <c r="J120" s="94" t="s">
        <v>26</v>
      </c>
      <c r="K120" s="94" t="s">
        <v>997</v>
      </c>
      <c r="L120" s="94" t="s">
        <v>999</v>
      </c>
      <c r="M120" s="94"/>
      <c r="N120" s="94" t="s">
        <v>1244</v>
      </c>
      <c r="O120" s="94" t="s">
        <v>1251</v>
      </c>
      <c r="P120" s="94" t="s">
        <v>703</v>
      </c>
      <c r="Q120" s="156" t="s">
        <v>508</v>
      </c>
      <c r="R120" s="157" t="s">
        <v>509</v>
      </c>
      <c r="S120" s="157" t="s">
        <v>510</v>
      </c>
      <c r="T120" s="157" t="s">
        <v>511</v>
      </c>
      <c r="U120" s="157" t="s">
        <v>512</v>
      </c>
      <c r="V120" s="327" t="s">
        <v>513</v>
      </c>
      <c r="W120" s="158" t="s">
        <v>514</v>
      </c>
      <c r="X120" s="306"/>
      <c r="Y120" s="297"/>
      <c r="Z120" s="297"/>
      <c r="AA120" s="297"/>
    </row>
    <row r="121" spans="1:27">
      <c r="A121" s="60"/>
      <c r="B121" s="60"/>
      <c r="C121" s="60"/>
      <c r="D121" s="144"/>
      <c r="E121" s="144" t="s">
        <v>1008</v>
      </c>
      <c r="F121" s="94"/>
      <c r="G121" s="343"/>
      <c r="H121" s="94"/>
      <c r="K121" s="94" t="s">
        <v>996</v>
      </c>
      <c r="L121" s="94"/>
      <c r="M121" s="94"/>
      <c r="N121" s="94"/>
      <c r="O121" s="94" t="s">
        <v>1244</v>
      </c>
      <c r="P121" s="342"/>
      <c r="Q121" s="333" t="s">
        <v>1001</v>
      </c>
      <c r="R121" s="334" t="s">
        <v>1002</v>
      </c>
      <c r="S121" s="303" t="s">
        <v>1003</v>
      </c>
      <c r="T121" s="303" t="s">
        <v>1004</v>
      </c>
      <c r="U121" s="303" t="s">
        <v>1005</v>
      </c>
      <c r="V121" s="334" t="s">
        <v>1006</v>
      </c>
      <c r="W121" s="305" t="s">
        <v>1007</v>
      </c>
      <c r="X121" s="306"/>
      <c r="Y121" s="297"/>
      <c r="Z121" s="297"/>
      <c r="AA121" s="297"/>
    </row>
    <row r="122" spans="1:27">
      <c r="A122" s="60"/>
      <c r="B122" s="60">
        <v>27</v>
      </c>
      <c r="C122" s="60">
        <v>2015</v>
      </c>
      <c r="D122" s="144" t="s">
        <v>806</v>
      </c>
      <c r="E122" s="144" t="s">
        <v>26</v>
      </c>
      <c r="F122" s="94" t="s">
        <v>24</v>
      </c>
      <c r="G122" s="94" t="s">
        <v>25</v>
      </c>
      <c r="H122" s="343" t="s">
        <v>82</v>
      </c>
      <c r="I122" s="94" t="s">
        <v>27</v>
      </c>
      <c r="J122" s="94" t="s">
        <v>799</v>
      </c>
      <c r="K122" s="94" t="s">
        <v>1252</v>
      </c>
      <c r="L122" s="94" t="s">
        <v>1055</v>
      </c>
      <c r="M122" s="94" t="s">
        <v>1253</v>
      </c>
      <c r="N122" s="94" t="s">
        <v>1254</v>
      </c>
      <c r="O122" s="94" t="s">
        <v>1251</v>
      </c>
      <c r="P122" s="342" t="s">
        <v>1033</v>
      </c>
      <c r="Q122" s="156" t="s">
        <v>508</v>
      </c>
      <c r="R122" s="157" t="s">
        <v>509</v>
      </c>
      <c r="S122" s="157" t="s">
        <v>510</v>
      </c>
      <c r="T122" s="157" t="s">
        <v>511</v>
      </c>
      <c r="U122" s="157" t="s">
        <v>512</v>
      </c>
      <c r="V122" s="327" t="s">
        <v>513</v>
      </c>
      <c r="W122" s="158" t="s">
        <v>514</v>
      </c>
      <c r="X122" s="306"/>
      <c r="Y122" s="297"/>
      <c r="Z122" s="297"/>
      <c r="AA122" s="297"/>
    </row>
    <row r="123" spans="1:27">
      <c r="A123" s="60"/>
      <c r="B123" s="60"/>
      <c r="C123" s="60"/>
      <c r="D123" s="144"/>
      <c r="E123" s="144"/>
      <c r="F123" s="94"/>
      <c r="G123" s="343"/>
      <c r="H123" s="94"/>
      <c r="K123" s="94" t="s">
        <v>1056</v>
      </c>
      <c r="L123" s="94" t="s">
        <v>1057</v>
      </c>
      <c r="M123" s="94" t="s">
        <v>1058</v>
      </c>
      <c r="N123" s="94"/>
      <c r="P123" s="342"/>
      <c r="Q123" s="328" t="s">
        <v>1059</v>
      </c>
      <c r="R123" s="329" t="s">
        <v>1060</v>
      </c>
      <c r="S123" s="329" t="s">
        <v>1061</v>
      </c>
      <c r="T123" s="303" t="s">
        <v>1062</v>
      </c>
      <c r="U123" s="329" t="s">
        <v>1063</v>
      </c>
      <c r="V123" s="332" t="s">
        <v>1064</v>
      </c>
      <c r="W123" s="305" t="s">
        <v>1065</v>
      </c>
      <c r="X123" s="306"/>
      <c r="Y123" s="297"/>
      <c r="Z123" s="297"/>
      <c r="AA123" s="297"/>
    </row>
    <row r="124" spans="1:27">
      <c r="A124" s="60"/>
      <c r="B124" s="60">
        <v>28</v>
      </c>
      <c r="C124" s="60">
        <v>2016</v>
      </c>
      <c r="D124" s="144" t="s">
        <v>1255</v>
      </c>
      <c r="E124" s="343" t="s">
        <v>82</v>
      </c>
      <c r="F124" s="94" t="s">
        <v>24</v>
      </c>
      <c r="G124" s="94" t="s">
        <v>799</v>
      </c>
      <c r="H124" s="94" t="s">
        <v>25</v>
      </c>
      <c r="I124" s="94" t="s">
        <v>26</v>
      </c>
      <c r="J124" s="94" t="s">
        <v>27</v>
      </c>
      <c r="K124" s="94" t="s">
        <v>1289</v>
      </c>
      <c r="L124" s="94" t="s">
        <v>1240</v>
      </c>
      <c r="M124" s="94" t="s">
        <v>1241</v>
      </c>
      <c r="N124" s="341" t="s">
        <v>1288</v>
      </c>
      <c r="O124" s="94" t="s">
        <v>1290</v>
      </c>
      <c r="P124" s="342" t="s">
        <v>1033</v>
      </c>
      <c r="Q124" s="156" t="s">
        <v>508</v>
      </c>
      <c r="R124" s="157" t="s">
        <v>509</v>
      </c>
      <c r="S124" s="157" t="s">
        <v>510</v>
      </c>
      <c r="T124" s="157" t="s">
        <v>511</v>
      </c>
      <c r="U124" s="157" t="s">
        <v>512</v>
      </c>
      <c r="V124" s="327" t="s">
        <v>513</v>
      </c>
      <c r="W124" s="330"/>
      <c r="X124" s="306"/>
      <c r="Y124" s="297"/>
      <c r="Z124" s="297"/>
      <c r="AA124" s="297"/>
    </row>
    <row r="125" spans="1:27">
      <c r="A125" s="60"/>
      <c r="B125" s="60"/>
      <c r="C125" s="60"/>
      <c r="D125" s="436" t="s">
        <v>1433</v>
      </c>
      <c r="E125" s="144" t="s">
        <v>1431</v>
      </c>
      <c r="F125" s="94"/>
      <c r="G125" s="343"/>
      <c r="H125" s="94"/>
      <c r="K125" s="94" t="s">
        <v>1285</v>
      </c>
      <c r="L125" s="94" t="s">
        <v>1242</v>
      </c>
      <c r="M125" s="94" t="s">
        <v>1286</v>
      </c>
      <c r="N125" s="94" t="s">
        <v>1287</v>
      </c>
      <c r="O125" s="94" t="s">
        <v>1291</v>
      </c>
      <c r="P125" s="341" t="s">
        <v>1292</v>
      </c>
      <c r="Q125" s="331" t="s">
        <v>2352</v>
      </c>
      <c r="R125" s="318" t="s">
        <v>1235</v>
      </c>
      <c r="S125" s="318" t="s">
        <v>1236</v>
      </c>
      <c r="T125" s="318" t="s">
        <v>1237</v>
      </c>
      <c r="U125" s="438" t="s">
        <v>1238</v>
      </c>
      <c r="V125" s="318" t="s">
        <v>1239</v>
      </c>
      <c r="W125" s="330"/>
      <c r="X125" s="306"/>
      <c r="Y125" s="297"/>
      <c r="Z125" s="297"/>
      <c r="AA125" s="297"/>
    </row>
    <row r="126" spans="1:27">
      <c r="A126" s="60"/>
      <c r="B126" s="60">
        <v>29</v>
      </c>
      <c r="C126" s="60">
        <v>2017</v>
      </c>
      <c r="D126" s="144" t="s">
        <v>806</v>
      </c>
      <c r="E126" s="343" t="s">
        <v>82</v>
      </c>
      <c r="F126" s="94" t="s">
        <v>25</v>
      </c>
      <c r="G126" s="94" t="s">
        <v>799</v>
      </c>
      <c r="H126" s="94" t="s">
        <v>24</v>
      </c>
      <c r="I126" s="94" t="s">
        <v>27</v>
      </c>
      <c r="J126" s="94" t="s">
        <v>26</v>
      </c>
      <c r="K126" s="94" t="s">
        <v>1420</v>
      </c>
      <c r="L126" s="94"/>
      <c r="M126" s="94"/>
      <c r="N126" s="94" t="s">
        <v>1435</v>
      </c>
      <c r="O126" s="94" t="s">
        <v>1434</v>
      </c>
      <c r="P126" s="342" t="s">
        <v>1033</v>
      </c>
      <c r="Q126" s="156" t="s">
        <v>508</v>
      </c>
      <c r="R126" s="157" t="s">
        <v>509</v>
      </c>
      <c r="S126" s="157" t="s">
        <v>510</v>
      </c>
      <c r="T126" s="157" t="s">
        <v>511</v>
      </c>
      <c r="U126" s="157" t="s">
        <v>512</v>
      </c>
      <c r="V126" s="327" t="s">
        <v>513</v>
      </c>
      <c r="W126" s="330"/>
      <c r="X126" s="306"/>
      <c r="Y126" s="297"/>
      <c r="Z126" s="297"/>
      <c r="AA126" s="297"/>
    </row>
    <row r="127" spans="1:27">
      <c r="A127" s="60"/>
      <c r="B127" s="60"/>
      <c r="C127" s="60"/>
      <c r="D127" s="436" t="s">
        <v>1571</v>
      </c>
      <c r="E127" s="144" t="s">
        <v>1432</v>
      </c>
      <c r="F127" s="94"/>
      <c r="G127" s="343"/>
      <c r="H127" s="94"/>
      <c r="K127" s="94" t="s">
        <v>1584</v>
      </c>
      <c r="L127" s="94"/>
      <c r="M127" s="94"/>
      <c r="N127" s="94"/>
      <c r="O127" s="94"/>
      <c r="Q127" s="331" t="s">
        <v>1421</v>
      </c>
      <c r="R127" s="318" t="s">
        <v>1422</v>
      </c>
      <c r="S127" s="318" t="s">
        <v>1423</v>
      </c>
      <c r="T127" s="318" t="s">
        <v>1424</v>
      </c>
      <c r="U127" s="318" t="s">
        <v>1425</v>
      </c>
      <c r="V127" s="318" t="s">
        <v>1426</v>
      </c>
      <c r="W127" s="330"/>
      <c r="X127" s="306"/>
      <c r="Y127" s="297"/>
      <c r="Z127" s="297"/>
      <c r="AA127" s="297"/>
    </row>
    <row r="128" spans="1:27">
      <c r="A128" s="60"/>
      <c r="B128" s="60">
        <v>30</v>
      </c>
      <c r="C128" s="60">
        <v>2018</v>
      </c>
      <c r="D128" s="144" t="s">
        <v>806</v>
      </c>
      <c r="E128" s="343" t="s">
        <v>82</v>
      </c>
      <c r="F128" s="94" t="s">
        <v>26</v>
      </c>
      <c r="G128" s="94" t="s">
        <v>866</v>
      </c>
      <c r="H128" s="94" t="s">
        <v>799</v>
      </c>
      <c r="I128" s="94" t="s">
        <v>27</v>
      </c>
      <c r="J128" s="94" t="s">
        <v>614</v>
      </c>
      <c r="K128" s="94" t="s">
        <v>1572</v>
      </c>
      <c r="L128" s="94" t="s">
        <v>1573</v>
      </c>
      <c r="M128" s="94"/>
      <c r="N128" s="94" t="s">
        <v>1585</v>
      </c>
      <c r="O128" s="94" t="s">
        <v>1588</v>
      </c>
      <c r="P128" s="342" t="s">
        <v>1033</v>
      </c>
      <c r="Q128" s="156" t="s">
        <v>508</v>
      </c>
      <c r="R128" s="157" t="s">
        <v>509</v>
      </c>
      <c r="S128" s="157" t="s">
        <v>510</v>
      </c>
      <c r="T128" s="157" t="s">
        <v>511</v>
      </c>
      <c r="U128" s="157" t="s">
        <v>512</v>
      </c>
      <c r="V128" s="327" t="s">
        <v>513</v>
      </c>
      <c r="W128" s="330" t="s">
        <v>1582</v>
      </c>
      <c r="X128" s="306" t="s">
        <v>1583</v>
      </c>
      <c r="Y128" s="297"/>
      <c r="Z128" s="297"/>
      <c r="AA128" s="297"/>
    </row>
    <row r="129" spans="1:27">
      <c r="A129" s="60"/>
      <c r="B129" s="60"/>
      <c r="C129" s="60"/>
      <c r="D129" s="436" t="s">
        <v>1759</v>
      </c>
      <c r="E129" s="144" t="s">
        <v>1431</v>
      </c>
      <c r="F129" s="94"/>
      <c r="G129" s="343"/>
      <c r="H129" s="94"/>
      <c r="K129" s="94" t="s">
        <v>1589</v>
      </c>
      <c r="L129" s="94"/>
      <c r="M129" s="94" t="s">
        <v>1587</v>
      </c>
      <c r="N129" s="94" t="s">
        <v>1586</v>
      </c>
      <c r="O129" s="94"/>
      <c r="P129" s="341" t="s">
        <v>1292</v>
      </c>
      <c r="Q129" s="331" t="s">
        <v>1574</v>
      </c>
      <c r="R129" s="318" t="s">
        <v>1575</v>
      </c>
      <c r="S129" s="318" t="s">
        <v>1576</v>
      </c>
      <c r="T129" s="318" t="s">
        <v>1577</v>
      </c>
      <c r="U129" s="318" t="s">
        <v>1578</v>
      </c>
      <c r="V129" s="318" t="s">
        <v>1579</v>
      </c>
      <c r="W129" s="330" t="s">
        <v>1580</v>
      </c>
      <c r="X129" s="306" t="s">
        <v>1581</v>
      </c>
      <c r="Y129" s="297"/>
      <c r="Z129" s="297"/>
      <c r="AA129" s="297"/>
    </row>
    <row r="130" spans="1:27">
      <c r="A130" s="60"/>
      <c r="B130" s="60">
        <v>1</v>
      </c>
      <c r="C130" s="60">
        <v>2019</v>
      </c>
      <c r="D130" s="144" t="s">
        <v>806</v>
      </c>
      <c r="E130" s="144" t="s">
        <v>1740</v>
      </c>
      <c r="F130" s="94" t="s">
        <v>1741</v>
      </c>
      <c r="G130" s="94" t="s">
        <v>25</v>
      </c>
      <c r="H130" s="343" t="s">
        <v>82</v>
      </c>
      <c r="I130" s="94" t="s">
        <v>27</v>
      </c>
      <c r="J130" s="94" t="s">
        <v>26</v>
      </c>
      <c r="K130" s="94" t="s">
        <v>1742</v>
      </c>
      <c r="L130" s="94" t="s">
        <v>1757</v>
      </c>
      <c r="M130" s="94"/>
      <c r="N130" s="94"/>
      <c r="O130" s="94" t="s">
        <v>1756</v>
      </c>
      <c r="P130" s="342" t="s">
        <v>1033</v>
      </c>
      <c r="Q130" s="156" t="s">
        <v>508</v>
      </c>
      <c r="R130" s="157" t="s">
        <v>509</v>
      </c>
      <c r="S130" s="157" t="s">
        <v>510</v>
      </c>
      <c r="T130" s="157" t="s">
        <v>511</v>
      </c>
      <c r="U130" s="157" t="s">
        <v>512</v>
      </c>
      <c r="V130" s="327" t="s">
        <v>513</v>
      </c>
      <c r="W130" s="330" t="s">
        <v>1750</v>
      </c>
      <c r="X130" s="330" t="s">
        <v>1751</v>
      </c>
      <c r="Y130" s="330" t="s">
        <v>1752</v>
      </c>
      <c r="Z130" s="297"/>
      <c r="AA130" s="297"/>
    </row>
    <row r="131" spans="1:27">
      <c r="A131" s="60"/>
      <c r="B131" s="60"/>
      <c r="C131" s="60"/>
      <c r="D131" s="436" t="s">
        <v>1758</v>
      </c>
      <c r="E131" s="144" t="s">
        <v>1760</v>
      </c>
      <c r="F131" s="94"/>
      <c r="G131" s="343"/>
      <c r="H131" s="94"/>
      <c r="J131" s="94"/>
      <c r="K131" s="94" t="s">
        <v>1743</v>
      </c>
      <c r="L131" s="94"/>
      <c r="M131" s="94"/>
      <c r="N131" s="94"/>
      <c r="Q131" s="331" t="s">
        <v>1744</v>
      </c>
      <c r="R131" s="318" t="s">
        <v>1745</v>
      </c>
      <c r="S131" s="318" t="s">
        <v>1746</v>
      </c>
      <c r="T131" s="318" t="s">
        <v>1747</v>
      </c>
      <c r="U131" s="318" t="s">
        <v>1748</v>
      </c>
      <c r="V131" s="318" t="s">
        <v>1749</v>
      </c>
      <c r="W131" s="330" t="s">
        <v>1753</v>
      </c>
      <c r="X131" s="306" t="s">
        <v>1754</v>
      </c>
      <c r="Y131" s="297" t="s">
        <v>1755</v>
      </c>
      <c r="Z131" s="297"/>
      <c r="AA131" s="297"/>
    </row>
    <row r="132" spans="1:27" ht="13.5">
      <c r="A132" s="60"/>
      <c r="B132" s="60">
        <v>2</v>
      </c>
      <c r="C132" s="60">
        <v>2020</v>
      </c>
      <c r="D132" s="144" t="s">
        <v>806</v>
      </c>
      <c r="E132" s="709" t="s">
        <v>24</v>
      </c>
      <c r="F132" s="711" t="s">
        <v>614</v>
      </c>
      <c r="G132" s="711" t="s">
        <v>27</v>
      </c>
      <c r="H132" s="711" t="s">
        <v>785</v>
      </c>
      <c r="I132" s="710" t="s">
        <v>82</v>
      </c>
      <c r="J132" s="94" t="s">
        <v>26</v>
      </c>
      <c r="K132" s="94" t="s">
        <v>1934</v>
      </c>
      <c r="L132" s="296" t="s">
        <v>1935</v>
      </c>
      <c r="M132" s="94"/>
      <c r="N132" s="94" t="s">
        <v>1756</v>
      </c>
      <c r="O132" s="94" t="s">
        <v>1756</v>
      </c>
      <c r="P132" s="342" t="s">
        <v>2092</v>
      </c>
      <c r="Q132" s="156" t="s">
        <v>508</v>
      </c>
      <c r="R132" s="157" t="s">
        <v>509</v>
      </c>
      <c r="S132" s="157" t="s">
        <v>510</v>
      </c>
      <c r="T132" s="157" t="s">
        <v>511</v>
      </c>
      <c r="U132" s="157" t="s">
        <v>512</v>
      </c>
      <c r="V132" s="327" t="s">
        <v>513</v>
      </c>
      <c r="W132" s="330" t="s">
        <v>1582</v>
      </c>
      <c r="X132" s="306" t="s">
        <v>625</v>
      </c>
      <c r="Y132" s="297"/>
      <c r="Z132" s="297"/>
      <c r="AA132" s="297"/>
    </row>
    <row r="133" spans="1:27">
      <c r="A133" s="60"/>
      <c r="B133" s="60"/>
      <c r="C133" s="60"/>
      <c r="D133" s="436" t="s">
        <v>1908</v>
      </c>
      <c r="E133" s="144"/>
      <c r="F133" s="94"/>
      <c r="G133" s="343"/>
      <c r="H133" s="94"/>
      <c r="J133" s="94"/>
      <c r="K133" s="94"/>
      <c r="L133" s="94"/>
      <c r="M133" s="94"/>
      <c r="N133" s="94"/>
      <c r="O133" s="94"/>
      <c r="P133" s="342"/>
      <c r="Q133" s="331" t="s">
        <v>2018</v>
      </c>
      <c r="R133" s="318" t="s">
        <v>2017</v>
      </c>
      <c r="S133" s="318" t="s">
        <v>1956</v>
      </c>
      <c r="T133" s="318" t="s">
        <v>2091</v>
      </c>
      <c r="U133" s="318" t="s">
        <v>1966</v>
      </c>
      <c r="V133" s="318" t="s">
        <v>2013</v>
      </c>
      <c r="W133" s="330"/>
      <c r="X133" s="306" t="s">
        <v>2079</v>
      </c>
      <c r="Y133" s="297"/>
      <c r="Z133" s="297"/>
      <c r="AA133" s="297"/>
    </row>
    <row r="134" spans="1:27">
      <c r="A134" s="60"/>
      <c r="B134" s="60">
        <v>3</v>
      </c>
      <c r="C134" s="60">
        <v>2021</v>
      </c>
      <c r="D134" s="436"/>
      <c r="E134" s="144" t="s">
        <v>2098</v>
      </c>
      <c r="F134" s="94" t="s">
        <v>2099</v>
      </c>
      <c r="G134" s="1007" t="s">
        <v>866</v>
      </c>
      <c r="H134" s="343" t="s">
        <v>2100</v>
      </c>
      <c r="I134" s="341" t="s">
        <v>865</v>
      </c>
      <c r="J134" s="94" t="s">
        <v>799</v>
      </c>
      <c r="K134" s="94" t="s">
        <v>1742</v>
      </c>
      <c r="L134" s="94" t="s">
        <v>2101</v>
      </c>
      <c r="M134" s="94"/>
      <c r="N134" s="94"/>
      <c r="O134" s="94"/>
      <c r="P134" s="342" t="s">
        <v>2092</v>
      </c>
      <c r="Q134" s="156" t="s">
        <v>508</v>
      </c>
      <c r="R134" s="157" t="s">
        <v>509</v>
      </c>
      <c r="S134" s="157" t="s">
        <v>510</v>
      </c>
      <c r="T134" s="157" t="s">
        <v>511</v>
      </c>
      <c r="U134" s="157" t="s">
        <v>512</v>
      </c>
      <c r="V134" s="327" t="s">
        <v>513</v>
      </c>
      <c r="W134" s="330" t="s">
        <v>1582</v>
      </c>
      <c r="X134" s="306" t="s">
        <v>625</v>
      </c>
      <c r="Y134" s="297"/>
      <c r="Z134" s="297"/>
      <c r="AA134" s="297"/>
    </row>
    <row r="135" spans="1:27">
      <c r="A135" s="60"/>
      <c r="B135" s="60"/>
      <c r="C135" s="60"/>
      <c r="D135" s="436"/>
      <c r="E135" s="144"/>
      <c r="F135" s="94"/>
      <c r="G135" s="343"/>
      <c r="H135" s="94"/>
      <c r="J135" s="981"/>
      <c r="K135" s="94" t="s">
        <v>2093</v>
      </c>
      <c r="L135" s="94" t="s">
        <v>2102</v>
      </c>
      <c r="M135" s="94"/>
      <c r="N135" s="94"/>
      <c r="O135" s="94"/>
      <c r="P135" s="342"/>
      <c r="Q135" s="331" t="s">
        <v>2081</v>
      </c>
      <c r="R135" s="318" t="s">
        <v>2080</v>
      </c>
      <c r="S135" s="318" t="s">
        <v>2082</v>
      </c>
      <c r="T135" s="318" t="s">
        <v>2083</v>
      </c>
      <c r="U135" s="318" t="s">
        <v>2084</v>
      </c>
      <c r="V135" s="318" t="s">
        <v>2085</v>
      </c>
      <c r="W135" s="330" t="s">
        <v>2086</v>
      </c>
      <c r="X135" s="306" t="s">
        <v>2087</v>
      </c>
      <c r="Y135" s="297" t="s">
        <v>2088</v>
      </c>
      <c r="Z135" s="297" t="s">
        <v>2089</v>
      </c>
      <c r="AA135" s="297" t="s">
        <v>2090</v>
      </c>
    </row>
    <row r="136" spans="1:27">
      <c r="A136" s="60"/>
      <c r="B136" s="60"/>
      <c r="C136" s="60"/>
      <c r="D136" s="144"/>
      <c r="E136" s="144"/>
      <c r="F136" s="94"/>
      <c r="G136" s="343"/>
      <c r="H136" s="94"/>
      <c r="K136" s="94"/>
      <c r="L136" s="94"/>
      <c r="M136" s="94"/>
      <c r="N136" s="94"/>
      <c r="O136" s="94"/>
      <c r="P136" s="342"/>
      <c r="Q136" s="331"/>
      <c r="R136" s="318"/>
      <c r="S136" s="318"/>
      <c r="T136" s="318"/>
      <c r="U136" s="318"/>
      <c r="V136" s="318"/>
      <c r="W136" s="330"/>
      <c r="X136" s="306"/>
      <c r="Y136" s="297"/>
      <c r="Z136" s="297"/>
      <c r="AA136" s="297"/>
    </row>
    <row r="137" spans="1:27">
      <c r="A137" s="60"/>
      <c r="B137" s="60"/>
      <c r="C137" s="60"/>
      <c r="D137" s="144"/>
      <c r="E137" s="144"/>
      <c r="F137" s="94"/>
      <c r="G137" s="94"/>
      <c r="H137" s="94"/>
      <c r="I137" s="94"/>
      <c r="J137" s="94"/>
      <c r="K137" s="94"/>
      <c r="L137" s="94"/>
      <c r="M137" s="94"/>
      <c r="N137" s="94"/>
      <c r="O137" s="94"/>
      <c r="P137" s="94"/>
      <c r="Q137" s="163"/>
      <c r="R137" s="163"/>
      <c r="S137" s="163"/>
      <c r="T137" s="163"/>
      <c r="U137" s="163"/>
      <c r="V137" s="163"/>
      <c r="W137" s="163"/>
      <c r="X137" s="297"/>
      <c r="Y137" s="297"/>
      <c r="Z137" s="297"/>
      <c r="AA137" s="297"/>
    </row>
    <row r="138" spans="1:27">
      <c r="A138" s="296" t="s">
        <v>582</v>
      </c>
      <c r="B138" s="296"/>
      <c r="C138" s="296"/>
      <c r="D138" s="144" t="s">
        <v>316</v>
      </c>
      <c r="E138" s="94" t="s">
        <v>583</v>
      </c>
      <c r="F138" s="296" t="s">
        <v>584</v>
      </c>
      <c r="G138" s="294"/>
      <c r="H138" s="294"/>
      <c r="I138" s="94"/>
      <c r="J138" s="94"/>
      <c r="K138" s="94"/>
      <c r="L138" s="94"/>
      <c r="M138" s="94"/>
      <c r="N138" s="94"/>
      <c r="O138" s="94"/>
      <c r="P138" s="94"/>
      <c r="Q138" s="297"/>
      <c r="R138" s="297"/>
      <c r="S138" s="297"/>
      <c r="T138" s="297"/>
      <c r="U138" s="297"/>
      <c r="V138" s="297"/>
      <c r="W138" s="297"/>
      <c r="X138" s="297"/>
      <c r="Y138" s="297"/>
      <c r="Z138" s="297"/>
      <c r="AA138" s="297"/>
    </row>
    <row r="139" spans="1:27">
      <c r="A139" s="296" t="s">
        <v>586</v>
      </c>
      <c r="B139" s="296"/>
      <c r="C139" s="296"/>
      <c r="D139" s="144" t="s">
        <v>266</v>
      </c>
      <c r="E139" s="94" t="s">
        <v>587</v>
      </c>
      <c r="F139" s="296" t="s">
        <v>588</v>
      </c>
      <c r="G139" s="294"/>
      <c r="H139" s="294"/>
      <c r="I139" s="94"/>
      <c r="J139" s="94"/>
      <c r="K139" s="94"/>
      <c r="L139" s="94"/>
      <c r="M139" s="94"/>
      <c r="N139" s="94"/>
      <c r="O139" s="94"/>
      <c r="P139" s="94"/>
      <c r="Q139" s="297"/>
      <c r="R139" s="297"/>
      <c r="S139" s="297"/>
      <c r="T139" s="297"/>
      <c r="U139" s="297"/>
      <c r="V139" s="297"/>
      <c r="W139" s="297"/>
      <c r="X139" s="297"/>
      <c r="Y139" s="297"/>
      <c r="Z139" s="297"/>
      <c r="AA139" s="297"/>
    </row>
    <row r="140" spans="1:27" ht="13.5" customHeight="1">
      <c r="A140" s="296" t="s">
        <v>589</v>
      </c>
      <c r="B140" s="296"/>
      <c r="C140" s="296"/>
      <c r="D140" s="144" t="s">
        <v>590</v>
      </c>
      <c r="E140" s="94" t="s">
        <v>591</v>
      </c>
      <c r="F140" s="1840">
        <v>34547</v>
      </c>
      <c r="G140" s="1841"/>
      <c r="H140" s="295"/>
      <c r="I140" s="94"/>
      <c r="J140" s="94"/>
      <c r="K140" s="94"/>
      <c r="L140" s="94"/>
      <c r="M140" s="94"/>
      <c r="N140" s="94"/>
      <c r="O140" s="94"/>
      <c r="P140" s="94"/>
      <c r="Q140" s="297"/>
      <c r="R140" s="297"/>
      <c r="S140" s="297"/>
      <c r="T140" s="297"/>
      <c r="U140" s="297"/>
      <c r="V140" s="297"/>
      <c r="W140" s="297"/>
      <c r="X140" s="297"/>
      <c r="Y140" s="297"/>
      <c r="Z140" s="297"/>
      <c r="AA140" s="297"/>
    </row>
    <row r="141" spans="1:27">
      <c r="A141" s="296" t="s">
        <v>704</v>
      </c>
      <c r="B141" s="296"/>
      <c r="C141" s="296"/>
      <c r="D141" s="144" t="s">
        <v>375</v>
      </c>
      <c r="E141" s="94" t="s">
        <v>592</v>
      </c>
      <c r="F141" s="296" t="s">
        <v>593</v>
      </c>
      <c r="G141" s="294"/>
      <c r="H141" s="294"/>
      <c r="I141" s="94"/>
      <c r="J141" s="94"/>
      <c r="K141" s="94"/>
      <c r="L141" s="94"/>
      <c r="M141" s="94"/>
      <c r="N141" s="94"/>
      <c r="O141" s="94"/>
      <c r="P141" s="94"/>
      <c r="Q141" s="297"/>
      <c r="R141" s="297"/>
      <c r="S141" s="297"/>
      <c r="T141" s="297"/>
      <c r="W141" s="297"/>
      <c r="X141" s="297"/>
      <c r="Y141" s="297"/>
      <c r="Z141" s="297"/>
      <c r="AA141" s="297"/>
    </row>
    <row r="142" spans="1:27">
      <c r="A142" s="60"/>
      <c r="B142" s="60"/>
      <c r="C142" s="60"/>
      <c r="D142" s="144"/>
      <c r="E142" s="144"/>
      <c r="F142" s="94"/>
      <c r="G142" s="94"/>
      <c r="H142" s="94"/>
      <c r="I142" s="94"/>
      <c r="J142" s="94"/>
      <c r="K142" s="94"/>
      <c r="L142" s="94"/>
      <c r="M142" s="94"/>
      <c r="N142" s="94"/>
      <c r="O142" s="94"/>
      <c r="P142" s="94"/>
      <c r="Q142" s="297"/>
      <c r="R142" s="297"/>
      <c r="S142" s="297"/>
      <c r="T142" s="297"/>
      <c r="W142" s="297"/>
      <c r="X142" s="297"/>
      <c r="Y142" s="297"/>
      <c r="Z142" s="297"/>
      <c r="AA142" s="297"/>
    </row>
    <row r="143" spans="1:27">
      <c r="A143" s="60"/>
      <c r="B143" s="60"/>
      <c r="C143" s="170" t="s">
        <v>880</v>
      </c>
      <c r="D143" s="344" t="s">
        <v>881</v>
      </c>
      <c r="E143" s="344" t="s">
        <v>882</v>
      </c>
      <c r="F143" s="344" t="s">
        <v>883</v>
      </c>
      <c r="G143" s="344" t="s">
        <v>884</v>
      </c>
      <c r="H143" s="344" t="s">
        <v>885</v>
      </c>
      <c r="I143" s="344" t="s">
        <v>886</v>
      </c>
      <c r="J143" s="344" t="s">
        <v>878</v>
      </c>
      <c r="K143" s="94"/>
      <c r="L143" s="94"/>
      <c r="M143" s="94"/>
      <c r="N143" s="94"/>
      <c r="O143" s="94"/>
      <c r="P143" s="94"/>
      <c r="Q143" s="297"/>
      <c r="R143" s="297"/>
      <c r="S143" s="297"/>
      <c r="T143" s="297"/>
      <c r="U143" s="297"/>
      <c r="V143" s="297"/>
      <c r="W143" s="297"/>
      <c r="X143" s="297"/>
      <c r="Y143" s="297"/>
      <c r="Z143" s="297"/>
      <c r="AA143" s="297"/>
    </row>
    <row r="144" spans="1:27">
      <c r="A144" s="170" t="s">
        <v>728</v>
      </c>
      <c r="B144" s="60" t="s">
        <v>607</v>
      </c>
      <c r="C144" s="60">
        <v>22</v>
      </c>
      <c r="D144" s="94">
        <v>36</v>
      </c>
      <c r="E144" s="94">
        <v>11</v>
      </c>
      <c r="F144" s="94">
        <v>12</v>
      </c>
      <c r="G144" s="94">
        <v>4.5</v>
      </c>
      <c r="H144" s="94">
        <v>2</v>
      </c>
      <c r="I144" s="94">
        <v>1</v>
      </c>
      <c r="J144" s="144">
        <f t="shared" ref="J144:J149" si="0">+C144*2+D144*6+E144*5+F144*4+G144*3+H144*2+I144*1</f>
        <v>381.5</v>
      </c>
      <c r="K144" s="94"/>
      <c r="L144" s="94"/>
      <c r="M144" s="94"/>
      <c r="N144" s="94"/>
      <c r="O144" s="94"/>
      <c r="P144" s="94"/>
      <c r="Q144" s="297"/>
      <c r="R144" s="297"/>
      <c r="S144" s="297"/>
      <c r="T144" s="297"/>
      <c r="U144" s="297"/>
      <c r="V144" s="297"/>
      <c r="W144" s="297"/>
      <c r="X144" s="297"/>
      <c r="Y144" s="297"/>
      <c r="Z144" s="297"/>
      <c r="AA144" s="297"/>
    </row>
    <row r="145" spans="1:27">
      <c r="A145" s="170" t="s">
        <v>875</v>
      </c>
      <c r="B145" s="60" t="s">
        <v>606</v>
      </c>
      <c r="C145" s="60">
        <v>1</v>
      </c>
      <c r="D145" s="94">
        <v>9</v>
      </c>
      <c r="E145" s="94">
        <v>23.5</v>
      </c>
      <c r="F145" s="94">
        <v>13.5</v>
      </c>
      <c r="G145" s="94">
        <v>5</v>
      </c>
      <c r="H145" s="94">
        <v>10</v>
      </c>
      <c r="I145" s="94">
        <v>5</v>
      </c>
      <c r="J145" s="144">
        <f t="shared" si="0"/>
        <v>267.5</v>
      </c>
      <c r="K145" s="94"/>
      <c r="L145" s="94"/>
      <c r="M145" s="94"/>
      <c r="N145" s="94"/>
      <c r="O145" s="94"/>
      <c r="P145" s="94"/>
      <c r="Q145" s="297"/>
      <c r="R145" s="297"/>
      <c r="S145" s="297"/>
      <c r="T145" s="297"/>
      <c r="U145" s="297"/>
      <c r="V145" s="297"/>
      <c r="W145" s="297"/>
      <c r="X145" s="297"/>
      <c r="Y145" s="297"/>
      <c r="Z145" s="297"/>
      <c r="AA145" s="297"/>
    </row>
    <row r="146" spans="1:27">
      <c r="A146" s="170" t="s">
        <v>729</v>
      </c>
      <c r="B146" s="60" t="s">
        <v>608</v>
      </c>
      <c r="C146" s="60">
        <v>1</v>
      </c>
      <c r="D146" s="94">
        <v>5</v>
      </c>
      <c r="E146" s="94">
        <v>16.5</v>
      </c>
      <c r="F146" s="94">
        <v>14</v>
      </c>
      <c r="G146" s="94">
        <v>12.5</v>
      </c>
      <c r="H146" s="94">
        <v>5.5</v>
      </c>
      <c r="I146" s="94">
        <v>11</v>
      </c>
      <c r="J146" s="144">
        <f t="shared" si="0"/>
        <v>230</v>
      </c>
      <c r="K146" s="94"/>
      <c r="L146" s="94"/>
      <c r="M146" s="94"/>
      <c r="N146" s="94"/>
      <c r="O146" s="94"/>
      <c r="P146" s="94"/>
      <c r="Q146" s="297"/>
      <c r="R146" s="297"/>
      <c r="S146" s="297"/>
      <c r="T146" s="297"/>
      <c r="U146" s="297"/>
      <c r="V146" s="297"/>
      <c r="W146" s="297"/>
      <c r="X146" s="297"/>
      <c r="Y146" s="297"/>
      <c r="Z146" s="297"/>
      <c r="AA146" s="297"/>
    </row>
    <row r="147" spans="1:27">
      <c r="A147" s="171" t="s">
        <v>730</v>
      </c>
      <c r="B147" s="119" t="s">
        <v>616</v>
      </c>
      <c r="C147" s="119">
        <v>3</v>
      </c>
      <c r="D147" s="343">
        <v>9</v>
      </c>
      <c r="E147" s="343">
        <v>6</v>
      </c>
      <c r="F147" s="343">
        <v>10</v>
      </c>
      <c r="G147" s="343">
        <v>14</v>
      </c>
      <c r="H147" s="343">
        <v>19</v>
      </c>
      <c r="I147" s="343">
        <v>10</v>
      </c>
      <c r="J147" s="144">
        <f t="shared" si="0"/>
        <v>220</v>
      </c>
      <c r="K147" s="94"/>
      <c r="L147" s="94"/>
      <c r="M147" s="94"/>
      <c r="N147" s="94"/>
      <c r="O147" s="94"/>
      <c r="P147" s="94"/>
      <c r="Q147" s="297"/>
      <c r="R147" s="297"/>
      <c r="S147" s="297"/>
      <c r="T147" s="297"/>
      <c r="U147" s="297"/>
      <c r="V147" s="297"/>
      <c r="W147" s="297"/>
      <c r="X147" s="297"/>
      <c r="Y147" s="297"/>
      <c r="Z147" s="297"/>
      <c r="AA147" s="297"/>
    </row>
    <row r="148" spans="1:27">
      <c r="A148" s="170" t="s">
        <v>876</v>
      </c>
      <c r="B148" s="60" t="s">
        <v>609</v>
      </c>
      <c r="C148" s="60">
        <v>5</v>
      </c>
      <c r="D148" s="94">
        <v>7</v>
      </c>
      <c r="E148" s="94">
        <v>5</v>
      </c>
      <c r="F148" s="94">
        <v>6.5</v>
      </c>
      <c r="G148" s="94">
        <v>19</v>
      </c>
      <c r="H148" s="94">
        <v>13</v>
      </c>
      <c r="I148" s="94">
        <v>14.5</v>
      </c>
      <c r="J148" s="144">
        <f t="shared" si="0"/>
        <v>200.5</v>
      </c>
      <c r="K148" s="94"/>
      <c r="L148" s="94"/>
      <c r="M148" s="94"/>
      <c r="N148" s="94"/>
      <c r="O148" s="94"/>
      <c r="P148" s="94"/>
      <c r="Q148" s="297"/>
      <c r="R148" s="297"/>
      <c r="S148" s="297"/>
      <c r="T148" s="297"/>
      <c r="U148" s="297"/>
      <c r="V148" s="297"/>
      <c r="W148" s="297"/>
      <c r="X148" s="297"/>
      <c r="Y148" s="297"/>
      <c r="Z148" s="297"/>
      <c r="AA148" s="297"/>
    </row>
    <row r="149" spans="1:27">
      <c r="A149" s="170" t="s">
        <v>877</v>
      </c>
      <c r="B149" s="94" t="s">
        <v>799</v>
      </c>
      <c r="C149" s="60">
        <v>2</v>
      </c>
      <c r="D149" s="94">
        <v>2</v>
      </c>
      <c r="E149" s="94">
        <v>4</v>
      </c>
      <c r="F149" s="94">
        <v>8</v>
      </c>
      <c r="G149" s="94">
        <v>12</v>
      </c>
      <c r="H149" s="94">
        <v>16.5</v>
      </c>
      <c r="I149" s="94">
        <v>22.5</v>
      </c>
      <c r="J149" s="144">
        <f t="shared" si="0"/>
        <v>159.5</v>
      </c>
      <c r="K149" s="94"/>
      <c r="L149" s="94"/>
      <c r="M149" s="94"/>
      <c r="N149" s="94"/>
      <c r="O149" s="94"/>
      <c r="P149" s="94"/>
      <c r="Q149" s="297"/>
      <c r="R149" s="297"/>
      <c r="S149" s="297"/>
      <c r="T149" s="297"/>
      <c r="U149" s="297"/>
      <c r="V149" s="297"/>
      <c r="W149" s="297"/>
      <c r="X149" s="297"/>
      <c r="Y149" s="297"/>
      <c r="Z149" s="297"/>
      <c r="AA149" s="297"/>
    </row>
    <row r="150" spans="1:27" ht="13.5" customHeight="1">
      <c r="A150" s="292" t="s">
        <v>879</v>
      </c>
      <c r="B150" s="293"/>
      <c r="C150" s="293"/>
      <c r="D150" s="345"/>
      <c r="E150" s="345"/>
      <c r="F150" s="345"/>
      <c r="G150" s="345"/>
      <c r="H150" s="345"/>
      <c r="I150" s="345"/>
      <c r="J150" s="346"/>
      <c r="K150" s="94"/>
      <c r="L150" s="94"/>
      <c r="M150" s="94"/>
      <c r="N150" s="94"/>
      <c r="O150" s="94"/>
      <c r="P150" s="94"/>
      <c r="Q150" s="297"/>
      <c r="R150" s="297"/>
      <c r="S150" s="297"/>
      <c r="T150" s="297"/>
      <c r="U150" s="297"/>
      <c r="V150" s="297"/>
      <c r="W150" s="297"/>
      <c r="X150" s="297"/>
      <c r="Y150" s="297"/>
      <c r="Z150" s="297"/>
      <c r="AA150" s="297"/>
    </row>
    <row r="151" spans="1:27">
      <c r="A151" s="60"/>
      <c r="B151" s="60"/>
      <c r="C151" s="60"/>
      <c r="D151" s="144"/>
      <c r="E151" s="144"/>
      <c r="F151" s="94"/>
      <c r="G151" s="94"/>
      <c r="H151" s="94"/>
      <c r="I151" s="94"/>
      <c r="J151" s="94"/>
      <c r="K151" s="94"/>
      <c r="L151" s="94"/>
      <c r="M151" s="94"/>
      <c r="N151" s="94"/>
      <c r="O151" s="94"/>
      <c r="P151" s="94"/>
      <c r="Q151" s="297"/>
      <c r="R151" s="297"/>
      <c r="S151" s="297"/>
      <c r="T151" s="297"/>
      <c r="U151" s="297"/>
      <c r="V151" s="297"/>
      <c r="W151" s="297"/>
      <c r="X151" s="297"/>
      <c r="Y151" s="297"/>
      <c r="Z151" s="297"/>
      <c r="AA151" s="297"/>
    </row>
    <row r="152" spans="1:27">
      <c r="A152" s="60"/>
      <c r="B152" s="60"/>
      <c r="C152" s="382"/>
      <c r="D152" s="383"/>
      <c r="E152" s="144"/>
      <c r="F152" s="94"/>
      <c r="G152" s="94"/>
      <c r="H152" s="94"/>
      <c r="I152" s="94"/>
      <c r="J152" s="94"/>
      <c r="K152" s="94"/>
      <c r="L152" s="94"/>
      <c r="M152" s="94"/>
      <c r="N152" s="94"/>
      <c r="O152" s="94"/>
      <c r="P152" s="94"/>
      <c r="Q152" s="297"/>
      <c r="R152" s="297"/>
      <c r="S152" s="297"/>
      <c r="T152" s="297"/>
      <c r="U152" s="297"/>
      <c r="V152" s="297"/>
      <c r="W152" s="297"/>
      <c r="X152" s="297"/>
      <c r="Y152" s="297"/>
      <c r="Z152" s="297"/>
      <c r="AA152" s="297"/>
    </row>
    <row r="153" spans="1:27">
      <c r="C153" s="1842" t="s">
        <v>1369</v>
      </c>
      <c r="D153" s="1843"/>
      <c r="E153" s="341" t="s">
        <v>1342</v>
      </c>
      <c r="F153" s="341" t="s">
        <v>1337</v>
      </c>
      <c r="G153" s="341" t="s">
        <v>1338</v>
      </c>
      <c r="H153" s="341" t="s">
        <v>1339</v>
      </c>
      <c r="I153" s="341" t="s">
        <v>1340</v>
      </c>
      <c r="J153" s="341" t="s">
        <v>1341</v>
      </c>
    </row>
    <row r="154" spans="1:27">
      <c r="C154" s="20" t="s">
        <v>1352</v>
      </c>
      <c r="D154" s="341" t="s">
        <v>1353</v>
      </c>
      <c r="E154" s="347">
        <v>1310</v>
      </c>
      <c r="F154" s="341">
        <v>2284</v>
      </c>
      <c r="G154" s="341">
        <v>290</v>
      </c>
      <c r="H154" s="341">
        <v>2339</v>
      </c>
      <c r="I154" s="341">
        <v>1475</v>
      </c>
      <c r="J154" s="347">
        <v>536</v>
      </c>
    </row>
    <row r="155" spans="1:27">
      <c r="C155" s="20" t="s">
        <v>1343</v>
      </c>
      <c r="D155" s="341" t="s">
        <v>1354</v>
      </c>
      <c r="E155" s="341">
        <v>795</v>
      </c>
      <c r="F155" s="341">
        <v>1834</v>
      </c>
      <c r="G155" s="341">
        <v>268</v>
      </c>
      <c r="H155" s="341">
        <v>1559</v>
      </c>
      <c r="I155" s="341">
        <v>1020</v>
      </c>
      <c r="J155" s="341">
        <v>364</v>
      </c>
    </row>
    <row r="156" spans="1:27">
      <c r="C156" s="20" t="s">
        <v>1344</v>
      </c>
      <c r="D156" s="341" t="s">
        <v>1355</v>
      </c>
      <c r="E156" s="341">
        <v>585</v>
      </c>
      <c r="F156" s="341">
        <v>1655</v>
      </c>
      <c r="G156" s="341">
        <v>280</v>
      </c>
      <c r="H156" s="341">
        <v>1717</v>
      </c>
      <c r="I156" s="341">
        <v>923</v>
      </c>
      <c r="J156" s="341">
        <v>230</v>
      </c>
    </row>
    <row r="157" spans="1:27">
      <c r="C157" s="20" t="s">
        <v>1345</v>
      </c>
      <c r="D157" s="341" t="s">
        <v>1356</v>
      </c>
      <c r="E157" s="341">
        <v>559</v>
      </c>
      <c r="F157" s="347">
        <v>2677</v>
      </c>
      <c r="G157" s="341">
        <v>270</v>
      </c>
      <c r="H157" s="347">
        <v>2543</v>
      </c>
      <c r="I157" s="341">
        <v>1448</v>
      </c>
      <c r="J157" s="341">
        <v>504</v>
      </c>
    </row>
    <row r="158" spans="1:27">
      <c r="C158" s="20" t="s">
        <v>1346</v>
      </c>
      <c r="D158" s="347" t="s">
        <v>1357</v>
      </c>
      <c r="E158" s="341">
        <v>543</v>
      </c>
      <c r="F158" s="341">
        <v>2220</v>
      </c>
      <c r="G158" s="341">
        <v>278</v>
      </c>
      <c r="H158" s="341">
        <v>2107</v>
      </c>
      <c r="I158" s="341">
        <v>1231</v>
      </c>
      <c r="J158" s="341">
        <v>306</v>
      </c>
    </row>
    <row r="159" spans="1:27">
      <c r="C159" s="20" t="s">
        <v>1347</v>
      </c>
      <c r="D159" s="341" t="s">
        <v>1358</v>
      </c>
      <c r="E159" s="341">
        <v>530</v>
      </c>
      <c r="F159" s="341">
        <v>1594</v>
      </c>
      <c r="G159" s="341">
        <v>270</v>
      </c>
      <c r="H159" s="341">
        <v>1308</v>
      </c>
      <c r="I159" s="341">
        <v>655</v>
      </c>
      <c r="J159" s="341">
        <v>171</v>
      </c>
    </row>
    <row r="160" spans="1:27">
      <c r="C160" s="20" t="s">
        <v>1348</v>
      </c>
      <c r="D160" s="341" t="s">
        <v>1359</v>
      </c>
      <c r="E160" s="341">
        <v>514</v>
      </c>
      <c r="F160" s="341">
        <v>1026</v>
      </c>
      <c r="G160" s="347">
        <v>293</v>
      </c>
      <c r="H160" s="341">
        <v>1082</v>
      </c>
      <c r="I160" s="341">
        <v>586</v>
      </c>
      <c r="J160" s="341">
        <v>153</v>
      </c>
    </row>
    <row r="161" spans="3:10">
      <c r="C161" s="20" t="s">
        <v>1349</v>
      </c>
      <c r="D161" s="341" t="s">
        <v>1360</v>
      </c>
      <c r="E161" s="341">
        <v>464</v>
      </c>
      <c r="F161" s="341">
        <v>1504</v>
      </c>
      <c r="G161" s="341">
        <v>238</v>
      </c>
      <c r="H161" s="341">
        <v>1035</v>
      </c>
      <c r="I161" s="341">
        <v>603</v>
      </c>
      <c r="J161" s="341">
        <v>177</v>
      </c>
    </row>
    <row r="162" spans="3:10">
      <c r="C162" s="20" t="s">
        <v>1350</v>
      </c>
      <c r="D162" s="341" t="s">
        <v>1361</v>
      </c>
      <c r="E162" s="341">
        <v>425</v>
      </c>
      <c r="F162" s="341">
        <v>2578</v>
      </c>
      <c r="G162" s="341">
        <v>285</v>
      </c>
      <c r="H162" s="341">
        <v>2539</v>
      </c>
      <c r="I162" s="347">
        <v>1521</v>
      </c>
      <c r="J162" s="341">
        <v>476</v>
      </c>
    </row>
    <row r="163" spans="3:10">
      <c r="C163" s="20" t="s">
        <v>1351</v>
      </c>
      <c r="D163" s="341" t="s">
        <v>1362</v>
      </c>
      <c r="E163" s="341">
        <v>384</v>
      </c>
      <c r="F163" s="341">
        <v>1227</v>
      </c>
      <c r="G163" s="341">
        <v>258</v>
      </c>
      <c r="H163" s="341">
        <v>998</v>
      </c>
      <c r="I163" s="341">
        <v>495</v>
      </c>
      <c r="J163" s="341">
        <v>145</v>
      </c>
    </row>
    <row r="164" spans="3:10">
      <c r="D164" s="341"/>
      <c r="E164" s="341"/>
    </row>
    <row r="165" spans="3:10">
      <c r="D165" s="347" t="s">
        <v>1363</v>
      </c>
      <c r="E165" s="341">
        <v>261</v>
      </c>
      <c r="F165" s="341">
        <v>423</v>
      </c>
      <c r="G165" s="341">
        <v>260</v>
      </c>
      <c r="H165" s="341">
        <v>388</v>
      </c>
      <c r="I165" s="341">
        <v>278</v>
      </c>
      <c r="J165" s="341">
        <v>101</v>
      </c>
    </row>
    <row r="166" spans="3:10">
      <c r="D166" s="347" t="s">
        <v>1364</v>
      </c>
      <c r="E166" s="341">
        <v>35</v>
      </c>
      <c r="F166" s="341">
        <v>361</v>
      </c>
      <c r="G166" s="341">
        <v>248</v>
      </c>
      <c r="H166" s="341">
        <v>221</v>
      </c>
      <c r="I166" s="341">
        <v>118</v>
      </c>
      <c r="J166" s="341">
        <v>30</v>
      </c>
    </row>
    <row r="167" spans="3:10">
      <c r="D167" s="347" t="s">
        <v>1365</v>
      </c>
      <c r="E167" s="341">
        <v>27</v>
      </c>
      <c r="F167" s="341">
        <v>524</v>
      </c>
      <c r="G167" s="341">
        <v>279</v>
      </c>
      <c r="H167" s="341">
        <v>390</v>
      </c>
      <c r="I167" s="341">
        <v>179</v>
      </c>
      <c r="J167" s="341">
        <v>37</v>
      </c>
    </row>
    <row r="168" spans="3:10">
      <c r="D168" s="347" t="s">
        <v>1366</v>
      </c>
      <c r="E168" s="341">
        <v>3</v>
      </c>
      <c r="F168" s="341">
        <v>821</v>
      </c>
      <c r="G168" s="341">
        <v>271</v>
      </c>
      <c r="H168" s="341">
        <v>776</v>
      </c>
      <c r="I168" s="341">
        <v>351</v>
      </c>
      <c r="J168" s="341">
        <v>85</v>
      </c>
    </row>
    <row r="170" spans="3:10">
      <c r="D170" s="258" t="s">
        <v>1368</v>
      </c>
      <c r="E170" s="258" t="s">
        <v>1367</v>
      </c>
    </row>
    <row r="171" spans="3:10">
      <c r="D171" s="341"/>
    </row>
    <row r="172" spans="3:10">
      <c r="D172" s="341"/>
    </row>
    <row r="173" spans="3:10">
      <c r="D173" s="341"/>
    </row>
    <row r="174" spans="3:10">
      <c r="D174" s="341"/>
    </row>
    <row r="175" spans="3:10">
      <c r="D175" s="341"/>
    </row>
    <row r="176" spans="3:10">
      <c r="D176" s="341"/>
    </row>
  </sheetData>
  <autoFilter ref="A1:AA152" xr:uid="{00000000-0009-0000-0000-00000F000000}"/>
  <mergeCells count="2">
    <mergeCell ref="F140:G140"/>
    <mergeCell ref="C153:D153"/>
  </mergeCells>
  <phoneticPr fontId="2"/>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59"/>
  <sheetViews>
    <sheetView workbookViewId="0"/>
    <sheetView workbookViewId="1"/>
  </sheetViews>
  <sheetFormatPr defaultRowHeight="20.100000000000001" customHeight="1"/>
  <cols>
    <col min="1" max="1" width="5.5" style="191" customWidth="1"/>
    <col min="2" max="2" width="1.75" style="185" customWidth="1"/>
    <col min="3" max="3" width="5.25" style="185" customWidth="1"/>
    <col min="4" max="4" width="18.375" style="185" customWidth="1"/>
    <col min="5" max="5" width="11.5" style="185" customWidth="1"/>
    <col min="6" max="6" width="3.875" style="1320" customWidth="1"/>
    <col min="7" max="7" width="8.375" style="191" customWidth="1"/>
    <col min="8" max="8" width="5.875" style="191" customWidth="1"/>
    <col min="9" max="9" width="5" style="191" customWidth="1"/>
    <col min="10" max="10" width="7.625" style="191" customWidth="1"/>
    <col min="11" max="11" width="14.875" style="367" customWidth="1"/>
    <col min="12" max="12" width="6.875" style="1614" customWidth="1"/>
    <col min="13" max="13" width="6.875" style="1615" customWidth="1"/>
    <col min="14" max="16384" width="9" style="185"/>
  </cols>
  <sheetData>
    <row r="1" spans="1:13" ht="20.100000000000001" customHeight="1">
      <c r="A1" s="459" t="s">
        <v>1679</v>
      </c>
      <c r="B1" s="193"/>
      <c r="C1" s="193"/>
      <c r="D1" s="1464">
        <f ca="1">TODAY()</f>
        <v>44632</v>
      </c>
      <c r="E1" s="194" t="s">
        <v>980</v>
      </c>
      <c r="F1" s="1318" t="s">
        <v>978</v>
      </c>
      <c r="G1" s="194" t="s">
        <v>979</v>
      </c>
      <c r="H1" s="194" t="s">
        <v>981</v>
      </c>
      <c r="I1" s="194" t="s">
        <v>982</v>
      </c>
      <c r="J1" s="194" t="s">
        <v>983</v>
      </c>
      <c r="K1" s="363" t="s">
        <v>710</v>
      </c>
    </row>
    <row r="2" spans="1:13" s="367" customFormat="1" ht="20.100000000000001" customHeight="1">
      <c r="A2" s="1317" t="s">
        <v>637</v>
      </c>
      <c r="B2" s="1316"/>
      <c r="C2" s="1316"/>
      <c r="D2" s="1465" t="s">
        <v>2409</v>
      </c>
      <c r="E2" s="1466">
        <v>23958</v>
      </c>
      <c r="F2" s="1467">
        <f ca="1">DATEDIF(E2,$D$1,"Ｙ")</f>
        <v>56</v>
      </c>
      <c r="G2" s="192" t="s">
        <v>2410</v>
      </c>
      <c r="H2" s="192"/>
      <c r="I2" s="192"/>
      <c r="J2" s="1468">
        <v>2022</v>
      </c>
      <c r="K2" s="364" t="s">
        <v>2411</v>
      </c>
      <c r="L2" s="1644" t="s">
        <v>2557</v>
      </c>
      <c r="M2" s="1613" t="s">
        <v>2558</v>
      </c>
    </row>
    <row r="3" spans="1:13" s="367" customFormat="1" ht="20.100000000000001" customHeight="1">
      <c r="A3" s="1317" t="s">
        <v>2412</v>
      </c>
      <c r="B3" s="1316"/>
      <c r="C3" s="1316"/>
      <c r="D3" s="1465" t="s">
        <v>2413</v>
      </c>
      <c r="E3" s="1466">
        <v>28253</v>
      </c>
      <c r="F3" s="1467">
        <f ca="1">DATEDIF(E3,$D$1,"Ｙ")</f>
        <v>44</v>
      </c>
      <c r="G3" s="192" t="s">
        <v>1680</v>
      </c>
      <c r="H3" s="192"/>
      <c r="I3" s="192"/>
      <c r="J3" s="1468">
        <v>2018</v>
      </c>
      <c r="K3" s="364" t="s">
        <v>2414</v>
      </c>
      <c r="L3" s="1645" t="s">
        <v>2559</v>
      </c>
      <c r="M3" s="1645" t="s">
        <v>2560</v>
      </c>
    </row>
    <row r="4" spans="1:13" s="367" customFormat="1" ht="8.25" customHeight="1">
      <c r="A4" s="1470"/>
      <c r="B4" s="1471"/>
      <c r="C4" s="1471"/>
      <c r="D4" s="1472"/>
      <c r="E4" s="1471"/>
      <c r="F4" s="1473"/>
      <c r="G4" s="1474"/>
      <c r="H4" s="1474"/>
      <c r="I4" s="1474"/>
      <c r="J4" s="1474"/>
      <c r="K4" s="365"/>
      <c r="L4" s="1612"/>
      <c r="M4" s="1613"/>
    </row>
    <row r="5" spans="1:13" s="367" customFormat="1" ht="20.100000000000001" customHeight="1">
      <c r="A5" s="1475">
        <v>1</v>
      </c>
      <c r="B5" s="192"/>
      <c r="C5" s="1476" t="s">
        <v>971</v>
      </c>
      <c r="D5" s="1477" t="s">
        <v>1315</v>
      </c>
      <c r="E5" s="1466">
        <v>30172</v>
      </c>
      <c r="F5" s="1467">
        <f ca="1">DATEDIF(E5,$D$1,"Ｙ")</f>
        <v>39</v>
      </c>
      <c r="G5" s="192" t="s">
        <v>977</v>
      </c>
      <c r="H5" s="192">
        <v>188</v>
      </c>
      <c r="I5" s="192">
        <v>83</v>
      </c>
      <c r="J5" s="1468">
        <v>2014</v>
      </c>
      <c r="K5" s="364" t="s">
        <v>1104</v>
      </c>
      <c r="L5" s="1617"/>
      <c r="M5" s="1616"/>
    </row>
    <row r="6" spans="1:13" s="367" customFormat="1" ht="20.100000000000001" customHeight="1">
      <c r="A6" s="1475">
        <v>22</v>
      </c>
      <c r="B6" s="192"/>
      <c r="C6" s="1476" t="s">
        <v>971</v>
      </c>
      <c r="D6" s="1478" t="s">
        <v>1992</v>
      </c>
      <c r="E6" s="1466">
        <v>33358</v>
      </c>
      <c r="F6" s="1467">
        <f ca="1">DATEDIF(E6,$D$1,"Ｙ")</f>
        <v>30</v>
      </c>
      <c r="G6" s="192" t="s">
        <v>1993</v>
      </c>
      <c r="H6" s="192">
        <v>192</v>
      </c>
      <c r="I6" s="192">
        <v>89</v>
      </c>
      <c r="J6" s="192">
        <v>2021</v>
      </c>
      <c r="K6" s="364" t="s">
        <v>1104</v>
      </c>
      <c r="L6" s="1617"/>
      <c r="M6" s="1616"/>
    </row>
    <row r="7" spans="1:13" s="367" customFormat="1" ht="20.100000000000001" customHeight="1">
      <c r="A7" s="1475">
        <v>38</v>
      </c>
      <c r="B7" s="192"/>
      <c r="C7" s="1476" t="s">
        <v>971</v>
      </c>
      <c r="D7" s="1477" t="s">
        <v>1313</v>
      </c>
      <c r="E7" s="1466">
        <v>36369</v>
      </c>
      <c r="F7" s="1467">
        <f ca="1">DATEDIF(E7,$D$1,"Ｙ")</f>
        <v>22</v>
      </c>
      <c r="G7" s="192" t="s">
        <v>621</v>
      </c>
      <c r="H7" s="192">
        <v>187</v>
      </c>
      <c r="I7" s="192">
        <v>86</v>
      </c>
      <c r="J7" s="192">
        <v>2017</v>
      </c>
      <c r="K7" s="364" t="s">
        <v>1102</v>
      </c>
      <c r="L7" s="1617"/>
      <c r="M7" s="1616"/>
    </row>
    <row r="8" spans="1:13" s="367" customFormat="1" ht="8.25" customHeight="1">
      <c r="A8" s="1470"/>
      <c r="B8" s="1474"/>
      <c r="C8" s="1479"/>
      <c r="D8" s="1480"/>
      <c r="E8" s="1471"/>
      <c r="F8" s="1481"/>
      <c r="G8" s="1474"/>
      <c r="H8" s="1474"/>
      <c r="I8" s="1474"/>
      <c r="J8" s="1474"/>
      <c r="K8" s="365"/>
      <c r="L8" s="1612"/>
      <c r="M8" s="1613"/>
    </row>
    <row r="9" spans="1:13" s="367" customFormat="1" ht="20.100000000000001" customHeight="1">
      <c r="A9" s="1475">
        <v>2</v>
      </c>
      <c r="B9" s="192"/>
      <c r="C9" s="1476" t="s">
        <v>972</v>
      </c>
      <c r="D9" s="1482" t="s">
        <v>1314</v>
      </c>
      <c r="E9" s="1466">
        <v>33348</v>
      </c>
      <c r="F9" s="1467">
        <f t="shared" ref="F9:F14" ca="1" si="0">DATEDIF(E9,$D$1,"Ｙ")</f>
        <v>30</v>
      </c>
      <c r="G9" s="192" t="s">
        <v>1324</v>
      </c>
      <c r="H9" s="192">
        <v>180</v>
      </c>
      <c r="I9" s="192">
        <v>72</v>
      </c>
      <c r="J9" s="192">
        <v>2016</v>
      </c>
      <c r="K9" s="364" t="s">
        <v>1316</v>
      </c>
      <c r="L9" s="1617"/>
      <c r="M9" s="1616"/>
    </row>
    <row r="10" spans="1:13" s="367" customFormat="1" ht="20.100000000000001" customHeight="1">
      <c r="A10" s="1475">
        <v>3</v>
      </c>
      <c r="B10" s="192"/>
      <c r="C10" s="1476" t="s">
        <v>972</v>
      </c>
      <c r="D10" s="1477" t="s">
        <v>2393</v>
      </c>
      <c r="E10" s="1466">
        <v>33121</v>
      </c>
      <c r="F10" s="1467">
        <f t="shared" ca="1" si="0"/>
        <v>31</v>
      </c>
      <c r="G10" s="192" t="s">
        <v>1680</v>
      </c>
      <c r="H10" s="192">
        <v>182</v>
      </c>
      <c r="I10" s="192">
        <v>81</v>
      </c>
      <c r="J10" s="1469"/>
      <c r="K10" s="364" t="s">
        <v>2396</v>
      </c>
      <c r="L10" s="1617"/>
      <c r="M10" s="1616"/>
    </row>
    <row r="11" spans="1:13" s="367" customFormat="1" ht="20.100000000000001" customHeight="1">
      <c r="A11" s="1475">
        <v>4</v>
      </c>
      <c r="B11" s="192"/>
      <c r="C11" s="1476" t="s">
        <v>972</v>
      </c>
      <c r="D11" s="1482" t="s">
        <v>1681</v>
      </c>
      <c r="E11" s="1466">
        <v>35284</v>
      </c>
      <c r="F11" s="1467">
        <f t="shared" ca="1" si="0"/>
        <v>25</v>
      </c>
      <c r="G11" s="192" t="s">
        <v>1682</v>
      </c>
      <c r="H11" s="192">
        <v>186</v>
      </c>
      <c r="I11" s="192">
        <v>77</v>
      </c>
      <c r="J11" s="192">
        <v>2019</v>
      </c>
      <c r="K11" s="364" t="s">
        <v>1683</v>
      </c>
      <c r="L11" s="1617"/>
      <c r="M11" s="1616"/>
    </row>
    <row r="12" spans="1:13" s="367" customFormat="1" ht="20.100000000000001" customHeight="1">
      <c r="A12" s="1475">
        <v>19</v>
      </c>
      <c r="B12" s="192"/>
      <c r="C12" s="1476" t="s">
        <v>1317</v>
      </c>
      <c r="D12" s="1478" t="s">
        <v>1318</v>
      </c>
      <c r="E12" s="1466">
        <v>32783</v>
      </c>
      <c r="F12" s="1467">
        <f t="shared" ca="1" si="0"/>
        <v>32</v>
      </c>
      <c r="G12" s="192" t="s">
        <v>1034</v>
      </c>
      <c r="H12" s="192">
        <v>177</v>
      </c>
      <c r="I12" s="192">
        <v>70</v>
      </c>
      <c r="J12" s="192">
        <v>2015</v>
      </c>
      <c r="K12" s="364" t="s">
        <v>1105</v>
      </c>
      <c r="L12" s="1617">
        <v>1</v>
      </c>
      <c r="M12" s="1616"/>
    </row>
    <row r="13" spans="1:13" s="367" customFormat="1" ht="20.100000000000001" customHeight="1">
      <c r="A13" s="1475">
        <v>21</v>
      </c>
      <c r="B13" s="192"/>
      <c r="C13" s="1476" t="s">
        <v>1317</v>
      </c>
      <c r="D13" s="1478" t="s">
        <v>2394</v>
      </c>
      <c r="E13" s="1466">
        <v>35708</v>
      </c>
      <c r="F13" s="1467">
        <f t="shared" ca="1" si="0"/>
        <v>24</v>
      </c>
      <c r="G13" s="192" t="s">
        <v>2395</v>
      </c>
      <c r="H13" s="192">
        <v>182</v>
      </c>
      <c r="I13" s="192">
        <v>84</v>
      </c>
      <c r="J13" s="192">
        <v>2021</v>
      </c>
      <c r="K13" s="364" t="s">
        <v>1826</v>
      </c>
      <c r="L13" s="1617"/>
      <c r="M13" s="1616">
        <v>1</v>
      </c>
    </row>
    <row r="14" spans="1:13" s="367" customFormat="1" ht="20.100000000000001" customHeight="1">
      <c r="A14" s="1475">
        <v>33</v>
      </c>
      <c r="B14" s="192"/>
      <c r="C14" s="1476" t="s">
        <v>972</v>
      </c>
      <c r="D14" s="1477" t="s">
        <v>1994</v>
      </c>
      <c r="E14" s="1466">
        <v>34888</v>
      </c>
      <c r="F14" s="1467">
        <f t="shared" ca="1" si="0"/>
        <v>26</v>
      </c>
      <c r="G14" s="192" t="s">
        <v>975</v>
      </c>
      <c r="H14" s="192">
        <v>184</v>
      </c>
      <c r="I14" s="192">
        <v>80</v>
      </c>
      <c r="J14" s="192">
        <v>2021</v>
      </c>
      <c r="K14" s="364" t="s">
        <v>1502</v>
      </c>
      <c r="L14" s="1617"/>
      <c r="M14" s="1616"/>
    </row>
    <row r="15" spans="1:13" s="367" customFormat="1" ht="8.25" customHeight="1">
      <c r="A15" s="1470"/>
      <c r="B15" s="1474"/>
      <c r="C15" s="1479"/>
      <c r="D15" s="1480"/>
      <c r="E15" s="1471"/>
      <c r="F15" s="1481"/>
      <c r="G15" s="1474"/>
      <c r="H15" s="1474"/>
      <c r="I15" s="1474"/>
      <c r="J15" s="1474"/>
      <c r="K15" s="365"/>
      <c r="L15" s="1612"/>
      <c r="M15" s="1613"/>
    </row>
    <row r="16" spans="1:13" s="367" customFormat="1" ht="20.100000000000001" customHeight="1">
      <c r="A16" s="1475">
        <v>6</v>
      </c>
      <c r="B16" s="192"/>
      <c r="C16" s="1476" t="s">
        <v>744</v>
      </c>
      <c r="D16" s="1477" t="s">
        <v>1320</v>
      </c>
      <c r="E16" s="1466">
        <v>31465</v>
      </c>
      <c r="F16" s="1467">
        <f ca="1">DATEDIF(E16,$D$1,"Ｙ")</f>
        <v>36</v>
      </c>
      <c r="G16" s="192" t="s">
        <v>974</v>
      </c>
      <c r="H16" s="192">
        <v>173</v>
      </c>
      <c r="I16" s="192">
        <v>74</v>
      </c>
      <c r="J16" s="192">
        <v>2004</v>
      </c>
      <c r="K16" s="364" t="s">
        <v>1106</v>
      </c>
      <c r="L16" s="1617"/>
      <c r="M16" s="1616"/>
    </row>
    <row r="17" spans="1:13" s="367" customFormat="1" ht="20.100000000000001" customHeight="1">
      <c r="A17" s="1475">
        <v>8</v>
      </c>
      <c r="B17" s="192"/>
      <c r="C17" s="1476" t="s">
        <v>744</v>
      </c>
      <c r="D17" s="1483" t="s">
        <v>2397</v>
      </c>
      <c r="E17" s="1466">
        <v>34950</v>
      </c>
      <c r="F17" s="1467">
        <f t="shared" ref="F17:F23" ca="1" si="1">DATEDIF(E17,$D$1,"Ｙ")</f>
        <v>26</v>
      </c>
      <c r="G17" s="192" t="s">
        <v>1680</v>
      </c>
      <c r="H17" s="192">
        <v>177</v>
      </c>
      <c r="I17" s="192">
        <v>72</v>
      </c>
      <c r="J17" s="1468">
        <v>2018</v>
      </c>
      <c r="K17" s="364" t="s">
        <v>1507</v>
      </c>
      <c r="L17" s="1617"/>
      <c r="M17" s="1616"/>
    </row>
    <row r="18" spans="1:13" s="367" customFormat="1" ht="20.100000000000001" customHeight="1">
      <c r="A18" s="1475">
        <v>10</v>
      </c>
      <c r="B18" s="192"/>
      <c r="C18" s="1476" t="s">
        <v>744</v>
      </c>
      <c r="D18" s="1477" t="s">
        <v>1503</v>
      </c>
      <c r="E18" s="1466">
        <v>35545</v>
      </c>
      <c r="F18" s="1467">
        <f t="shared" ca="1" si="1"/>
        <v>24</v>
      </c>
      <c r="G18" s="192" t="s">
        <v>1825</v>
      </c>
      <c r="H18" s="192">
        <v>175</v>
      </c>
      <c r="I18" s="192">
        <v>67</v>
      </c>
      <c r="J18" s="192">
        <v>2016</v>
      </c>
      <c r="K18" s="364" t="s">
        <v>1504</v>
      </c>
      <c r="L18" s="1617">
        <v>1</v>
      </c>
      <c r="M18" s="1616"/>
    </row>
    <row r="19" spans="1:13" s="367" customFormat="1" ht="20.100000000000001" customHeight="1">
      <c r="A19" s="1475">
        <v>14</v>
      </c>
      <c r="B19" s="192"/>
      <c r="C19" s="1476" t="s">
        <v>744</v>
      </c>
      <c r="D19" s="1478" t="s">
        <v>1819</v>
      </c>
      <c r="E19" s="1466">
        <v>35863</v>
      </c>
      <c r="F19" s="1467">
        <f t="shared" ca="1" si="1"/>
        <v>24</v>
      </c>
      <c r="G19" s="192" t="s">
        <v>1319</v>
      </c>
      <c r="H19" s="192">
        <v>167</v>
      </c>
      <c r="I19" s="192">
        <v>66</v>
      </c>
      <c r="J19" s="192">
        <v>2017</v>
      </c>
      <c r="K19" s="364" t="s">
        <v>1105</v>
      </c>
      <c r="L19" s="1617"/>
      <c r="M19" s="1616"/>
    </row>
    <row r="20" spans="1:13" s="367" customFormat="1" ht="20.100000000000001" customHeight="1">
      <c r="A20" s="1475">
        <v>15</v>
      </c>
      <c r="B20" s="192"/>
      <c r="C20" s="1476" t="s">
        <v>744</v>
      </c>
      <c r="D20" s="1478" t="s">
        <v>1995</v>
      </c>
      <c r="E20" s="1466">
        <v>36133</v>
      </c>
      <c r="F20" s="1467">
        <f ca="1">DATEDIF(E20,$D$1,"Ｙ")</f>
        <v>23</v>
      </c>
      <c r="G20" s="192" t="s">
        <v>1996</v>
      </c>
      <c r="H20" s="192">
        <v>173</v>
      </c>
      <c r="I20" s="192">
        <v>68</v>
      </c>
      <c r="J20" s="192">
        <v>2021</v>
      </c>
      <c r="K20" s="364" t="s">
        <v>1997</v>
      </c>
      <c r="L20" s="1617"/>
      <c r="M20" s="1616"/>
    </row>
    <row r="21" spans="1:13" s="367" customFormat="1" ht="20.100000000000001" customHeight="1">
      <c r="A21" s="1475">
        <v>16</v>
      </c>
      <c r="B21" s="192"/>
      <c r="C21" s="1476" t="s">
        <v>744</v>
      </c>
      <c r="D21" s="1477" t="s">
        <v>1824</v>
      </c>
      <c r="E21" s="1466">
        <v>35478</v>
      </c>
      <c r="F21" s="1467">
        <f t="shared" ca="1" si="1"/>
        <v>25</v>
      </c>
      <c r="G21" s="192" t="s">
        <v>1825</v>
      </c>
      <c r="H21" s="192">
        <v>173</v>
      </c>
      <c r="I21" s="192">
        <v>72</v>
      </c>
      <c r="J21" s="1468">
        <v>2020</v>
      </c>
      <c r="K21" s="364" t="s">
        <v>1826</v>
      </c>
      <c r="L21" s="1617"/>
      <c r="M21" s="1616"/>
    </row>
    <row r="22" spans="1:13" s="367" customFormat="1" ht="20.100000000000001" customHeight="1">
      <c r="A22" s="1475">
        <v>8</v>
      </c>
      <c r="B22" s="192"/>
      <c r="C22" s="1476" t="s">
        <v>744</v>
      </c>
      <c r="D22" s="1483" t="s">
        <v>2400</v>
      </c>
      <c r="E22" s="1466">
        <v>36029</v>
      </c>
      <c r="F22" s="1467">
        <f t="shared" ca="1" si="1"/>
        <v>23</v>
      </c>
      <c r="G22" s="192" t="s">
        <v>2401</v>
      </c>
      <c r="H22" s="192">
        <v>180</v>
      </c>
      <c r="I22" s="192">
        <v>70</v>
      </c>
      <c r="J22" s="1484" t="s">
        <v>2402</v>
      </c>
      <c r="K22" s="364" t="s">
        <v>2403</v>
      </c>
      <c r="L22" s="1617"/>
      <c r="M22" s="1616"/>
    </row>
    <row r="23" spans="1:13" s="367" customFormat="1" ht="20.100000000000001" customHeight="1">
      <c r="A23" s="1475">
        <v>18</v>
      </c>
      <c r="B23" s="192"/>
      <c r="C23" s="1476" t="s">
        <v>744</v>
      </c>
      <c r="D23" s="1477" t="s">
        <v>1321</v>
      </c>
      <c r="E23" s="1466">
        <v>31986</v>
      </c>
      <c r="F23" s="1467">
        <f t="shared" ca="1" si="1"/>
        <v>34</v>
      </c>
      <c r="G23" s="192" t="s">
        <v>975</v>
      </c>
      <c r="H23" s="192">
        <v>168</v>
      </c>
      <c r="I23" s="192">
        <v>62</v>
      </c>
      <c r="J23" s="192">
        <v>2014</v>
      </c>
      <c r="K23" s="364" t="s">
        <v>1105</v>
      </c>
      <c r="L23" s="1617"/>
      <c r="M23" s="1616"/>
    </row>
    <row r="24" spans="1:13" s="367" customFormat="1" ht="20.100000000000001" customHeight="1">
      <c r="A24" s="1475">
        <v>24</v>
      </c>
      <c r="B24" s="192"/>
      <c r="C24" s="1476" t="s">
        <v>744</v>
      </c>
      <c r="D24" s="1477" t="s">
        <v>1684</v>
      </c>
      <c r="E24" s="1466">
        <v>36735</v>
      </c>
      <c r="F24" s="1467">
        <f t="shared" ref="F24:F29" ca="1" si="2">DATEDIF(E24,$D$1,"Ｙ")</f>
        <v>21</v>
      </c>
      <c r="G24" s="192" t="s">
        <v>1685</v>
      </c>
      <c r="H24" s="192">
        <v>180</v>
      </c>
      <c r="I24" s="192">
        <v>69</v>
      </c>
      <c r="J24" s="192">
        <v>2018</v>
      </c>
      <c r="K24" s="364" t="s">
        <v>1102</v>
      </c>
      <c r="L24" s="1617"/>
      <c r="M24" s="1616">
        <v>1</v>
      </c>
    </row>
    <row r="25" spans="1:13" s="367" customFormat="1" ht="20.100000000000001" customHeight="1">
      <c r="A25" s="1475">
        <v>25</v>
      </c>
      <c r="B25" s="192"/>
      <c r="C25" s="1476" t="s">
        <v>744</v>
      </c>
      <c r="D25" s="1477" t="s">
        <v>1820</v>
      </c>
      <c r="E25" s="1466">
        <v>33439</v>
      </c>
      <c r="F25" s="1467">
        <f t="shared" ca="1" si="2"/>
        <v>30</v>
      </c>
      <c r="G25" s="192" t="s">
        <v>1680</v>
      </c>
      <c r="H25" s="192">
        <v>166</v>
      </c>
      <c r="I25" s="192">
        <v>60</v>
      </c>
      <c r="J25" s="192">
        <v>2020</v>
      </c>
      <c r="K25" s="364" t="s">
        <v>1821</v>
      </c>
      <c r="L25" s="1617"/>
      <c r="M25" s="1616"/>
    </row>
    <row r="26" spans="1:13" s="367" customFormat="1" ht="20.100000000000001" customHeight="1">
      <c r="A26" s="1475">
        <v>26</v>
      </c>
      <c r="B26" s="192"/>
      <c r="C26" s="1476" t="s">
        <v>744</v>
      </c>
      <c r="D26" s="1477" t="s">
        <v>1822</v>
      </c>
      <c r="E26" s="1466">
        <v>36994</v>
      </c>
      <c r="F26" s="1467">
        <f t="shared" ca="1" si="2"/>
        <v>20</v>
      </c>
      <c r="G26" s="192" t="s">
        <v>1823</v>
      </c>
      <c r="H26" s="192">
        <v>180</v>
      </c>
      <c r="I26" s="192">
        <v>67</v>
      </c>
      <c r="J26" s="192">
        <v>2019</v>
      </c>
      <c r="K26" s="364" t="s">
        <v>1102</v>
      </c>
      <c r="L26" s="1617"/>
      <c r="M26" s="1616"/>
    </row>
    <row r="27" spans="1:13" s="367" customFormat="1" ht="20.100000000000001" customHeight="1">
      <c r="A27" s="1475">
        <v>27</v>
      </c>
      <c r="B27" s="192"/>
      <c r="C27" s="1476" t="s">
        <v>744</v>
      </c>
      <c r="D27" s="1477" t="s">
        <v>2398</v>
      </c>
      <c r="E27" s="1466">
        <v>33113</v>
      </c>
      <c r="F27" s="1467">
        <f ca="1">DATEDIF(E27,$D$1,"Ｙ")</f>
        <v>31</v>
      </c>
      <c r="G27" s="192" t="s">
        <v>1680</v>
      </c>
      <c r="H27" s="192">
        <v>183</v>
      </c>
      <c r="I27" s="192">
        <v>72</v>
      </c>
      <c r="J27" s="1484" t="s">
        <v>2399</v>
      </c>
      <c r="K27" s="364" t="s">
        <v>1999</v>
      </c>
      <c r="L27" s="1617"/>
      <c r="M27" s="1616"/>
    </row>
    <row r="28" spans="1:13" s="367" customFormat="1" ht="20.100000000000001" customHeight="1">
      <c r="A28" s="1475">
        <v>29</v>
      </c>
      <c r="B28" s="192"/>
      <c r="C28" s="1476" t="s">
        <v>744</v>
      </c>
      <c r="D28" s="1478" t="s">
        <v>1824</v>
      </c>
      <c r="E28" s="1466">
        <v>35478</v>
      </c>
      <c r="F28" s="1467">
        <f t="shared" ca="1" si="2"/>
        <v>25</v>
      </c>
      <c r="G28" s="192" t="s">
        <v>1825</v>
      </c>
      <c r="H28" s="192">
        <v>173</v>
      </c>
      <c r="I28" s="192">
        <v>70</v>
      </c>
      <c r="J28" s="192">
        <v>2020</v>
      </c>
      <c r="K28" s="364" t="s">
        <v>1826</v>
      </c>
      <c r="L28" s="1617"/>
      <c r="M28" s="1616"/>
    </row>
    <row r="29" spans="1:13" s="367" customFormat="1" ht="20.100000000000001" customHeight="1">
      <c r="A29" s="1475">
        <v>30</v>
      </c>
      <c r="B29" s="192"/>
      <c r="C29" s="1476" t="s">
        <v>744</v>
      </c>
      <c r="D29" s="1477" t="s">
        <v>1322</v>
      </c>
      <c r="E29" s="1466">
        <v>30922</v>
      </c>
      <c r="F29" s="1467">
        <f t="shared" ca="1" si="2"/>
        <v>37</v>
      </c>
      <c r="G29" s="192" t="s">
        <v>976</v>
      </c>
      <c r="H29" s="192">
        <v>177</v>
      </c>
      <c r="I29" s="192">
        <v>67</v>
      </c>
      <c r="J29" s="192">
        <v>2014</v>
      </c>
      <c r="K29" s="364" t="s">
        <v>1103</v>
      </c>
      <c r="L29" s="1617"/>
      <c r="M29" s="1616"/>
    </row>
    <row r="30" spans="1:13" s="367" customFormat="1" ht="20.100000000000001" customHeight="1">
      <c r="A30" s="1475">
        <v>41</v>
      </c>
      <c r="B30" s="192"/>
      <c r="C30" s="1476" t="s">
        <v>744</v>
      </c>
      <c r="D30" s="1477" t="s">
        <v>1998</v>
      </c>
      <c r="E30" s="1466">
        <v>35534</v>
      </c>
      <c r="F30" s="1467">
        <f ca="1">DATEDIF(E30,$D$1,"Ｙ")</f>
        <v>24</v>
      </c>
      <c r="G30" s="192" t="s">
        <v>975</v>
      </c>
      <c r="H30" s="192">
        <v>178</v>
      </c>
      <c r="I30" s="192">
        <v>70</v>
      </c>
      <c r="J30" s="192">
        <v>2021</v>
      </c>
      <c r="K30" s="364" t="s">
        <v>1999</v>
      </c>
      <c r="L30" s="1617"/>
      <c r="M30" s="1616"/>
    </row>
    <row r="31" spans="1:13" s="367" customFormat="1" ht="20.100000000000001" customHeight="1">
      <c r="A31" s="1475">
        <v>8</v>
      </c>
      <c r="B31" s="192"/>
      <c r="C31" s="1476" t="s">
        <v>744</v>
      </c>
      <c r="D31" s="1483" t="s">
        <v>2404</v>
      </c>
      <c r="E31" s="1466">
        <v>36391</v>
      </c>
      <c r="F31" s="1467">
        <f ca="1">DATEDIF(E31,$D$1,"Ｙ")</f>
        <v>22</v>
      </c>
      <c r="G31" s="192" t="s">
        <v>1680</v>
      </c>
      <c r="H31" s="192">
        <v>164</v>
      </c>
      <c r="I31" s="192">
        <v>61</v>
      </c>
      <c r="J31" s="1468">
        <v>2022</v>
      </c>
      <c r="K31" s="364" t="s">
        <v>2405</v>
      </c>
      <c r="L31" s="1617"/>
      <c r="M31" s="1616"/>
    </row>
    <row r="32" spans="1:13" s="367" customFormat="1" ht="8.25" customHeight="1">
      <c r="A32" s="1470"/>
      <c r="B32" s="1474"/>
      <c r="C32" s="1479"/>
      <c r="D32" s="1480"/>
      <c r="E32" s="1471"/>
      <c r="F32" s="1481"/>
      <c r="G32" s="1474"/>
      <c r="H32" s="1474"/>
      <c r="I32" s="1474"/>
      <c r="J32" s="1474"/>
      <c r="K32" s="365"/>
      <c r="L32" s="1612"/>
      <c r="M32" s="1613"/>
    </row>
    <row r="33" spans="1:13" s="367" customFormat="1" ht="20.100000000000001" customHeight="1">
      <c r="A33" s="1475">
        <v>9</v>
      </c>
      <c r="B33" s="192"/>
      <c r="C33" s="1476" t="s">
        <v>743</v>
      </c>
      <c r="D33" s="1477" t="s">
        <v>1827</v>
      </c>
      <c r="E33" s="1466">
        <v>32093</v>
      </c>
      <c r="F33" s="1467">
        <f t="shared" ref="F33:F38" ca="1" si="3">DATEDIF(E33,$D$1,"Ｙ")</f>
        <v>34</v>
      </c>
      <c r="G33" s="192" t="s">
        <v>1319</v>
      </c>
      <c r="H33" s="192">
        <v>189</v>
      </c>
      <c r="I33" s="192">
        <v>82</v>
      </c>
      <c r="J33" s="192">
        <v>2019</v>
      </c>
      <c r="K33" s="364" t="s">
        <v>1686</v>
      </c>
      <c r="L33" s="1617"/>
      <c r="M33" s="1616"/>
    </row>
    <row r="34" spans="1:13" s="367" customFormat="1" ht="20.100000000000001" customHeight="1">
      <c r="A34" s="1475">
        <v>20</v>
      </c>
      <c r="B34" s="192"/>
      <c r="C34" s="1476" t="s">
        <v>743</v>
      </c>
      <c r="D34" s="1478" t="s">
        <v>1828</v>
      </c>
      <c r="E34" s="1466">
        <v>33381</v>
      </c>
      <c r="F34" s="1467">
        <f t="shared" ca="1" si="3"/>
        <v>30</v>
      </c>
      <c r="G34" s="192" t="s">
        <v>1829</v>
      </c>
      <c r="H34" s="192">
        <v>180</v>
      </c>
      <c r="I34" s="192">
        <v>72</v>
      </c>
      <c r="J34" s="192">
        <v>2020</v>
      </c>
      <c r="K34" s="364" t="s">
        <v>1830</v>
      </c>
      <c r="L34" s="1617"/>
      <c r="M34" s="1616">
        <v>1</v>
      </c>
    </row>
    <row r="35" spans="1:13" s="367" customFormat="1" ht="20.100000000000001" customHeight="1">
      <c r="A35" s="1475">
        <v>27</v>
      </c>
      <c r="B35" s="192"/>
      <c r="C35" s="1476" t="s">
        <v>743</v>
      </c>
      <c r="D35" s="1482" t="s">
        <v>1831</v>
      </c>
      <c r="E35" s="1466">
        <v>37148</v>
      </c>
      <c r="F35" s="1467">
        <f t="shared" ca="1" si="3"/>
        <v>20</v>
      </c>
      <c r="G35" s="192" t="s">
        <v>1832</v>
      </c>
      <c r="H35" s="192">
        <v>164</v>
      </c>
      <c r="I35" s="192">
        <v>65</v>
      </c>
      <c r="J35" s="192">
        <v>2020</v>
      </c>
      <c r="K35" s="364" t="s">
        <v>1833</v>
      </c>
      <c r="L35" s="1617"/>
      <c r="M35" s="1616"/>
    </row>
    <row r="36" spans="1:13" s="367" customFormat="1" ht="20.100000000000001" customHeight="1">
      <c r="A36" s="1475">
        <v>28</v>
      </c>
      <c r="B36" s="192"/>
      <c r="C36" s="1476" t="s">
        <v>743</v>
      </c>
      <c r="D36" s="1482" t="s">
        <v>2406</v>
      </c>
      <c r="E36" s="1466">
        <v>37791</v>
      </c>
      <c r="F36" s="1467">
        <f t="shared" ca="1" si="3"/>
        <v>18</v>
      </c>
      <c r="G36" s="192" t="s">
        <v>1680</v>
      </c>
      <c r="H36" s="192">
        <v>173</v>
      </c>
      <c r="I36" s="192">
        <v>67</v>
      </c>
      <c r="J36" s="192">
        <v>2021</v>
      </c>
      <c r="K36" s="364" t="s">
        <v>1833</v>
      </c>
      <c r="L36" s="1617"/>
      <c r="M36" s="1616"/>
    </row>
    <row r="37" spans="1:13" s="367" customFormat="1" ht="20.100000000000001" customHeight="1">
      <c r="A37" s="1475">
        <v>39</v>
      </c>
      <c r="B37" s="192"/>
      <c r="C37" s="1476" t="s">
        <v>743</v>
      </c>
      <c r="D37" s="1477" t="s">
        <v>2000</v>
      </c>
      <c r="E37" s="1466">
        <v>34618</v>
      </c>
      <c r="F37" s="1467">
        <f t="shared" ca="1" si="3"/>
        <v>27</v>
      </c>
      <c r="G37" s="192" t="s">
        <v>1319</v>
      </c>
      <c r="H37" s="192">
        <v>185</v>
      </c>
      <c r="I37" s="192">
        <v>86</v>
      </c>
      <c r="J37" s="192">
        <v>2021</v>
      </c>
      <c r="K37" s="364" t="s">
        <v>2001</v>
      </c>
      <c r="L37" s="1617"/>
      <c r="M37" s="1616">
        <v>1</v>
      </c>
    </row>
    <row r="38" spans="1:13" s="367" customFormat="1" ht="20.100000000000001" customHeight="1">
      <c r="A38" s="1475">
        <v>39</v>
      </c>
      <c r="B38" s="192"/>
      <c r="C38" s="1476" t="s">
        <v>743</v>
      </c>
      <c r="D38" s="1477" t="s">
        <v>2407</v>
      </c>
      <c r="E38" s="1466">
        <v>36361</v>
      </c>
      <c r="F38" s="1467">
        <f t="shared" ca="1" si="3"/>
        <v>22</v>
      </c>
      <c r="G38" s="192" t="s">
        <v>2408</v>
      </c>
      <c r="H38" s="192">
        <v>170</v>
      </c>
      <c r="I38" s="192">
        <v>63</v>
      </c>
      <c r="J38" s="192">
        <v>2021</v>
      </c>
      <c r="K38" s="364" t="s">
        <v>2405</v>
      </c>
      <c r="L38" s="1617"/>
      <c r="M38" s="1616">
        <v>1</v>
      </c>
    </row>
    <row r="39" spans="1:13" s="367" customFormat="1" ht="8.25" customHeight="1">
      <c r="A39" s="1470"/>
      <c r="B39" s="1474"/>
      <c r="C39" s="1479"/>
      <c r="D39" s="1485"/>
      <c r="E39" s="1471"/>
      <c r="F39" s="1473"/>
      <c r="G39" s="1474"/>
      <c r="H39" s="1474"/>
      <c r="I39" s="1474"/>
      <c r="J39" s="1474"/>
      <c r="K39" s="365"/>
      <c r="L39" s="1612"/>
      <c r="M39" s="1613"/>
    </row>
    <row r="40" spans="1:13" s="367" customFormat="1" ht="20.100000000000001" customHeight="1">
      <c r="A40" s="1486">
        <v>12</v>
      </c>
      <c r="B40" s="1487"/>
      <c r="C40" s="1487"/>
      <c r="D40" s="1488" t="s">
        <v>973</v>
      </c>
      <c r="E40" s="1489"/>
      <c r="F40" s="1490"/>
      <c r="G40" s="1487"/>
      <c r="H40" s="1487"/>
      <c r="I40" s="1487"/>
      <c r="J40" s="1487"/>
      <c r="K40" s="366"/>
      <c r="L40" s="1612"/>
      <c r="M40" s="1613"/>
    </row>
    <row r="41" spans="1:13" s="367" customFormat="1" ht="20.100000000000001" customHeight="1">
      <c r="A41" s="1339" t="s">
        <v>2415</v>
      </c>
      <c r="B41" s="1646"/>
      <c r="C41" s="186">
        <v>1</v>
      </c>
      <c r="D41" s="1341" t="s">
        <v>741</v>
      </c>
      <c r="E41" s="1647"/>
      <c r="F41" s="1648"/>
      <c r="G41" s="1646"/>
      <c r="H41" s="1646"/>
      <c r="I41" s="1646"/>
      <c r="J41" s="1646"/>
      <c r="K41" s="1647"/>
      <c r="L41" s="1612"/>
      <c r="M41" s="1613"/>
    </row>
    <row r="42" spans="1:13" ht="20.100000000000001" customHeight="1">
      <c r="A42" s="185"/>
      <c r="B42" s="186"/>
      <c r="C42" s="186">
        <v>2</v>
      </c>
      <c r="D42" s="1341" t="s">
        <v>739</v>
      </c>
    </row>
    <row r="43" spans="1:13" ht="20.100000000000001" customHeight="1">
      <c r="A43" s="186"/>
      <c r="B43" s="186"/>
      <c r="C43" s="186">
        <v>3</v>
      </c>
      <c r="D43" s="1341" t="s">
        <v>1850</v>
      </c>
      <c r="G43" s="1340"/>
    </row>
    <row r="44" spans="1:13" ht="20.100000000000001" customHeight="1">
      <c r="A44" s="186"/>
      <c r="B44" s="186"/>
      <c r="C44" s="186">
        <v>4</v>
      </c>
      <c r="D44" s="1341" t="s">
        <v>742</v>
      </c>
    </row>
    <row r="45" spans="1:13" ht="20.100000000000001" customHeight="1">
      <c r="A45" s="186"/>
      <c r="B45" s="186"/>
      <c r="C45" s="191">
        <v>5</v>
      </c>
      <c r="D45" s="1341" t="s">
        <v>2416</v>
      </c>
    </row>
    <row r="46" spans="1:13" ht="20.100000000000001" customHeight="1">
      <c r="A46" s="186"/>
      <c r="B46" s="186"/>
      <c r="C46" s="191">
        <v>6</v>
      </c>
      <c r="D46" s="1341" t="s">
        <v>1508</v>
      </c>
    </row>
    <row r="47" spans="1:13" ht="20.100000000000001" customHeight="1">
      <c r="A47" s="186"/>
      <c r="B47" s="186"/>
      <c r="C47" s="186">
        <v>7</v>
      </c>
      <c r="D47" s="1341" t="s">
        <v>737</v>
      </c>
    </row>
    <row r="48" spans="1:13" ht="20.100000000000001" customHeight="1">
      <c r="A48" s="186"/>
      <c r="B48" s="186"/>
      <c r="C48" s="191">
        <v>8</v>
      </c>
      <c r="D48" s="1341" t="s">
        <v>984</v>
      </c>
    </row>
    <row r="49" spans="1:4" ht="20.100000000000001" customHeight="1">
      <c r="A49" s="186"/>
      <c r="B49" s="186"/>
      <c r="C49" s="186">
        <v>9</v>
      </c>
      <c r="D49" s="1341" t="s">
        <v>1332</v>
      </c>
    </row>
    <row r="50" spans="1:4" ht="20.100000000000001" customHeight="1">
      <c r="A50" s="186"/>
      <c r="B50" s="186"/>
      <c r="C50" s="191">
        <v>10</v>
      </c>
      <c r="D50" s="1341" t="s">
        <v>2417</v>
      </c>
    </row>
    <row r="51" spans="1:4" ht="20.100000000000001" customHeight="1">
      <c r="A51" s="186"/>
      <c r="B51" s="186"/>
      <c r="C51" s="186">
        <v>11</v>
      </c>
      <c r="D51" s="1341" t="s">
        <v>1334</v>
      </c>
    </row>
    <row r="52" spans="1:4" ht="20.100000000000001" customHeight="1">
      <c r="C52" s="191">
        <v>11</v>
      </c>
      <c r="D52" s="1341" t="s">
        <v>736</v>
      </c>
    </row>
    <row r="53" spans="1:4" ht="20.100000000000001" customHeight="1">
      <c r="C53" s="191">
        <v>11</v>
      </c>
      <c r="D53" s="1341" t="s">
        <v>740</v>
      </c>
    </row>
    <row r="54" spans="1:4" ht="20.100000000000001" customHeight="1">
      <c r="C54" s="191">
        <v>14</v>
      </c>
      <c r="D54" s="1341" t="s">
        <v>1986</v>
      </c>
    </row>
    <row r="55" spans="1:4" ht="20.100000000000001" customHeight="1">
      <c r="C55" s="186">
        <v>14</v>
      </c>
      <c r="D55" s="1341" t="s">
        <v>738</v>
      </c>
    </row>
    <row r="56" spans="1:4" ht="20.100000000000001" customHeight="1">
      <c r="C56" s="191">
        <v>16</v>
      </c>
      <c r="D56" s="1341" t="s">
        <v>985</v>
      </c>
    </row>
    <row r="57" spans="1:4" ht="20.100000000000001" customHeight="1">
      <c r="C57" s="191">
        <v>17</v>
      </c>
      <c r="D57" s="1341" t="s">
        <v>1333</v>
      </c>
    </row>
    <row r="58" spans="1:4" ht="20.100000000000001" customHeight="1">
      <c r="C58" s="186">
        <v>18</v>
      </c>
      <c r="D58" s="1341" t="s">
        <v>1509</v>
      </c>
    </row>
    <row r="59" spans="1:4" ht="20.100000000000001" customHeight="1">
      <c r="C59" s="1578" t="s">
        <v>2487</v>
      </c>
      <c r="D59" s="1577">
        <f ca="1">TODAY()</f>
        <v>44632</v>
      </c>
    </row>
  </sheetData>
  <sortState xmlns:xlrd2="http://schemas.microsoft.com/office/spreadsheetml/2017/richdata2" ref="C41:D59">
    <sortCondition ref="C42:C59"/>
  </sortState>
  <phoneticPr fontId="2"/>
  <hyperlinks>
    <hyperlink ref="C5" r:id="rId1" tooltip="ゴールキーパー (サッカー)" display="http://ja.wikipedia.org/wiki/%E3%82%B4%E3%83%BC%E3%83%AB%E3%82%AD%E3%83%BC%E3%83%91%E3%83%BC_(%E3%82%B5%E3%83%83%E3%82%AB%E3%83%BC)" xr:uid="{00000000-0004-0000-1200-000000000000}"/>
    <hyperlink ref="D5" r:id="rId2" tooltip="林卓人" display="http://ja.wikipedia.org/wiki/%E6%9E%97%E5%8D%93%E4%BA%BA" xr:uid="{00000000-0004-0000-1200-000001000000}"/>
    <hyperlink ref="C9" r:id="rId3" tooltip="ディフェンダー (サッカー)" display="http://ja.wikipedia.org/wiki/%E3%83%87%E3%82%A3%E3%83%95%E3%82%A7%E3%83%B3%E3%83%80%E3%83%BC_(%E3%82%B5%E3%83%83%E3%82%AB%E3%83%BC)" xr:uid="{00000000-0004-0000-1200-000002000000}"/>
    <hyperlink ref="C16" r:id="rId4" tooltip="ミッドフィールダー" display="http://ja.wikipedia.org/wiki/%E3%83%9F%E3%83%83%E3%83%89%E3%83%95%E3%82%A3%E3%83%BC%E3%83%AB%E3%83%80%E3%83%BC" xr:uid="{00000000-0004-0000-1200-000005000000}"/>
    <hyperlink ref="D16" r:id="rId5" tooltip="青山敏弘" display="http://ja.wikipedia.org/wiki/%E9%9D%92%E5%B1%B1%E6%95%8F%E5%BC%98" xr:uid="{00000000-0004-0000-1200-000006000000}"/>
    <hyperlink ref="C24" r:id="rId6" tooltip="ミッドフィールダー" display="http://ja.wikipedia.org/wiki/%E3%83%9F%E3%83%83%E3%83%89%E3%83%95%E3%82%A3%E3%83%BC%E3%83%AB%E3%83%80%E3%83%BC" xr:uid="{00000000-0004-0000-1200-000007000000}"/>
    <hyperlink ref="D24" r:id="rId7" tooltip="森崎和幸" display="http://ja.wikipedia.org/wiki/%E6%A3%AE%E5%B4%8E%E5%92%8C%E5%B9%B8" xr:uid="{00000000-0004-0000-1200-000008000000}"/>
    <hyperlink ref="C34" r:id="rId8" tooltip="フォワード (サッカー)" display="http://ja.wikipedia.org/wiki/%E3%83%95%E3%82%A9%E3%83%AF%E3%83%BC%E3%83%89_(%E3%82%B5%E3%83%83%E3%82%AB%E3%83%BC)" xr:uid="{00000000-0004-0000-1200-00000A000000}"/>
    <hyperlink ref="C18" r:id="rId9" tooltip="ミッドフィールダー" display="http://ja.wikipedia.org/wiki/%E3%83%9F%E3%83%83%E3%83%89%E3%83%95%E3%82%A3%E3%83%BC%E3%83%AB%E3%83%80%E3%83%BC" xr:uid="{00000000-0004-0000-1200-00000C000000}"/>
    <hyperlink ref="D18" r:id="rId10" tooltip="ミハエル・ミキッチ" display="http://ja.wikipedia.org/wiki/%E3%83%9F%E3%83%8F%E3%82%A8%E3%83%AB%E3%83%BB%E3%83%9F%E3%82%AD%E3%83%83%E3%83%81" xr:uid="{00000000-0004-0000-1200-00000D000000}"/>
    <hyperlink ref="C23" r:id="rId11" tooltip="ミッドフィールダー" display="http://ja.wikipedia.org/wiki/%E3%83%9F%E3%83%83%E3%83%89%E3%83%95%E3%82%A3%E3%83%BC%E3%83%AB%E3%83%80%E3%83%BC" xr:uid="{00000000-0004-0000-1200-000010000000}"/>
    <hyperlink ref="D23" r:id="rId12" tooltip="柏好文" display="http://ja.wikipedia.org/wiki/%E6%9F%8F%E5%A5%BD%E6%96%87" xr:uid="{00000000-0004-0000-1200-000011000000}"/>
    <hyperlink ref="C37" r:id="rId13" tooltip="フォワード (サッカー)" display="http://ja.wikipedia.org/wiki/%E3%83%95%E3%82%A9%E3%83%AF%E3%83%BC%E3%83%89_(%E3%82%B5%E3%83%83%E3%82%AB%E3%83%BC)" xr:uid="{00000000-0004-0000-1200-000014000000}"/>
    <hyperlink ref="D37" r:id="rId14" tooltip="皆川佑介 (存在しないページ)" display="http://ja.wikipedia.org/w/index.php?title=%E7%9A%86%E5%B7%9D%E4%BD%91%E4%BB%8B&amp;action=edit&amp;redlink=1" xr:uid="{00000000-0004-0000-1200-000015000000}"/>
    <hyperlink ref="C21" r:id="rId15" tooltip="ミッドフィールダー" display="http://ja.wikipedia.org/wiki/%E3%83%9F%E3%83%83%E3%83%89%E3%83%95%E3%82%A3%E3%83%BC%E3%83%AB%E3%83%80%E3%83%BC" xr:uid="{00000000-0004-0000-1200-00001A000000}"/>
    <hyperlink ref="D21" r:id="rId16" tooltip="丸谷拓也" display="http://ja.wikipedia.org/wiki/%E4%B8%B8%E8%B0%B7%E6%8B%93%E4%B9%9F" xr:uid="{00000000-0004-0000-1200-00001B000000}"/>
    <hyperlink ref="C35" r:id="rId17" tooltip="フォワード (サッカー)" display="http://ja.wikipedia.org/wiki/%E3%83%95%E3%82%A9%E3%83%AF%E3%83%BC%E3%83%89_(%E3%82%B5%E3%83%83%E3%82%AB%E3%83%BC)" xr:uid="{00000000-0004-0000-1200-00001C000000}"/>
    <hyperlink ref="C11" r:id="rId18" tooltip="ディフェンダー (サッカー)" display="http://ja.wikipedia.org/wiki/%E3%83%87%E3%82%A3%E3%83%95%E3%82%A7%E3%83%B3%E3%83%80%E3%83%BC_(%E3%82%B5%E3%83%83%E3%82%AB%E3%83%BC)" xr:uid="{00000000-0004-0000-1200-000023000000}"/>
    <hyperlink ref="C28" r:id="rId19" tooltip="ミッドフィールダー" display="http://ja.wikipedia.org/wiki/%E3%83%9F%E3%83%83%E3%83%89%E3%83%95%E3%82%A3%E3%83%BC%E3%83%AB%E3%83%80%E3%83%BC" xr:uid="{00000000-0004-0000-1200-000024000000}"/>
    <hyperlink ref="D28" r:id="rId20" tooltip="宮原和也" display="松本　泰志" xr:uid="{00000000-0004-0000-1200-000025000000}"/>
    <hyperlink ref="C12" r:id="rId21" tooltip="ミッドフィールダー" display="http://ja.wikipedia.org/wiki/%E3%83%9F%E3%83%83%E3%83%89%E3%83%95%E3%82%A3%E3%83%BC%E3%83%AB%E3%83%80%E3%83%BC" xr:uid="{00000000-0004-0000-1200-000026000000}"/>
    <hyperlink ref="D12" r:id="rId22" tooltip="柏好文" display="佐々木翔" xr:uid="{00000000-0004-0000-1200-000027000000}"/>
    <hyperlink ref="C19" r:id="rId23" tooltip="ミッドフィールダー" display="http://ja.wikipedia.org/wiki/%E3%83%9F%E3%83%83%E3%83%89%E3%83%95%E3%82%A3%E3%83%BC%E3%83%AB%E3%83%80%E3%83%BC" xr:uid="{00000000-0004-0000-1200-000028000000}"/>
    <hyperlink ref="D19" r:id="rId24" tooltip="清水航平" display="稲垣　　祥" xr:uid="{00000000-0004-0000-1200-000029000000}"/>
    <hyperlink ref="C7" r:id="rId25" tooltip="ゴールキーパー (サッカー)" display="http://ja.wikipedia.org/wiki/%E3%82%B4%E3%83%BC%E3%83%AB%E3%82%AD%E3%83%BC%E3%83%91%E3%83%BC_(%E3%82%B5%E3%83%83%E3%82%AB%E3%83%BC)" xr:uid="{00000000-0004-0000-1200-00002A000000}"/>
    <hyperlink ref="D7" r:id="rId26" tooltip="増田卓也" display="http://ja.wikipedia.org/wiki/%E5%A2%97%E7%94%B0%E5%8D%93%E4%B9%9F" xr:uid="{00000000-0004-0000-1200-00002B000000}"/>
    <hyperlink ref="C10" r:id="rId27" tooltip="ディフェンダー (サッカー)" display="http://ja.wikipedia.org/wiki/%E3%83%87%E3%82%A3%E3%83%95%E3%82%A7%E3%83%B3%E3%83%80%E3%83%BC_(%E3%82%B5%E3%83%83%E3%82%AB%E3%83%BC)" xr:uid="{00000000-0004-0000-1200-00002E000000}"/>
    <hyperlink ref="D10" r:id="rId28" tooltip="千葉和彦" display="http://ja.wikipedia.org/wiki/%E5%8D%83%E8%91%89%E5%92%8C%E5%BD%A6" xr:uid="{00000000-0004-0000-1200-00002F000000}"/>
    <hyperlink ref="C29" r:id="rId29" tooltip="ミッドフィールダー" display="http://ja.wikipedia.org/wiki/%E3%83%9F%E3%83%83%E3%83%89%E3%83%95%E3%82%A3%E3%83%BC%E3%83%AB%E3%83%80%E3%83%BC" xr:uid="{00000000-0004-0000-1200-000033000000}"/>
    <hyperlink ref="D29" r:id="rId30" tooltip="柴崎晃誠" display="http://ja.wikipedia.org/wiki/%E6%9F%B4%E5%B4%8E%E6%99%83%E8%AA%A0" xr:uid="{00000000-0004-0000-1200-000034000000}"/>
    <hyperlink ref="C17" r:id="rId31" tooltip="ミッドフィールダー" display="http://ja.wikipedia.org/wiki/%E3%83%9F%E3%83%83%E3%83%89%E3%83%95%E3%82%A3%E3%83%BC%E3%83%AB%E3%83%80%E3%83%BC" xr:uid="{00000000-0004-0000-1200-000035000000}"/>
    <hyperlink ref="C27" r:id="rId32" tooltip="ミッドフィールダー" display="http://ja.wikipedia.org/wiki/%E3%83%9F%E3%83%83%E3%83%89%E3%83%95%E3%82%A3%E3%83%BC%E3%83%AB%E3%83%80%E3%83%BC" xr:uid="{00000000-0004-0000-1200-000039000000}"/>
    <hyperlink ref="D27" r:id="rId33" tooltip="宮原和也" display="http://ja.wikipedia.org/wiki/%E5%AE%AE%E5%8E%9F%E5%92%8C%E4%B9%9F" xr:uid="{00000000-0004-0000-1200-00003A000000}"/>
    <hyperlink ref="D35" r:id="rId34" display="ｱﾝﾃﾞﾙｿﾝ･ﾛﾍﾟｽ" xr:uid="{00000000-0004-0000-1200-00003B000000}"/>
    <hyperlink ref="D34" r:id="rId35" display="工藤　壮人" xr:uid="{00000000-0004-0000-1200-00003C000000}"/>
    <hyperlink ref="D11" r:id="rId36" display="ｲﾖﾊ･理･ﾍﾝﾘｰ" xr:uid="{00000000-0004-0000-1200-00003E000000}"/>
    <hyperlink ref="D9" r:id="rId37" xr:uid="{00000000-0004-0000-1200-000040000000}"/>
    <hyperlink ref="C26" r:id="rId38" tooltip="ミッドフィールダー" display="http://ja.wikipedia.org/wiki/%E3%83%9F%E3%83%83%E3%83%89%E3%83%95%E3%82%A3%E3%83%BC%E3%83%AB%E3%83%80%E3%83%BC" xr:uid="{EEFB9FDB-2A48-4C2D-86C0-20800D3400CE}"/>
    <hyperlink ref="D26" r:id="rId39" tooltip="清水航平" display="http://ja.wikipedia.org/wiki/%E6%B8%85%E6%B0%B4%E8%88%AA%E5%B9%B3" xr:uid="{9437A97C-3D8A-4B15-8D1F-C88B47689298}"/>
    <hyperlink ref="C25" r:id="rId40" tooltip="ミッドフィールダー" display="http://ja.wikipedia.org/wiki/%E3%83%9F%E3%83%83%E3%83%89%E3%83%95%E3%82%A3%E3%83%BC%E3%83%AB%E3%83%80%E3%83%BC" xr:uid="{D332E806-DAAA-46A4-A94D-B2628C994C98}"/>
    <hyperlink ref="D25" r:id="rId41" tooltip="宮原和也" display="http://ja.wikipedia.org/wiki/%E5%AE%AE%E5%8E%9F%E5%92%8C%E4%B9%9F" xr:uid="{3072759A-FAE7-4FCA-B7F1-8961B72395C0}"/>
    <hyperlink ref="A1" r:id="rId42" display="http://www.sanfrecce.co.jp/" xr:uid="{C2F9DD48-3342-4FDC-8B83-0832494D6A20}"/>
    <hyperlink ref="C33" r:id="rId43" tooltip="フォワード (サッカー)" display="http://ja.wikipedia.org/wiki/%E3%83%95%E3%82%A9%E3%83%AF%E3%83%BC%E3%83%89_(%E3%82%B5%E3%83%83%E3%82%AB%E3%83%BC)" xr:uid="{16FC5AAE-0E46-4256-9D3F-D8409737BA72}"/>
    <hyperlink ref="D33" r:id="rId44" tooltip="皆川佑介 (存在しないページ)" display="http://ja.wikipedia.org/w/index.php?title=%E7%9A%86%E5%B7%9D%E4%BD%91%E4%BB%8B&amp;action=edit&amp;redlink=1" xr:uid="{7F43AFEB-B5F7-4B1C-972A-0C949467341B}"/>
    <hyperlink ref="C6" r:id="rId45" tooltip="ゴールキーパー (サッカー)" display="http://ja.wikipedia.org/wiki/%E3%82%B4%E3%83%BC%E3%83%AB%E3%82%AD%E3%83%BC%E3%83%91%E3%83%BC_(%E3%82%B5%E3%83%83%E3%82%AB%E3%83%BC)" xr:uid="{CF307D60-8B50-4DAD-8C1C-F264CC67D868}"/>
    <hyperlink ref="D6" r:id="rId46" tooltip="原裕太郎" display="廣永遼太郎" xr:uid="{0DCAD5E5-D73D-424C-B4CB-B6B3FD0F4E4C}"/>
    <hyperlink ref="C14" r:id="rId47" tooltip="ディフェンダー (サッカー)" display="http://ja.wikipedia.org/wiki/%E3%83%87%E3%82%A3%E3%83%95%E3%82%A7%E3%83%B3%E3%83%80%E3%83%BC_(%E3%82%B5%E3%83%83%E3%82%AB%E3%83%BC)" xr:uid="{65E69966-1E1B-4FCA-810B-E3DCAEDC580D}"/>
    <hyperlink ref="D14" r:id="rId48" tooltip="千葉和彦" display="http://ja.wikipedia.org/wiki/%E5%8D%83%E8%91%89%E5%92%8C%E5%BD%A6" xr:uid="{FED0B02B-1F2B-4E09-A616-4EB192543865}"/>
    <hyperlink ref="C20" r:id="rId49" tooltip="ミッドフィールダー" display="http://ja.wikipedia.org/wiki/%E3%83%9F%E3%83%83%E3%83%89%E3%83%95%E3%82%A3%E3%83%BC%E3%83%AB%E3%83%80%E3%83%BC" xr:uid="{657B63B0-2C99-4819-817B-2974CC00C4B5}"/>
    <hyperlink ref="D20" r:id="rId50" tooltip="清水航平" display="稲垣　　祥" xr:uid="{66FC44C4-BE6E-427F-84D4-EE42E476F8DB}"/>
    <hyperlink ref="C30" r:id="rId51" tooltip="ミッドフィールダー" display="http://ja.wikipedia.org/wiki/%E3%83%9F%E3%83%83%E3%83%89%E3%83%95%E3%82%A3%E3%83%BC%E3%83%AB%E3%83%80%E3%83%BC" xr:uid="{4BC6DB3F-062B-4E7C-BC16-B7F3D8F7CA6A}"/>
    <hyperlink ref="D30" r:id="rId52" tooltip="柴崎晃誠" display="http://ja.wikipedia.org/wiki/%E6%9F%B4%E5%B4%8E%E6%99%83%E8%AA%A0" xr:uid="{4C2C64B8-2DBC-4CA8-84F1-F50242BAAED5}"/>
    <hyperlink ref="C13" r:id="rId53" tooltip="ミッドフィールダー" display="http://ja.wikipedia.org/wiki/%E3%83%9F%E3%83%83%E3%83%89%E3%83%95%E3%82%A3%E3%83%BC%E3%83%AB%E3%83%80%E3%83%BC" xr:uid="{4D4F74E5-E968-4396-9AB2-5930BF8B2FE8}"/>
    <hyperlink ref="D13" r:id="rId54" tooltip="柏好文" display="佐々木翔" xr:uid="{A35CB2A9-C3BC-4B79-A33E-1127C948CFDA}"/>
    <hyperlink ref="C31" r:id="rId55" tooltip="ミッドフィールダー" display="http://ja.wikipedia.org/wiki/%E3%83%9F%E3%83%83%E3%83%89%E3%83%95%E3%82%A3%E3%83%BC%E3%83%AB%E3%83%80%E3%83%BC" xr:uid="{6449B7AA-7FD3-40B4-BF92-14BE0C0FCFD1}"/>
    <hyperlink ref="C22" r:id="rId56" tooltip="ミッドフィールダー" display="http://ja.wikipedia.org/wiki/%E3%83%9F%E3%83%83%E3%83%89%E3%83%95%E3%82%A3%E3%83%BC%E3%83%AB%E3%83%80%E3%83%BC" xr:uid="{495E20D4-55F1-45C6-9EA5-2CC531E3A143}"/>
    <hyperlink ref="C36" r:id="rId57" tooltip="フォワード (サッカー)" display="http://ja.wikipedia.org/wiki/%E3%83%95%E3%82%A9%E3%83%AF%E3%83%BC%E3%83%89_(%E3%82%B5%E3%83%83%E3%82%AB%E3%83%BC)" xr:uid="{69772CA5-CD9F-45D2-BE64-C061F1A833F3}"/>
    <hyperlink ref="D36" r:id="rId58" display="ｱﾝﾃﾞﾙｿﾝ･ﾛﾍﾟｽ" xr:uid="{F8123E1E-F2C6-4D3E-BAEA-FA57D08E4248}"/>
    <hyperlink ref="C38" r:id="rId59" tooltip="フォワード (サッカー)" display="http://ja.wikipedia.org/wiki/%E3%83%95%E3%82%A9%E3%83%AF%E3%83%BC%E3%83%89_(%E3%82%B5%E3%83%83%E3%82%AB%E3%83%BC)" xr:uid="{93C559DA-05D9-494B-80A0-3D5801FF8035}"/>
    <hyperlink ref="D38" r:id="rId60" tooltip="皆川佑介 (存在しないページ)" display="http://ja.wikipedia.org/w/index.php?title=%E7%9A%86%E5%B7%9D%E4%BD%91%E4%BB%8B&amp;action=edit&amp;redlink=1" xr:uid="{83590971-DF74-42FE-A5E6-2AD81ACDC641}"/>
  </hyperlinks>
  <pageMargins left="0.55000000000000004" right="0.47244094488188981" top="1.03" bottom="0.74803149606299213" header="0.55000000000000004" footer="0.31496062992125984"/>
  <pageSetup paperSize="9" orientation="portrait" horizontalDpi="4294967293" verticalDpi="0" r:id="rId61"/>
  <headerFooter>
    <oddHeader>&amp;L&amp;"ＭＳ Ｐゴシック,太字"&amp;12 2014年&amp;C&amp;14サンフレッチェ広島　メンバーズリスト</oddHeader>
  </headerFooter>
  <drawing r:id="rId6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5E8F3-07A9-4A08-9E76-58669518163F}">
  <dimension ref="A1:AC106"/>
  <sheetViews>
    <sheetView workbookViewId="0"/>
    <sheetView workbookViewId="1"/>
  </sheetViews>
  <sheetFormatPr defaultColWidth="5.625" defaultRowHeight="14.1" customHeight="1"/>
  <cols>
    <col min="1" max="1" width="6.375" style="4" customWidth="1"/>
    <col min="2" max="2" width="8.125" style="4" customWidth="1"/>
    <col min="3" max="3" width="4.125" style="4" customWidth="1"/>
    <col min="4" max="4" width="4.625" style="4" customWidth="1"/>
    <col min="5" max="5" width="8.25" style="4" customWidth="1"/>
    <col min="6" max="6" width="6.25" style="4" customWidth="1"/>
    <col min="7" max="7" width="4.875" style="4" customWidth="1"/>
    <col min="8" max="11" width="4.125" style="4" customWidth="1"/>
    <col min="12" max="27" width="5.625" style="111"/>
    <col min="28" max="28" width="6" style="111" customWidth="1"/>
    <col min="29" max="16384" width="5.625" style="4"/>
  </cols>
  <sheetData>
    <row r="1" spans="1:28" s="1491" customFormat="1" ht="31.5" customHeight="1">
      <c r="A1" s="1611" t="s">
        <v>2501</v>
      </c>
      <c r="B1" s="1844" t="s">
        <v>2462</v>
      </c>
      <c r="C1" s="1848"/>
      <c r="D1" s="1845"/>
      <c r="E1" s="1537" t="s">
        <v>2459</v>
      </c>
      <c r="F1" s="1538" t="s">
        <v>686</v>
      </c>
      <c r="G1" s="1539" t="s">
        <v>2460</v>
      </c>
      <c r="H1" s="1536" t="s">
        <v>1663</v>
      </c>
      <c r="I1" s="1537" t="s">
        <v>1664</v>
      </c>
      <c r="J1" s="1537" t="s">
        <v>681</v>
      </c>
      <c r="K1" s="1550" t="s">
        <v>1050</v>
      </c>
      <c r="L1" s="1547" t="s">
        <v>1428</v>
      </c>
      <c r="M1" s="1536"/>
      <c r="N1" s="1844" t="s">
        <v>1317</v>
      </c>
      <c r="O1" s="1845"/>
      <c r="P1" s="1540"/>
      <c r="Q1" s="1536"/>
      <c r="R1" s="1537"/>
      <c r="S1" s="1844" t="s">
        <v>1429</v>
      </c>
      <c r="T1" s="1845"/>
      <c r="U1" s="1537"/>
      <c r="V1" s="1540"/>
      <c r="W1" s="1846" t="s">
        <v>1430</v>
      </c>
      <c r="X1" s="1847"/>
      <c r="Y1" s="1846" t="s">
        <v>989</v>
      </c>
      <c r="Z1" s="1848"/>
      <c r="AA1" s="1847"/>
      <c r="AB1" s="1541" t="s">
        <v>2461</v>
      </c>
    </row>
    <row r="2" spans="1:28" ht="16.5" customHeight="1">
      <c r="A2" s="665" t="s">
        <v>1495</v>
      </c>
      <c r="B2" s="1492">
        <v>44611</v>
      </c>
      <c r="C2" s="1493" t="s">
        <v>2025</v>
      </c>
      <c r="D2" s="1494">
        <v>0.58333333333333337</v>
      </c>
      <c r="E2" s="1495" t="s">
        <v>2353</v>
      </c>
      <c r="F2" s="1459" t="s">
        <v>1818</v>
      </c>
      <c r="G2" s="1496">
        <f>+K2</f>
        <v>1</v>
      </c>
      <c r="H2" s="1458">
        <v>0</v>
      </c>
      <c r="I2" s="199">
        <v>0</v>
      </c>
      <c r="J2" s="1497">
        <f>+H2-I2</f>
        <v>0</v>
      </c>
      <c r="K2" s="1551">
        <v>1</v>
      </c>
      <c r="L2" s="1568" t="s">
        <v>2470</v>
      </c>
      <c r="M2" s="1454" t="s">
        <v>2471</v>
      </c>
      <c r="N2" s="377" t="s">
        <v>2472</v>
      </c>
      <c r="O2" s="377" t="s">
        <v>2473</v>
      </c>
      <c r="P2" s="410" t="s">
        <v>2474</v>
      </c>
      <c r="Q2" s="1569" t="s">
        <v>2475</v>
      </c>
      <c r="R2" s="377" t="s">
        <v>2476</v>
      </c>
      <c r="S2" s="377" t="s">
        <v>2477</v>
      </c>
      <c r="T2" s="377" t="s">
        <v>2478</v>
      </c>
      <c r="U2" s="377" t="s">
        <v>2479</v>
      </c>
      <c r="V2" s="1570"/>
      <c r="W2" s="1454" t="s">
        <v>2480</v>
      </c>
      <c r="X2" s="410"/>
      <c r="Y2" s="1569"/>
      <c r="Z2" s="377"/>
      <c r="AA2" s="1561"/>
      <c r="AB2" s="1562">
        <v>0.43</v>
      </c>
    </row>
    <row r="3" spans="1:28" ht="14.1" customHeight="1">
      <c r="A3" s="412" t="s">
        <v>1048</v>
      </c>
      <c r="B3" s="1549" t="s">
        <v>2469</v>
      </c>
      <c r="C3" s="1498"/>
      <c r="D3" s="1499"/>
      <c r="E3" s="1500"/>
      <c r="F3" s="453"/>
      <c r="G3" s="1501"/>
      <c r="H3" s="1456"/>
      <c r="I3" s="1502"/>
      <c r="J3" s="1503"/>
      <c r="K3" s="1552"/>
      <c r="L3" s="1571"/>
      <c r="M3" s="1572"/>
      <c r="N3" s="413"/>
      <c r="O3" s="413"/>
      <c r="P3" s="453"/>
      <c r="Q3" s="412" t="s">
        <v>2484</v>
      </c>
      <c r="R3" s="413" t="s">
        <v>2481</v>
      </c>
      <c r="S3" s="413" t="s">
        <v>2482</v>
      </c>
      <c r="T3" s="413"/>
      <c r="U3" s="413" t="s">
        <v>2485</v>
      </c>
      <c r="V3" s="1573"/>
      <c r="W3" s="1572" t="s">
        <v>2483</v>
      </c>
      <c r="X3" s="453"/>
      <c r="Y3" s="412"/>
      <c r="Z3" s="413"/>
      <c r="AA3" s="1563"/>
      <c r="AB3" s="1566">
        <f>7-8</f>
        <v>-1</v>
      </c>
    </row>
    <row r="4" spans="1:28" ht="14.1" customHeight="1">
      <c r="A4" s="666" t="s">
        <v>1496</v>
      </c>
      <c r="B4" s="1504">
        <v>44618</v>
      </c>
      <c r="C4" s="1493" t="s">
        <v>2025</v>
      </c>
      <c r="D4" s="1505">
        <v>0.625</v>
      </c>
      <c r="E4" s="1506" t="s">
        <v>2354</v>
      </c>
      <c r="F4" s="410" t="s">
        <v>2355</v>
      </c>
      <c r="G4" s="1507">
        <f>+K4+(G2)</f>
        <v>2</v>
      </c>
      <c r="H4" s="1458">
        <v>1</v>
      </c>
      <c r="I4" s="199">
        <v>1</v>
      </c>
      <c r="J4" s="1508">
        <f>+H4-I4</f>
        <v>0</v>
      </c>
      <c r="K4" s="1551">
        <v>1</v>
      </c>
      <c r="L4" s="1568" t="s">
        <v>1501</v>
      </c>
      <c r="M4" s="1454" t="s">
        <v>2471</v>
      </c>
      <c r="N4" s="377" t="s">
        <v>2472</v>
      </c>
      <c r="O4" s="377" t="s">
        <v>2473</v>
      </c>
      <c r="P4" s="410" t="s">
        <v>2474</v>
      </c>
      <c r="Q4" s="1569" t="s">
        <v>2547</v>
      </c>
      <c r="R4" s="377" t="s">
        <v>2548</v>
      </c>
      <c r="S4" s="377" t="s">
        <v>2549</v>
      </c>
      <c r="T4" s="377" t="s">
        <v>2550</v>
      </c>
      <c r="U4" s="377" t="s">
        <v>2551</v>
      </c>
      <c r="V4" s="1570"/>
      <c r="W4" s="1454" t="s">
        <v>2552</v>
      </c>
      <c r="X4" s="410"/>
      <c r="Y4" s="1569" t="s">
        <v>2553</v>
      </c>
      <c r="Z4" s="377"/>
      <c r="AA4" s="1561"/>
      <c r="AB4" s="1562">
        <v>0.45</v>
      </c>
    </row>
    <row r="5" spans="1:28" ht="14.1" customHeight="1">
      <c r="A5" s="412" t="s">
        <v>1048</v>
      </c>
      <c r="B5" s="1549" t="s">
        <v>2546</v>
      </c>
      <c r="C5" s="1498"/>
      <c r="D5" s="1499"/>
      <c r="E5" s="1509"/>
      <c r="F5" s="1460"/>
      <c r="G5" s="1510"/>
      <c r="H5" s="1456"/>
      <c r="I5" s="1502"/>
      <c r="J5" s="1511"/>
      <c r="K5" s="1553"/>
      <c r="L5" s="1571"/>
      <c r="M5" s="1572"/>
      <c r="N5" s="413"/>
      <c r="O5" s="413"/>
      <c r="P5" s="453"/>
      <c r="Q5" s="412" t="s">
        <v>2556</v>
      </c>
      <c r="R5" s="413" t="s">
        <v>2485</v>
      </c>
      <c r="S5" s="413"/>
      <c r="T5" s="413" t="s">
        <v>2554</v>
      </c>
      <c r="U5" s="413" t="s">
        <v>2555</v>
      </c>
      <c r="V5" s="1573"/>
      <c r="W5" s="1572" t="s">
        <v>2483</v>
      </c>
      <c r="X5" s="453"/>
      <c r="Y5" s="412"/>
      <c r="Z5" s="413"/>
      <c r="AA5" s="1563"/>
      <c r="AB5" s="1566">
        <f>16-17</f>
        <v>-1</v>
      </c>
    </row>
    <row r="6" spans="1:28" ht="14.1" customHeight="1">
      <c r="A6" s="665" t="s">
        <v>1497</v>
      </c>
      <c r="B6" s="1492">
        <v>44626</v>
      </c>
      <c r="C6" s="1512" t="s">
        <v>2356</v>
      </c>
      <c r="D6" s="1505">
        <v>0.66666666666666663</v>
      </c>
      <c r="E6" s="1495" t="s">
        <v>2357</v>
      </c>
      <c r="F6" s="1459" t="s">
        <v>1818</v>
      </c>
      <c r="G6" s="1496">
        <f>+K6+G4</f>
        <v>3</v>
      </c>
      <c r="H6" s="1458">
        <v>1</v>
      </c>
      <c r="I6" s="199">
        <v>1</v>
      </c>
      <c r="J6" s="1497">
        <f>+H6-I6</f>
        <v>0</v>
      </c>
      <c r="K6" s="1551">
        <v>1</v>
      </c>
      <c r="L6" s="1568" t="s">
        <v>1501</v>
      </c>
      <c r="M6" s="1454" t="s">
        <v>2471</v>
      </c>
      <c r="N6" s="377" t="s">
        <v>2472</v>
      </c>
      <c r="O6" s="377" t="s">
        <v>2473</v>
      </c>
      <c r="P6" s="410" t="s">
        <v>2474</v>
      </c>
      <c r="Q6" s="1569" t="s">
        <v>2506</v>
      </c>
      <c r="R6" s="377" t="s">
        <v>2507</v>
      </c>
      <c r="S6" s="377" t="s">
        <v>2476</v>
      </c>
      <c r="T6" s="377" t="s">
        <v>2477</v>
      </c>
      <c r="U6" s="377" t="s">
        <v>2369</v>
      </c>
      <c r="V6" s="1570"/>
      <c r="W6" s="1454" t="s">
        <v>2483</v>
      </c>
      <c r="X6" s="410"/>
      <c r="Y6" s="1569" t="s">
        <v>2658</v>
      </c>
      <c r="Z6" s="377"/>
      <c r="AA6" s="1561"/>
      <c r="AB6" s="1562">
        <v>0.52</v>
      </c>
    </row>
    <row r="7" spans="1:28" ht="14.1" customHeight="1">
      <c r="A7" s="412" t="s">
        <v>1048</v>
      </c>
      <c r="B7" s="1549" t="s">
        <v>2660</v>
      </c>
      <c r="C7" s="1513"/>
      <c r="D7" s="1499"/>
      <c r="E7" s="1500"/>
      <c r="F7" s="411"/>
      <c r="G7" s="1501"/>
      <c r="H7" s="1456"/>
      <c r="I7" s="1502"/>
      <c r="J7" s="1503"/>
      <c r="K7" s="1554"/>
      <c r="L7" s="1571"/>
      <c r="M7" s="1572"/>
      <c r="N7" s="413"/>
      <c r="O7" s="413"/>
      <c r="P7" s="453"/>
      <c r="Q7" s="412" t="s">
        <v>2475</v>
      </c>
      <c r="R7" s="413"/>
      <c r="S7" s="413" t="s">
        <v>2659</v>
      </c>
      <c r="T7" s="413" t="s">
        <v>2482</v>
      </c>
      <c r="U7" s="413" t="s">
        <v>2657</v>
      </c>
      <c r="V7" s="1573"/>
      <c r="W7" s="1572"/>
      <c r="X7" s="453"/>
      <c r="Y7" s="412"/>
      <c r="Z7" s="413"/>
      <c r="AA7" s="1563"/>
      <c r="AB7" s="1566">
        <f>11-10</f>
        <v>1</v>
      </c>
    </row>
    <row r="8" spans="1:28" ht="14.1" customHeight="1">
      <c r="A8" s="666" t="s">
        <v>1498</v>
      </c>
      <c r="B8" s="1504">
        <v>44632</v>
      </c>
      <c r="C8" s="1493" t="s">
        <v>2025</v>
      </c>
      <c r="D8" s="1505">
        <v>0.625</v>
      </c>
      <c r="E8" s="1506" t="s">
        <v>2358</v>
      </c>
      <c r="F8" s="410" t="s">
        <v>2359</v>
      </c>
      <c r="G8" s="1507">
        <f>+K8+G6</f>
        <v>3</v>
      </c>
      <c r="H8" s="1458"/>
      <c r="I8" s="199"/>
      <c r="J8" s="1508">
        <f>+H8-I8</f>
        <v>0</v>
      </c>
      <c r="K8" s="1555"/>
      <c r="L8" s="1568"/>
      <c r="M8" s="1454"/>
      <c r="N8" s="377"/>
      <c r="O8" s="377"/>
      <c r="P8" s="410"/>
      <c r="Q8" s="1569"/>
      <c r="R8" s="377"/>
      <c r="S8" s="377"/>
      <c r="T8" s="377"/>
      <c r="U8" s="377"/>
      <c r="V8" s="1570"/>
      <c r="W8" s="1454"/>
      <c r="X8" s="410"/>
      <c r="Y8" s="1569"/>
      <c r="Z8" s="377"/>
      <c r="AA8" s="1561"/>
      <c r="AB8" s="1562"/>
    </row>
    <row r="9" spans="1:28" ht="14.1" customHeight="1">
      <c r="A9" s="412" t="s">
        <v>1048</v>
      </c>
      <c r="B9" s="1549"/>
      <c r="C9" s="1514"/>
      <c r="D9" s="1515"/>
      <c r="E9" s="1509"/>
      <c r="F9" s="1461"/>
      <c r="G9" s="1510"/>
      <c r="H9" s="1456"/>
      <c r="I9" s="1502"/>
      <c r="J9" s="1511"/>
      <c r="K9" s="1553"/>
      <c r="L9" s="1571"/>
      <c r="M9" s="1572"/>
      <c r="N9" s="413"/>
      <c r="O9" s="413"/>
      <c r="P9" s="453"/>
      <c r="Q9" s="412"/>
      <c r="R9" s="413"/>
      <c r="S9" s="413"/>
      <c r="T9" s="413"/>
      <c r="U9" s="413"/>
      <c r="V9" s="1573"/>
      <c r="W9" s="1572"/>
      <c r="X9" s="453"/>
      <c r="Y9" s="412"/>
      <c r="Z9" s="413"/>
      <c r="AA9" s="1563"/>
      <c r="AB9" s="1566"/>
    </row>
    <row r="10" spans="1:28" ht="14.1" customHeight="1">
      <c r="A10" s="665" t="s">
        <v>711</v>
      </c>
      <c r="B10" s="1492">
        <v>44639</v>
      </c>
      <c r="C10" s="1493" t="s">
        <v>2025</v>
      </c>
      <c r="D10" s="1494">
        <v>0.58333333333333337</v>
      </c>
      <c r="E10" s="1495" t="s">
        <v>2360</v>
      </c>
      <c r="F10" s="1459" t="s">
        <v>1818</v>
      </c>
      <c r="G10" s="1496">
        <f>+K10+G8</f>
        <v>3</v>
      </c>
      <c r="H10" s="1458"/>
      <c r="I10" s="199"/>
      <c r="J10" s="1497">
        <f>+H10-I10</f>
        <v>0</v>
      </c>
      <c r="K10" s="1551"/>
      <c r="L10" s="1568"/>
      <c r="M10" s="1454"/>
      <c r="N10" s="377"/>
      <c r="O10" s="377"/>
      <c r="P10" s="410"/>
      <c r="Q10" s="1569"/>
      <c r="R10" s="377"/>
      <c r="S10" s="377"/>
      <c r="T10" s="377"/>
      <c r="U10" s="377"/>
      <c r="V10" s="1570"/>
      <c r="W10" s="1454"/>
      <c r="X10" s="410"/>
      <c r="Y10" s="1569"/>
      <c r="Z10" s="377"/>
      <c r="AA10" s="1561"/>
      <c r="AB10" s="1562"/>
    </row>
    <row r="11" spans="1:28" ht="14.1" customHeight="1">
      <c r="A11" s="412" t="s">
        <v>1048</v>
      </c>
      <c r="B11" s="1549"/>
      <c r="C11" s="1513"/>
      <c r="D11" s="1499"/>
      <c r="E11" s="1500"/>
      <c r="F11" s="411"/>
      <c r="G11" s="1501"/>
      <c r="H11" s="1456"/>
      <c r="I11" s="1502"/>
      <c r="J11" s="1502"/>
      <c r="K11" s="1556"/>
      <c r="L11" s="1571"/>
      <c r="M11" s="1572"/>
      <c r="N11" s="413"/>
      <c r="O11" s="413"/>
      <c r="P11" s="453"/>
      <c r="Q11" s="412"/>
      <c r="R11" s="413"/>
      <c r="S11" s="413"/>
      <c r="T11" s="413"/>
      <c r="U11" s="413"/>
      <c r="V11" s="1573"/>
      <c r="W11" s="1572"/>
      <c r="X11" s="453"/>
      <c r="Y11" s="412"/>
      <c r="Z11" s="413"/>
      <c r="AA11" s="1563"/>
      <c r="AB11" s="1566"/>
    </row>
    <row r="12" spans="1:28" ht="14.1" customHeight="1">
      <c r="A12" s="666" t="s">
        <v>712</v>
      </c>
      <c r="B12" s="1504">
        <v>44653</v>
      </c>
      <c r="C12" s="1493" t="s">
        <v>2025</v>
      </c>
      <c r="D12" s="1505">
        <v>0.625</v>
      </c>
      <c r="E12" s="1495" t="s">
        <v>2361</v>
      </c>
      <c r="F12" s="410" t="s">
        <v>2362</v>
      </c>
      <c r="G12" s="1507">
        <f>+K12+G10</f>
        <v>3</v>
      </c>
      <c r="H12" s="1458"/>
      <c r="I12" s="199"/>
      <c r="J12" s="199">
        <f>+H12-I12</f>
        <v>0</v>
      </c>
      <c r="K12" s="1557"/>
      <c r="L12" s="1568"/>
      <c r="M12" s="1454"/>
      <c r="N12" s="377"/>
      <c r="O12" s="377"/>
      <c r="P12" s="410"/>
      <c r="Q12" s="1569"/>
      <c r="R12" s="377"/>
      <c r="S12" s="377"/>
      <c r="T12" s="377"/>
      <c r="U12" s="377"/>
      <c r="V12" s="1570"/>
      <c r="W12" s="1454"/>
      <c r="X12" s="410"/>
      <c r="Y12" s="1569"/>
      <c r="Z12" s="377"/>
      <c r="AA12" s="1561"/>
      <c r="AB12" s="1562"/>
    </row>
    <row r="13" spans="1:28" ht="14.1" customHeight="1">
      <c r="A13" s="412" t="s">
        <v>1048</v>
      </c>
      <c r="B13" s="1549"/>
      <c r="C13" s="1513"/>
      <c r="D13" s="1515"/>
      <c r="E13" s="1509"/>
      <c r="F13" s="1461"/>
      <c r="G13" s="1510"/>
      <c r="H13" s="1456"/>
      <c r="I13" s="1502"/>
      <c r="J13" s="1502"/>
      <c r="K13" s="1556"/>
      <c r="L13" s="1571"/>
      <c r="M13" s="1572"/>
      <c r="N13" s="413"/>
      <c r="O13" s="413"/>
      <c r="P13" s="453"/>
      <c r="Q13" s="412"/>
      <c r="R13" s="413"/>
      <c r="S13" s="413"/>
      <c r="T13" s="413"/>
      <c r="U13" s="413"/>
      <c r="V13" s="1573"/>
      <c r="W13" s="1572"/>
      <c r="X13" s="453"/>
      <c r="Y13" s="412"/>
      <c r="Z13" s="413"/>
      <c r="AA13" s="1563"/>
      <c r="AB13" s="1566"/>
    </row>
    <row r="14" spans="1:28" ht="14.1" customHeight="1">
      <c r="A14" s="665" t="s">
        <v>713</v>
      </c>
      <c r="B14" s="1492">
        <v>44657</v>
      </c>
      <c r="C14" s="1493" t="s">
        <v>2061</v>
      </c>
      <c r="D14" s="1494">
        <v>0.79166666666666663</v>
      </c>
      <c r="E14" s="1495" t="s">
        <v>2363</v>
      </c>
      <c r="F14" s="1459" t="s">
        <v>1818</v>
      </c>
      <c r="G14" s="1496">
        <f>+K14+G12</f>
        <v>3</v>
      </c>
      <c r="H14" s="1458"/>
      <c r="I14" s="199"/>
      <c r="J14" s="199">
        <f>+H14-I14</f>
        <v>0</v>
      </c>
      <c r="K14" s="1557"/>
      <c r="L14" s="1568"/>
      <c r="M14" s="1454"/>
      <c r="N14" s="377"/>
      <c r="O14" s="377"/>
      <c r="P14" s="410"/>
      <c r="Q14" s="1569"/>
      <c r="R14" s="377"/>
      <c r="S14" s="377"/>
      <c r="T14" s="377"/>
      <c r="U14" s="377"/>
      <c r="V14" s="1570"/>
      <c r="W14" s="1454"/>
      <c r="X14" s="410"/>
      <c r="Y14" s="1569"/>
      <c r="Z14" s="377"/>
      <c r="AA14" s="1561"/>
      <c r="AB14" s="1562"/>
    </row>
    <row r="15" spans="1:28" ht="14.1" customHeight="1">
      <c r="A15" s="412" t="s">
        <v>1048</v>
      </c>
      <c r="B15" s="1549"/>
      <c r="C15" s="1513"/>
      <c r="D15" s="1499"/>
      <c r="E15" s="1500"/>
      <c r="F15" s="453"/>
      <c r="G15" s="1501"/>
      <c r="H15" s="1456"/>
      <c r="I15" s="1502"/>
      <c r="J15" s="1502"/>
      <c r="K15" s="1556"/>
      <c r="L15" s="1571"/>
      <c r="M15" s="1572"/>
      <c r="N15" s="413"/>
      <c r="O15" s="413"/>
      <c r="P15" s="453"/>
      <c r="Q15" s="412"/>
      <c r="R15" s="413"/>
      <c r="S15" s="413"/>
      <c r="T15" s="413"/>
      <c r="U15" s="413"/>
      <c r="V15" s="1573"/>
      <c r="W15" s="1572"/>
      <c r="X15" s="453"/>
      <c r="Y15" s="412"/>
      <c r="Z15" s="413"/>
      <c r="AA15" s="1563"/>
      <c r="AB15" s="1566"/>
    </row>
    <row r="16" spans="1:28" ht="14.1" customHeight="1">
      <c r="A16" s="666" t="s">
        <v>714</v>
      </c>
      <c r="B16" s="1504">
        <v>44661</v>
      </c>
      <c r="C16" s="1512" t="s">
        <v>2356</v>
      </c>
      <c r="D16" s="1505">
        <v>0.58333333333333337</v>
      </c>
      <c r="E16" s="1506" t="s">
        <v>627</v>
      </c>
      <c r="F16" s="1459" t="s">
        <v>1818</v>
      </c>
      <c r="G16" s="1507">
        <f>+K16+G14</f>
        <v>3</v>
      </c>
      <c r="H16" s="1458"/>
      <c r="I16" s="199"/>
      <c r="J16" s="199">
        <f>+H16-I16</f>
        <v>0</v>
      </c>
      <c r="K16" s="1557"/>
      <c r="L16" s="1568"/>
      <c r="M16" s="1454"/>
      <c r="N16" s="377"/>
      <c r="O16" s="377"/>
      <c r="P16" s="410"/>
      <c r="Q16" s="1569"/>
      <c r="R16" s="377"/>
      <c r="S16" s="377"/>
      <c r="T16" s="377"/>
      <c r="U16" s="377"/>
      <c r="V16" s="1570"/>
      <c r="W16" s="1454"/>
      <c r="X16" s="410"/>
      <c r="Y16" s="1569"/>
      <c r="Z16" s="377"/>
      <c r="AA16" s="1561"/>
      <c r="AB16" s="1562"/>
    </row>
    <row r="17" spans="1:28" ht="14.1" customHeight="1">
      <c r="A17" s="412" t="s">
        <v>1048</v>
      </c>
      <c r="B17" s="1549"/>
      <c r="C17" s="1513"/>
      <c r="D17" s="1499"/>
      <c r="E17" s="1509"/>
      <c r="F17" s="1460"/>
      <c r="G17" s="1510"/>
      <c r="H17" s="1456"/>
      <c r="I17" s="1502"/>
      <c r="J17" s="1518"/>
      <c r="K17" s="1558"/>
      <c r="L17" s="1571"/>
      <c r="M17" s="1572"/>
      <c r="N17" s="413"/>
      <c r="O17" s="413"/>
      <c r="P17" s="453"/>
      <c r="Q17" s="412"/>
      <c r="R17" s="413"/>
      <c r="S17" s="413"/>
      <c r="T17" s="413"/>
      <c r="U17" s="413"/>
      <c r="V17" s="1573"/>
      <c r="W17" s="1572"/>
      <c r="X17" s="453"/>
      <c r="Y17" s="412"/>
      <c r="Z17" s="413"/>
      <c r="AA17" s="1563"/>
      <c r="AB17" s="1566"/>
    </row>
    <row r="18" spans="1:28" ht="14.1" customHeight="1">
      <c r="A18" s="665" t="s">
        <v>970</v>
      </c>
      <c r="B18" s="1492">
        <v>44668</v>
      </c>
      <c r="C18" s="1512" t="s">
        <v>2356</v>
      </c>
      <c r="D18" s="1505">
        <v>0.66666666666666663</v>
      </c>
      <c r="E18" s="1495" t="s">
        <v>2364</v>
      </c>
      <c r="F18" s="410" t="s">
        <v>2365</v>
      </c>
      <c r="G18" s="1496">
        <f>+K18+G16</f>
        <v>3</v>
      </c>
      <c r="H18" s="1458"/>
      <c r="I18" s="199"/>
      <c r="J18" s="199">
        <f>+H18-I18</f>
        <v>0</v>
      </c>
      <c r="K18" s="1557"/>
      <c r="L18" s="1568"/>
      <c r="M18" s="1454"/>
      <c r="N18" s="377"/>
      <c r="O18" s="377"/>
      <c r="P18" s="410"/>
      <c r="Q18" s="1569"/>
      <c r="R18" s="377"/>
      <c r="S18" s="377"/>
      <c r="T18" s="377"/>
      <c r="U18" s="377"/>
      <c r="V18" s="1570"/>
      <c r="W18" s="1454"/>
      <c r="X18" s="410"/>
      <c r="Y18" s="1569"/>
      <c r="Z18" s="377"/>
      <c r="AA18" s="1561"/>
      <c r="AB18" s="1562"/>
    </row>
    <row r="19" spans="1:28" ht="14.1" customHeight="1">
      <c r="A19" s="412" t="s">
        <v>1048</v>
      </c>
      <c r="B19" s="1549"/>
      <c r="C19" s="1498"/>
      <c r="D19" s="1499"/>
      <c r="E19" s="1520"/>
      <c r="F19" s="453"/>
      <c r="G19" s="1501"/>
      <c r="H19" s="1456"/>
      <c r="I19" s="1502"/>
      <c r="J19" s="1502"/>
      <c r="K19" s="1556"/>
      <c r="L19" s="1571"/>
      <c r="M19" s="1572"/>
      <c r="N19" s="413"/>
      <c r="O19" s="413"/>
      <c r="P19" s="453"/>
      <c r="Q19" s="412"/>
      <c r="R19" s="413"/>
      <c r="S19" s="413"/>
      <c r="T19" s="413"/>
      <c r="U19" s="413"/>
      <c r="V19" s="1573"/>
      <c r="W19" s="1572"/>
      <c r="X19" s="453"/>
      <c r="Y19" s="412"/>
      <c r="Z19" s="413"/>
      <c r="AA19" s="1563"/>
      <c r="AB19" s="1566"/>
    </row>
    <row r="20" spans="1:28" ht="14.1" customHeight="1">
      <c r="A20" s="666" t="s">
        <v>1499</v>
      </c>
      <c r="B20" s="1504">
        <v>44680</v>
      </c>
      <c r="C20" s="378" t="s">
        <v>2366</v>
      </c>
      <c r="D20" s="1494">
        <v>0.58333333333333337</v>
      </c>
      <c r="E20" s="1495" t="s">
        <v>1107</v>
      </c>
      <c r="F20" s="410" t="s">
        <v>2367</v>
      </c>
      <c r="G20" s="1507">
        <f>+K20+G18</f>
        <v>3</v>
      </c>
      <c r="H20" s="1458"/>
      <c r="I20" s="199"/>
      <c r="J20" s="199">
        <f>+H20-I20</f>
        <v>0</v>
      </c>
      <c r="K20" s="1557"/>
      <c r="L20" s="1568"/>
      <c r="M20" s="1454"/>
      <c r="N20" s="377"/>
      <c r="O20" s="377"/>
      <c r="P20" s="410"/>
      <c r="Q20" s="1569"/>
      <c r="R20" s="377"/>
      <c r="S20" s="377"/>
      <c r="T20" s="377"/>
      <c r="U20" s="377"/>
      <c r="V20" s="1570"/>
      <c r="W20" s="1454"/>
      <c r="X20" s="410"/>
      <c r="Y20" s="1569"/>
      <c r="Z20" s="377"/>
      <c r="AA20" s="1561"/>
      <c r="AB20" s="1562"/>
    </row>
    <row r="21" spans="1:28" ht="14.1" customHeight="1">
      <c r="A21" s="412" t="s">
        <v>1048</v>
      </c>
      <c r="B21" s="1549"/>
      <c r="C21" s="1498"/>
      <c r="D21" s="1499"/>
      <c r="E21" s="1520"/>
      <c r="F21" s="453"/>
      <c r="G21" s="1501"/>
      <c r="H21" s="1456"/>
      <c r="I21" s="1502"/>
      <c r="J21" s="1518"/>
      <c r="K21" s="1558"/>
      <c r="L21" s="1571"/>
      <c r="M21" s="1572"/>
      <c r="N21" s="413"/>
      <c r="O21" s="413"/>
      <c r="P21" s="453"/>
      <c r="Q21" s="412"/>
      <c r="R21" s="413"/>
      <c r="S21" s="413"/>
      <c r="T21" s="413"/>
      <c r="U21" s="413"/>
      <c r="V21" s="1573"/>
      <c r="W21" s="1572"/>
      <c r="X21" s="453"/>
      <c r="Y21" s="412"/>
      <c r="Z21" s="413"/>
      <c r="AA21" s="1563"/>
      <c r="AB21" s="1566"/>
    </row>
    <row r="22" spans="1:28" ht="14.1" customHeight="1">
      <c r="A22" s="666" t="s">
        <v>715</v>
      </c>
      <c r="B22" s="1504">
        <v>44684</v>
      </c>
      <c r="C22" s="1493" t="s">
        <v>2368</v>
      </c>
      <c r="D22" s="1505">
        <v>0.58333333333333337</v>
      </c>
      <c r="E22" s="28" t="s">
        <v>2369</v>
      </c>
      <c r="F22" s="1459" t="s">
        <v>1818</v>
      </c>
      <c r="G22" s="1507">
        <f>+K22+G20</f>
        <v>3</v>
      </c>
      <c r="H22" s="1458"/>
      <c r="I22" s="199"/>
      <c r="J22" s="199">
        <f>+H22-I22</f>
        <v>0</v>
      </c>
      <c r="K22" s="1557"/>
      <c r="L22" s="1568"/>
      <c r="M22" s="1454"/>
      <c r="N22" s="377"/>
      <c r="O22" s="377"/>
      <c r="P22" s="410"/>
      <c r="Q22" s="1569"/>
      <c r="R22" s="377"/>
      <c r="S22" s="377"/>
      <c r="T22" s="377"/>
      <c r="U22" s="377"/>
      <c r="V22" s="1570"/>
      <c r="W22" s="1454"/>
      <c r="X22" s="410"/>
      <c r="Y22" s="1569"/>
      <c r="Z22" s="377"/>
      <c r="AA22" s="1561"/>
      <c r="AB22" s="1562"/>
    </row>
    <row r="23" spans="1:28" ht="14.1" customHeight="1">
      <c r="A23" s="412" t="s">
        <v>1048</v>
      </c>
      <c r="B23" s="1549"/>
      <c r="C23" s="413"/>
      <c r="D23" s="1499"/>
      <c r="E23" s="111"/>
      <c r="F23" s="1460"/>
      <c r="G23" s="1510"/>
      <c r="H23" s="1456"/>
      <c r="I23" s="1502"/>
      <c r="J23" s="1502"/>
      <c r="K23" s="1556"/>
      <c r="L23" s="1571"/>
      <c r="M23" s="1572"/>
      <c r="N23" s="413"/>
      <c r="O23" s="413"/>
      <c r="P23" s="453"/>
      <c r="Q23" s="412"/>
      <c r="R23" s="413"/>
      <c r="S23" s="413"/>
      <c r="T23" s="413"/>
      <c r="U23" s="413"/>
      <c r="V23" s="1573"/>
      <c r="W23" s="1572"/>
      <c r="X23" s="453"/>
      <c r="Y23" s="412"/>
      <c r="Z23" s="413"/>
      <c r="AA23" s="1563"/>
      <c r="AB23" s="1566"/>
    </row>
    <row r="24" spans="1:28" ht="14.1" customHeight="1">
      <c r="A24" s="665" t="s">
        <v>716</v>
      </c>
      <c r="B24" s="1492">
        <v>44688</v>
      </c>
      <c r="C24" s="1493" t="s">
        <v>2025</v>
      </c>
      <c r="D24" s="1505">
        <v>0.58333333333333337</v>
      </c>
      <c r="E24" s="667" t="s">
        <v>2370</v>
      </c>
      <c r="F24" s="1459" t="s">
        <v>1818</v>
      </c>
      <c r="G24" s="1496">
        <f>+K24+G22</f>
        <v>3</v>
      </c>
      <c r="H24" s="1458"/>
      <c r="I24" s="199"/>
      <c r="J24" s="199">
        <f>+H24-I24</f>
        <v>0</v>
      </c>
      <c r="K24" s="1557"/>
      <c r="L24" s="1568"/>
      <c r="M24" s="1454"/>
      <c r="N24" s="377"/>
      <c r="O24" s="377"/>
      <c r="P24" s="410"/>
      <c r="Q24" s="1569"/>
      <c r="R24" s="377"/>
      <c r="S24" s="377"/>
      <c r="T24" s="377"/>
      <c r="U24" s="377"/>
      <c r="V24" s="1570"/>
      <c r="W24" s="1454"/>
      <c r="X24" s="410"/>
      <c r="Y24" s="1569"/>
      <c r="Z24" s="377"/>
      <c r="AA24" s="1561"/>
      <c r="AB24" s="1562"/>
    </row>
    <row r="25" spans="1:28" ht="14.1" customHeight="1">
      <c r="A25" s="412" t="s">
        <v>1048</v>
      </c>
      <c r="B25" s="1549"/>
      <c r="C25" s="413"/>
      <c r="D25" s="1499"/>
      <c r="E25" s="1457"/>
      <c r="F25" s="453"/>
      <c r="G25" s="1501"/>
      <c r="H25" s="1456"/>
      <c r="I25" s="1502"/>
      <c r="J25" s="1502"/>
      <c r="K25" s="1556"/>
      <c r="L25" s="1571"/>
      <c r="M25" s="1572"/>
      <c r="N25" s="413"/>
      <c r="O25" s="413"/>
      <c r="P25" s="453"/>
      <c r="Q25" s="412"/>
      <c r="R25" s="413"/>
      <c r="S25" s="413"/>
      <c r="T25" s="413"/>
      <c r="U25" s="413"/>
      <c r="V25" s="1573"/>
      <c r="W25" s="1572"/>
      <c r="X25" s="453"/>
      <c r="Y25" s="412"/>
      <c r="Z25" s="413"/>
      <c r="AA25" s="1563"/>
      <c r="AB25" s="1566"/>
    </row>
    <row r="26" spans="1:28" ht="14.1" customHeight="1">
      <c r="A26" s="666" t="s">
        <v>717</v>
      </c>
      <c r="B26" s="1504">
        <v>44694</v>
      </c>
      <c r="C26" s="378" t="s">
        <v>2366</v>
      </c>
      <c r="D26" s="1505">
        <v>0.8125</v>
      </c>
      <c r="E26" s="28" t="s">
        <v>2371</v>
      </c>
      <c r="F26" s="410" t="s">
        <v>1269</v>
      </c>
      <c r="G26" s="1507">
        <f>+K26+G24</f>
        <v>3</v>
      </c>
      <c r="H26" s="1458"/>
      <c r="I26" s="199"/>
      <c r="J26" s="199">
        <f>+H26-I26</f>
        <v>0</v>
      </c>
      <c r="K26" s="1557"/>
      <c r="L26" s="1568"/>
      <c r="M26" s="1454"/>
      <c r="N26" s="377"/>
      <c r="O26" s="377"/>
      <c r="P26" s="410"/>
      <c r="Q26" s="1569"/>
      <c r="R26" s="377"/>
      <c r="S26" s="377"/>
      <c r="T26" s="377"/>
      <c r="U26" s="377"/>
      <c r="V26" s="1570"/>
      <c r="W26" s="1454"/>
      <c r="X26" s="410"/>
      <c r="Y26" s="1569"/>
      <c r="Z26" s="377"/>
      <c r="AA26" s="1561"/>
      <c r="AB26" s="1562"/>
    </row>
    <row r="27" spans="1:28" ht="14.1" customHeight="1">
      <c r="A27" s="412" t="s">
        <v>1048</v>
      </c>
      <c r="B27" s="1549"/>
      <c r="C27" s="413"/>
      <c r="D27" s="1499"/>
      <c r="E27" s="111"/>
      <c r="F27" s="1460"/>
      <c r="G27" s="1510"/>
      <c r="H27" s="1456"/>
      <c r="I27" s="1502"/>
      <c r="J27" s="1518"/>
      <c r="K27" s="1558"/>
      <c r="L27" s="1571"/>
      <c r="M27" s="1572"/>
      <c r="N27" s="413"/>
      <c r="O27" s="413"/>
      <c r="P27" s="453"/>
      <c r="Q27" s="412"/>
      <c r="R27" s="413"/>
      <c r="S27" s="413"/>
      <c r="T27" s="413"/>
      <c r="U27" s="413"/>
      <c r="V27" s="1573"/>
      <c r="W27" s="1572"/>
      <c r="X27" s="453"/>
      <c r="Y27" s="412"/>
      <c r="Z27" s="413"/>
      <c r="AA27" s="1563"/>
      <c r="AB27" s="1566"/>
    </row>
    <row r="28" spans="1:28" ht="14.1" customHeight="1">
      <c r="A28" s="665" t="s">
        <v>1101</v>
      </c>
      <c r="B28" s="1492">
        <v>44702</v>
      </c>
      <c r="C28" s="1493" t="s">
        <v>2025</v>
      </c>
      <c r="D28" s="1505">
        <v>0.54166666666666663</v>
      </c>
      <c r="E28" s="667" t="s">
        <v>2271</v>
      </c>
      <c r="F28" s="1459" t="s">
        <v>1818</v>
      </c>
      <c r="G28" s="1496">
        <f>+K28+G26</f>
        <v>3</v>
      </c>
      <c r="H28" s="1458"/>
      <c r="I28" s="199"/>
      <c r="J28" s="199">
        <f>+H28-I28</f>
        <v>0</v>
      </c>
      <c r="K28" s="1557"/>
      <c r="L28" s="1568"/>
      <c r="M28" s="1454"/>
      <c r="N28" s="377"/>
      <c r="O28" s="377"/>
      <c r="P28" s="410"/>
      <c r="Q28" s="1569"/>
      <c r="R28" s="377"/>
      <c r="S28" s="377"/>
      <c r="T28" s="377"/>
      <c r="U28" s="377"/>
      <c r="V28" s="1570"/>
      <c r="W28" s="1454"/>
      <c r="X28" s="410"/>
      <c r="Y28" s="1569"/>
      <c r="Z28" s="377"/>
      <c r="AA28" s="1561"/>
      <c r="AB28" s="1562"/>
    </row>
    <row r="29" spans="1:28" ht="14.1" customHeight="1">
      <c r="A29" s="412" t="s">
        <v>1048</v>
      </c>
      <c r="B29" s="1549"/>
      <c r="C29" s="413"/>
      <c r="D29" s="1499"/>
      <c r="E29" s="1457"/>
      <c r="F29" s="453"/>
      <c r="G29" s="1501"/>
      <c r="H29" s="1456"/>
      <c r="I29" s="1502"/>
      <c r="J29" s="1502"/>
      <c r="K29" s="1556"/>
      <c r="L29" s="1571"/>
      <c r="M29" s="1572"/>
      <c r="N29" s="413"/>
      <c r="O29" s="413"/>
      <c r="P29" s="453"/>
      <c r="Q29" s="412"/>
      <c r="R29" s="413"/>
      <c r="S29" s="413"/>
      <c r="T29" s="413"/>
      <c r="U29" s="413"/>
      <c r="V29" s="1573"/>
      <c r="W29" s="1572"/>
      <c r="X29" s="453"/>
      <c r="Y29" s="412"/>
      <c r="Z29" s="413"/>
      <c r="AA29" s="1563"/>
      <c r="AB29" s="1566"/>
    </row>
    <row r="30" spans="1:28" ht="14.1" customHeight="1">
      <c r="A30" s="666" t="s">
        <v>718</v>
      </c>
      <c r="B30" s="1504">
        <v>44706</v>
      </c>
      <c r="C30" s="1493" t="s">
        <v>2061</v>
      </c>
      <c r="D30" s="1505">
        <v>0.79166666666666663</v>
      </c>
      <c r="E30" s="28" t="s">
        <v>2372</v>
      </c>
      <c r="F30" s="410" t="s">
        <v>2376</v>
      </c>
      <c r="G30" s="1507">
        <f>+K30+G28</f>
        <v>3</v>
      </c>
      <c r="H30" s="1458"/>
      <c r="I30" s="199"/>
      <c r="J30" s="199">
        <f>+H30-I30</f>
        <v>0</v>
      </c>
      <c r="K30" s="1557"/>
      <c r="L30" s="1568"/>
      <c r="M30" s="1454"/>
      <c r="N30" s="377"/>
      <c r="O30" s="377"/>
      <c r="P30" s="410"/>
      <c r="Q30" s="1569"/>
      <c r="R30" s="377"/>
      <c r="S30" s="377"/>
      <c r="T30" s="377"/>
      <c r="U30" s="377"/>
      <c r="V30" s="1570"/>
      <c r="W30" s="1454"/>
      <c r="X30" s="410"/>
      <c r="Y30" s="1569"/>
      <c r="Z30" s="377"/>
      <c r="AA30" s="1561"/>
      <c r="AB30" s="1562"/>
    </row>
    <row r="31" spans="1:28" ht="14.1" customHeight="1">
      <c r="A31" s="412" t="s">
        <v>1048</v>
      </c>
      <c r="B31" s="1549"/>
      <c r="C31" s="413"/>
      <c r="D31" s="1499"/>
      <c r="E31" s="111"/>
      <c r="F31" s="1460"/>
      <c r="G31" s="1510"/>
      <c r="H31" s="1456"/>
      <c r="I31" s="1502"/>
      <c r="J31" s="1518"/>
      <c r="K31" s="1558"/>
      <c r="L31" s="1571"/>
      <c r="M31" s="1572"/>
      <c r="N31" s="413"/>
      <c r="O31" s="413"/>
      <c r="P31" s="453"/>
      <c r="Q31" s="412"/>
      <c r="R31" s="413"/>
      <c r="S31" s="413"/>
      <c r="T31" s="413"/>
      <c r="U31" s="413"/>
      <c r="V31" s="1573"/>
      <c r="W31" s="1572"/>
      <c r="X31" s="453"/>
      <c r="Y31" s="412"/>
      <c r="Z31" s="413"/>
      <c r="AA31" s="1563"/>
      <c r="AB31" s="1566"/>
    </row>
    <row r="32" spans="1:28" ht="14.1" customHeight="1">
      <c r="A32" s="665" t="s">
        <v>719</v>
      </c>
      <c r="B32" s="1492">
        <v>44709</v>
      </c>
      <c r="C32" s="1493" t="s">
        <v>2025</v>
      </c>
      <c r="D32" s="1505">
        <v>0.58333333333333337</v>
      </c>
      <c r="E32" s="667" t="s">
        <v>2373</v>
      </c>
      <c r="F32" s="1459" t="s">
        <v>1818</v>
      </c>
      <c r="G32" s="1496">
        <f>+K32+G30</f>
        <v>3</v>
      </c>
      <c r="H32" s="1458"/>
      <c r="I32" s="199"/>
      <c r="J32" s="199">
        <f>+H32-I32</f>
        <v>0</v>
      </c>
      <c r="K32" s="1557"/>
      <c r="L32" s="1568"/>
      <c r="M32" s="1454"/>
      <c r="N32" s="377"/>
      <c r="O32" s="377"/>
      <c r="P32" s="410"/>
      <c r="Q32" s="1569"/>
      <c r="R32" s="377"/>
      <c r="S32" s="377"/>
      <c r="T32" s="377"/>
      <c r="U32" s="377"/>
      <c r="V32" s="1570"/>
      <c r="W32" s="1454"/>
      <c r="X32" s="410"/>
      <c r="Y32" s="1569"/>
      <c r="Z32" s="377"/>
      <c r="AA32" s="1561"/>
      <c r="AB32" s="1562"/>
    </row>
    <row r="33" spans="1:28" ht="14.1" customHeight="1">
      <c r="A33" s="412" t="s">
        <v>1048</v>
      </c>
      <c r="B33" s="1549"/>
      <c r="C33" s="413"/>
      <c r="D33" s="1499"/>
      <c r="E33" s="1457"/>
      <c r="F33" s="453"/>
      <c r="G33" s="1501"/>
      <c r="H33" s="1456"/>
      <c r="I33" s="1502"/>
      <c r="J33" s="1502"/>
      <c r="K33" s="1556"/>
      <c r="L33" s="1571"/>
      <c r="M33" s="1572"/>
      <c r="N33" s="413"/>
      <c r="O33" s="413"/>
      <c r="P33" s="453"/>
      <c r="Q33" s="412"/>
      <c r="R33" s="413"/>
      <c r="S33" s="413"/>
      <c r="T33" s="413"/>
      <c r="U33" s="413"/>
      <c r="V33" s="1573"/>
      <c r="W33" s="1572"/>
      <c r="X33" s="453"/>
      <c r="Y33" s="412"/>
      <c r="Z33" s="413"/>
      <c r="AA33" s="1563"/>
      <c r="AB33" s="1566"/>
    </row>
    <row r="34" spans="1:28" ht="14.1" customHeight="1">
      <c r="A34" s="666" t="s">
        <v>720</v>
      </c>
      <c r="B34" s="1504">
        <v>44730</v>
      </c>
      <c r="C34" s="1493" t="s">
        <v>2025</v>
      </c>
      <c r="D34" s="1505">
        <v>0.79166666666666663</v>
      </c>
      <c r="E34" s="28" t="s">
        <v>2374</v>
      </c>
      <c r="F34" s="1459" t="s">
        <v>1818</v>
      </c>
      <c r="G34" s="1507">
        <f>+K34+G32</f>
        <v>3</v>
      </c>
      <c r="H34" s="1458"/>
      <c r="I34" s="199"/>
      <c r="J34" s="199">
        <f>+H34-I34</f>
        <v>0</v>
      </c>
      <c r="K34" s="1557"/>
      <c r="L34" s="1568"/>
      <c r="M34" s="1454"/>
      <c r="N34" s="377"/>
      <c r="O34" s="377"/>
      <c r="P34" s="410"/>
      <c r="Q34" s="1569"/>
      <c r="R34" s="377"/>
      <c r="S34" s="377"/>
      <c r="T34" s="377"/>
      <c r="U34" s="377"/>
      <c r="V34" s="1570"/>
      <c r="W34" s="1454"/>
      <c r="X34" s="410"/>
      <c r="Y34" s="1569"/>
      <c r="Z34" s="377"/>
      <c r="AA34" s="1561"/>
      <c r="AB34" s="1562"/>
    </row>
    <row r="35" spans="1:28" ht="14.1" customHeight="1">
      <c r="A35" s="412" t="s">
        <v>1048</v>
      </c>
      <c r="B35" s="1549"/>
      <c r="C35" s="413"/>
      <c r="D35" s="1499"/>
      <c r="E35" s="111"/>
      <c r="F35" s="1460"/>
      <c r="G35" s="1510"/>
      <c r="H35" s="1456"/>
      <c r="I35" s="1502"/>
      <c r="J35" s="1502"/>
      <c r="K35" s="1556"/>
      <c r="L35" s="1571"/>
      <c r="M35" s="1572"/>
      <c r="N35" s="413"/>
      <c r="O35" s="413"/>
      <c r="P35" s="453"/>
      <c r="Q35" s="412"/>
      <c r="R35" s="413"/>
      <c r="S35" s="413"/>
      <c r="T35" s="413"/>
      <c r="U35" s="413"/>
      <c r="V35" s="1573"/>
      <c r="W35" s="1572"/>
      <c r="X35" s="453"/>
      <c r="Y35" s="412"/>
      <c r="Z35" s="413"/>
      <c r="AA35" s="1563"/>
      <c r="AB35" s="1566"/>
    </row>
    <row r="36" spans="1:28" ht="14.1" customHeight="1">
      <c r="A36" s="665" t="s">
        <v>1309</v>
      </c>
      <c r="B36" s="1492">
        <v>44737</v>
      </c>
      <c r="C36" s="1493" t="s">
        <v>2025</v>
      </c>
      <c r="D36" s="1505">
        <v>0.77083333333333337</v>
      </c>
      <c r="E36" s="667" t="s">
        <v>627</v>
      </c>
      <c r="F36" s="410" t="s">
        <v>2375</v>
      </c>
      <c r="G36" s="1496">
        <f>+K36+G34</f>
        <v>3</v>
      </c>
      <c r="H36" s="1458"/>
      <c r="I36" s="199"/>
      <c r="J36" s="199">
        <f>+H36-I36</f>
        <v>0</v>
      </c>
      <c r="K36" s="1557"/>
      <c r="L36" s="1568"/>
      <c r="M36" s="1454"/>
      <c r="N36" s="377"/>
      <c r="O36" s="377"/>
      <c r="P36" s="410"/>
      <c r="Q36" s="1569"/>
      <c r="R36" s="377"/>
      <c r="S36" s="377"/>
      <c r="T36" s="377"/>
      <c r="U36" s="377"/>
      <c r="V36" s="1570"/>
      <c r="W36" s="1454"/>
      <c r="X36" s="410"/>
      <c r="Y36" s="1569"/>
      <c r="Z36" s="377"/>
      <c r="AA36" s="1561"/>
      <c r="AB36" s="1562"/>
    </row>
    <row r="37" spans="1:28" ht="14.1" customHeight="1">
      <c r="A37" s="412" t="s">
        <v>1048</v>
      </c>
      <c r="B37" s="1549"/>
      <c r="C37" s="413"/>
      <c r="D37" s="1499"/>
      <c r="E37" s="1457"/>
      <c r="F37" s="453"/>
      <c r="G37" s="1501"/>
      <c r="H37" s="1456"/>
      <c r="I37" s="1502"/>
      <c r="J37" s="1518"/>
      <c r="K37" s="1558"/>
      <c r="L37" s="1571"/>
      <c r="M37" s="1572"/>
      <c r="N37" s="413"/>
      <c r="O37" s="413"/>
      <c r="P37" s="453"/>
      <c r="Q37" s="412"/>
      <c r="R37" s="413"/>
      <c r="S37" s="413"/>
      <c r="T37" s="413"/>
      <c r="U37" s="413"/>
      <c r="V37" s="1573"/>
      <c r="W37" s="1572"/>
      <c r="X37" s="453"/>
      <c r="Y37" s="412"/>
      <c r="Z37" s="413"/>
      <c r="AA37" s="1563"/>
      <c r="AB37" s="1566"/>
    </row>
    <row r="38" spans="1:28" ht="14.1" customHeight="1">
      <c r="A38" s="666" t="s">
        <v>1310</v>
      </c>
      <c r="B38" s="1504">
        <v>44744</v>
      </c>
      <c r="C38" s="1493" t="s">
        <v>2025</v>
      </c>
      <c r="D38" s="1505">
        <v>0.77083333333333337</v>
      </c>
      <c r="E38" s="28" t="s">
        <v>2364</v>
      </c>
      <c r="F38" s="1459" t="s">
        <v>1818</v>
      </c>
      <c r="G38" s="1507">
        <f>+K38+G36</f>
        <v>3</v>
      </c>
      <c r="H38" s="1458"/>
      <c r="I38" s="199"/>
      <c r="J38" s="199">
        <f>+H38-I38</f>
        <v>0</v>
      </c>
      <c r="K38" s="1557"/>
      <c r="L38" s="1568"/>
      <c r="M38" s="1454"/>
      <c r="N38" s="377"/>
      <c r="O38" s="377"/>
      <c r="P38" s="410"/>
      <c r="Q38" s="1569"/>
      <c r="R38" s="377"/>
      <c r="S38" s="377"/>
      <c r="T38" s="377"/>
      <c r="U38" s="377"/>
      <c r="V38" s="1570"/>
      <c r="W38" s="1454"/>
      <c r="X38" s="410"/>
      <c r="Y38" s="1569"/>
      <c r="Z38" s="377"/>
      <c r="AA38" s="1561"/>
      <c r="AB38" s="1562"/>
    </row>
    <row r="39" spans="1:28" ht="14.1" customHeight="1">
      <c r="A39" s="412" t="s">
        <v>1048</v>
      </c>
      <c r="B39" s="1549"/>
      <c r="C39" s="413"/>
      <c r="D39" s="1499"/>
      <c r="E39" s="111"/>
      <c r="F39" s="1460"/>
      <c r="G39" s="1521"/>
      <c r="H39" s="1456"/>
      <c r="I39" s="1502"/>
      <c r="J39" s="1502"/>
      <c r="K39" s="1556"/>
      <c r="L39" s="1571"/>
      <c r="M39" s="1572"/>
      <c r="N39" s="413"/>
      <c r="O39" s="413"/>
      <c r="P39" s="453"/>
      <c r="Q39" s="412"/>
      <c r="R39" s="413"/>
      <c r="S39" s="413"/>
      <c r="T39" s="413"/>
      <c r="U39" s="413"/>
      <c r="V39" s="1573"/>
      <c r="W39" s="1572"/>
      <c r="X39" s="453"/>
      <c r="Y39" s="412"/>
      <c r="Z39" s="413"/>
      <c r="AA39" s="1563"/>
      <c r="AB39" s="1566"/>
    </row>
    <row r="40" spans="1:28" ht="14.1" customHeight="1">
      <c r="A40" s="666" t="s">
        <v>1722</v>
      </c>
      <c r="B40" s="1492">
        <v>44748</v>
      </c>
      <c r="C40" s="1493" t="s">
        <v>2061</v>
      </c>
      <c r="D40" s="1505">
        <v>0.79166666666666663</v>
      </c>
      <c r="E40" s="667" t="s">
        <v>2363</v>
      </c>
      <c r="F40" s="410" t="s">
        <v>2377</v>
      </c>
      <c r="G40" s="1507">
        <f>+K40+G38</f>
        <v>3</v>
      </c>
      <c r="H40" s="1458"/>
      <c r="I40" s="199"/>
      <c r="J40" s="199">
        <f>+H40-I40</f>
        <v>0</v>
      </c>
      <c r="K40" s="1557"/>
      <c r="L40" s="1568"/>
      <c r="M40" s="1454"/>
      <c r="N40" s="377"/>
      <c r="O40" s="377"/>
      <c r="P40" s="410"/>
      <c r="Q40" s="1569"/>
      <c r="R40" s="377"/>
      <c r="S40" s="377"/>
      <c r="T40" s="377"/>
      <c r="U40" s="377"/>
      <c r="V40" s="1570"/>
      <c r="W40" s="1454"/>
      <c r="X40" s="410"/>
      <c r="Y40" s="1569"/>
      <c r="Z40" s="377"/>
      <c r="AA40" s="1561"/>
      <c r="AB40" s="1562"/>
    </row>
    <row r="41" spans="1:28" ht="14.1" customHeight="1">
      <c r="A41" s="412" t="s">
        <v>1048</v>
      </c>
      <c r="B41" s="1549"/>
      <c r="C41" s="413"/>
      <c r="D41" s="1499"/>
      <c r="E41" s="1457"/>
      <c r="F41" s="453"/>
      <c r="G41" s="1510"/>
      <c r="H41" s="1456"/>
      <c r="I41" s="1502"/>
      <c r="J41" s="1518"/>
      <c r="K41" s="1558"/>
      <c r="L41" s="1571"/>
      <c r="M41" s="1572"/>
      <c r="N41" s="413"/>
      <c r="O41" s="413"/>
      <c r="P41" s="453"/>
      <c r="Q41" s="412"/>
      <c r="R41" s="413"/>
      <c r="S41" s="413"/>
      <c r="T41" s="413"/>
      <c r="U41" s="413"/>
      <c r="V41" s="1573"/>
      <c r="W41" s="1572"/>
      <c r="X41" s="453"/>
      <c r="Y41" s="412"/>
      <c r="Z41" s="413"/>
      <c r="AA41" s="1563"/>
      <c r="AB41" s="1566"/>
    </row>
    <row r="42" spans="1:28" ht="14.1" customHeight="1">
      <c r="A42" s="665" t="s">
        <v>1723</v>
      </c>
      <c r="B42" s="1504">
        <v>44752</v>
      </c>
      <c r="C42" s="1512" t="s">
        <v>2356</v>
      </c>
      <c r="D42" s="1505">
        <v>0.75</v>
      </c>
      <c r="E42" s="28" t="s">
        <v>2361</v>
      </c>
      <c r="F42" s="1459" t="s">
        <v>1818</v>
      </c>
      <c r="G42" s="1496">
        <f>+K42+G40</f>
        <v>3</v>
      </c>
      <c r="H42" s="1458"/>
      <c r="I42" s="199"/>
      <c r="J42" s="199">
        <f>+H42-I42</f>
        <v>0</v>
      </c>
      <c r="K42" s="1557"/>
      <c r="L42" s="1568"/>
      <c r="M42" s="1454"/>
      <c r="N42" s="377"/>
      <c r="O42" s="377"/>
      <c r="P42" s="410"/>
      <c r="Q42" s="1569"/>
      <c r="R42" s="377"/>
      <c r="S42" s="377"/>
      <c r="T42" s="377"/>
      <c r="U42" s="377"/>
      <c r="V42" s="1570"/>
      <c r="W42" s="1454"/>
      <c r="X42" s="410"/>
      <c r="Y42" s="1569"/>
      <c r="Z42" s="377"/>
      <c r="AA42" s="1561"/>
      <c r="AB42" s="1562"/>
    </row>
    <row r="43" spans="1:28" ht="14.1" customHeight="1">
      <c r="A43" s="412" t="s">
        <v>1048</v>
      </c>
      <c r="B43" s="1549"/>
      <c r="C43" s="413"/>
      <c r="D43" s="1499"/>
      <c r="E43" s="111"/>
      <c r="F43" s="1460"/>
      <c r="G43" s="1501"/>
      <c r="H43" s="1456"/>
      <c r="I43" s="1502"/>
      <c r="J43" s="1502"/>
      <c r="K43" s="1556"/>
      <c r="L43" s="1571"/>
      <c r="M43" s="1572"/>
      <c r="N43" s="413"/>
      <c r="O43" s="413"/>
      <c r="P43" s="453"/>
      <c r="Q43" s="412"/>
      <c r="R43" s="413"/>
      <c r="S43" s="413"/>
      <c r="T43" s="413"/>
      <c r="U43" s="413"/>
      <c r="V43" s="1573"/>
      <c r="W43" s="1572"/>
      <c r="X43" s="453"/>
      <c r="Y43" s="412"/>
      <c r="Z43" s="413"/>
      <c r="AA43" s="1563"/>
      <c r="AB43" s="1566"/>
    </row>
    <row r="44" spans="1:28" ht="14.1" customHeight="1">
      <c r="A44" s="666" t="s">
        <v>1724</v>
      </c>
      <c r="B44" s="1492">
        <v>44759</v>
      </c>
      <c r="C44" s="1512" t="s">
        <v>2356</v>
      </c>
      <c r="D44" s="1505">
        <v>0.77083333333333337</v>
      </c>
      <c r="E44" s="667" t="s">
        <v>2271</v>
      </c>
      <c r="F44" s="410" t="s">
        <v>2378</v>
      </c>
      <c r="G44" s="1507">
        <f>+K44+G42</f>
        <v>3</v>
      </c>
      <c r="H44" s="1458"/>
      <c r="I44" s="199"/>
      <c r="J44" s="199">
        <f>+H44-I44</f>
        <v>0</v>
      </c>
      <c r="K44" s="1557"/>
      <c r="L44" s="1568"/>
      <c r="M44" s="1454"/>
      <c r="N44" s="377"/>
      <c r="O44" s="377"/>
      <c r="P44" s="410"/>
      <c r="Q44" s="1569"/>
      <c r="R44" s="377"/>
      <c r="S44" s="377"/>
      <c r="T44" s="377"/>
      <c r="U44" s="377"/>
      <c r="V44" s="1570"/>
      <c r="W44" s="1454"/>
      <c r="X44" s="410"/>
      <c r="Y44" s="1569"/>
      <c r="Z44" s="377"/>
      <c r="AA44" s="1561"/>
      <c r="AB44" s="1562"/>
    </row>
    <row r="45" spans="1:28" ht="14.1" customHeight="1">
      <c r="A45" s="412" t="s">
        <v>1048</v>
      </c>
      <c r="B45" s="1549"/>
      <c r="C45" s="413"/>
      <c r="D45" s="1499"/>
      <c r="E45" s="1457"/>
      <c r="F45" s="453"/>
      <c r="G45" s="1510"/>
      <c r="H45" s="1456"/>
      <c r="I45" s="1502"/>
      <c r="J45" s="1502"/>
      <c r="K45" s="1556"/>
      <c r="L45" s="1571"/>
      <c r="M45" s="1572"/>
      <c r="N45" s="413"/>
      <c r="O45" s="413"/>
      <c r="P45" s="453"/>
      <c r="Q45" s="412"/>
      <c r="R45" s="413"/>
      <c r="S45" s="413"/>
      <c r="T45" s="413"/>
      <c r="U45" s="413"/>
      <c r="V45" s="1573"/>
      <c r="W45" s="1572"/>
      <c r="X45" s="453"/>
      <c r="Y45" s="412"/>
      <c r="Z45" s="413"/>
      <c r="AA45" s="1563"/>
      <c r="AB45" s="1566"/>
    </row>
    <row r="46" spans="1:28" ht="14.1" customHeight="1">
      <c r="A46" s="665" t="s">
        <v>1725</v>
      </c>
      <c r="B46" s="1504">
        <v>44772</v>
      </c>
      <c r="C46" s="1493" t="s">
        <v>2025</v>
      </c>
      <c r="D46" s="1505">
        <v>0.79166666666666663</v>
      </c>
      <c r="E46" s="28" t="s">
        <v>2358</v>
      </c>
      <c r="F46" s="1459" t="s">
        <v>1818</v>
      </c>
      <c r="G46" s="1496">
        <f>+K46+G44</f>
        <v>3</v>
      </c>
      <c r="H46" s="1458"/>
      <c r="I46" s="199"/>
      <c r="J46" s="199">
        <f>+H46-I46</f>
        <v>0</v>
      </c>
      <c r="K46" s="1557"/>
      <c r="L46" s="1568"/>
      <c r="M46" s="1454"/>
      <c r="N46" s="377"/>
      <c r="O46" s="377"/>
      <c r="P46" s="410"/>
      <c r="Q46" s="1569"/>
      <c r="R46" s="377"/>
      <c r="S46" s="377"/>
      <c r="T46" s="377"/>
      <c r="U46" s="377"/>
      <c r="V46" s="1570"/>
      <c r="W46" s="1454"/>
      <c r="X46" s="410"/>
      <c r="Y46" s="1569"/>
      <c r="Z46" s="377"/>
      <c r="AA46" s="1561"/>
      <c r="AB46" s="1562"/>
    </row>
    <row r="47" spans="1:28" ht="14.1" customHeight="1">
      <c r="A47" s="412" t="s">
        <v>1048</v>
      </c>
      <c r="B47" s="1549"/>
      <c r="C47" s="413"/>
      <c r="D47" s="1499"/>
      <c r="E47" s="111"/>
      <c r="F47" s="1460"/>
      <c r="G47" s="1501"/>
      <c r="H47" s="1456"/>
      <c r="I47" s="1502"/>
      <c r="J47" s="1518"/>
      <c r="K47" s="1558"/>
      <c r="L47" s="1571"/>
      <c r="M47" s="1572"/>
      <c r="N47" s="413"/>
      <c r="O47" s="413"/>
      <c r="P47" s="453"/>
      <c r="Q47" s="412"/>
      <c r="R47" s="413"/>
      <c r="S47" s="413"/>
      <c r="T47" s="413"/>
      <c r="U47" s="413"/>
      <c r="V47" s="1573"/>
      <c r="W47" s="1572"/>
      <c r="X47" s="453"/>
      <c r="Y47" s="412"/>
      <c r="Z47" s="413"/>
      <c r="AA47" s="1563"/>
      <c r="AB47" s="1566"/>
    </row>
    <row r="48" spans="1:28" ht="14.1" customHeight="1">
      <c r="A48" s="666" t="s">
        <v>1726</v>
      </c>
      <c r="B48" s="1492">
        <v>44779</v>
      </c>
      <c r="C48" s="1493" t="s">
        <v>2025</v>
      </c>
      <c r="D48" s="1505">
        <v>0.75</v>
      </c>
      <c r="E48" s="667" t="s">
        <v>2370</v>
      </c>
      <c r="F48" s="410" t="s">
        <v>2379</v>
      </c>
      <c r="G48" s="1507">
        <f>+K48+G46</f>
        <v>3</v>
      </c>
      <c r="H48" s="1458"/>
      <c r="I48" s="199"/>
      <c r="J48" s="199">
        <f>+H48-I48</f>
        <v>0</v>
      </c>
      <c r="K48" s="1557"/>
      <c r="L48" s="1568"/>
      <c r="M48" s="1454"/>
      <c r="N48" s="377"/>
      <c r="O48" s="377"/>
      <c r="P48" s="410"/>
      <c r="Q48" s="1569"/>
      <c r="R48" s="377"/>
      <c r="S48" s="377"/>
      <c r="T48" s="377"/>
      <c r="U48" s="377"/>
      <c r="V48" s="1570"/>
      <c r="W48" s="1454"/>
      <c r="X48" s="410"/>
      <c r="Y48" s="1569"/>
      <c r="Z48" s="377"/>
      <c r="AA48" s="1561"/>
      <c r="AB48" s="1562"/>
    </row>
    <row r="49" spans="1:28" ht="14.1" customHeight="1">
      <c r="A49" s="412" t="s">
        <v>1048</v>
      </c>
      <c r="B49" s="1549"/>
      <c r="C49" s="413"/>
      <c r="D49" s="1499"/>
      <c r="E49" s="1457"/>
      <c r="F49" s="453"/>
      <c r="G49" s="1510"/>
      <c r="H49" s="1456"/>
      <c r="I49" s="1502"/>
      <c r="J49" s="1502"/>
      <c r="K49" s="1556"/>
      <c r="L49" s="1571"/>
      <c r="M49" s="1572"/>
      <c r="N49" s="413"/>
      <c r="O49" s="413"/>
      <c r="P49" s="453"/>
      <c r="Q49" s="412"/>
      <c r="R49" s="413"/>
      <c r="S49" s="413"/>
      <c r="T49" s="413"/>
      <c r="U49" s="413"/>
      <c r="V49" s="1573"/>
      <c r="W49" s="1572"/>
      <c r="X49" s="453"/>
      <c r="Y49" s="412"/>
      <c r="Z49" s="413"/>
      <c r="AA49" s="1563"/>
      <c r="AB49" s="1566"/>
    </row>
    <row r="50" spans="1:28" ht="14.1" customHeight="1">
      <c r="A50" s="665" t="s">
        <v>1727</v>
      </c>
      <c r="B50" s="1504">
        <v>44787</v>
      </c>
      <c r="C50" s="1512" t="s">
        <v>2356</v>
      </c>
      <c r="D50" s="1505">
        <v>0.77083333333333337</v>
      </c>
      <c r="E50" s="28" t="s">
        <v>2369</v>
      </c>
      <c r="F50" s="410" t="s">
        <v>2380</v>
      </c>
      <c r="G50" s="1496">
        <f>+K50+G64</f>
        <v>3</v>
      </c>
      <c r="H50" s="1458"/>
      <c r="I50" s="199"/>
      <c r="J50" s="199">
        <f>+H50-I50</f>
        <v>0</v>
      </c>
      <c r="K50" s="1557"/>
      <c r="L50" s="1568"/>
      <c r="M50" s="1454"/>
      <c r="N50" s="377"/>
      <c r="O50" s="377"/>
      <c r="P50" s="410"/>
      <c r="Q50" s="1569"/>
      <c r="R50" s="377"/>
      <c r="S50" s="377"/>
      <c r="T50" s="377"/>
      <c r="U50" s="377"/>
      <c r="V50" s="1570"/>
      <c r="W50" s="1454"/>
      <c r="X50" s="410"/>
      <c r="Y50" s="1569"/>
      <c r="Z50" s="377"/>
      <c r="AA50" s="1561"/>
      <c r="AB50" s="1562"/>
    </row>
    <row r="51" spans="1:28" ht="14.1" customHeight="1">
      <c r="A51" s="412" t="s">
        <v>1048</v>
      </c>
      <c r="B51" s="1549"/>
      <c r="C51" s="413"/>
      <c r="D51" s="1499"/>
      <c r="E51" s="111"/>
      <c r="F51" s="1460"/>
      <c r="G51" s="1501"/>
      <c r="H51" s="1456"/>
      <c r="I51" s="1502"/>
      <c r="J51" s="1502"/>
      <c r="K51" s="1556"/>
      <c r="L51" s="1571"/>
      <c r="M51" s="1572"/>
      <c r="N51" s="413"/>
      <c r="O51" s="413"/>
      <c r="P51" s="453"/>
      <c r="Q51" s="412"/>
      <c r="R51" s="413"/>
      <c r="S51" s="413"/>
      <c r="T51" s="413"/>
      <c r="U51" s="413"/>
      <c r="V51" s="1573"/>
      <c r="W51" s="1572"/>
      <c r="X51" s="453"/>
      <c r="Y51" s="412"/>
      <c r="Z51" s="413"/>
      <c r="AA51" s="1563"/>
      <c r="AB51" s="1566"/>
    </row>
    <row r="52" spans="1:28" ht="14.1" customHeight="1">
      <c r="A52" s="666" t="s">
        <v>1728</v>
      </c>
      <c r="B52" s="1492">
        <v>44793</v>
      </c>
      <c r="C52" s="1493" t="s">
        <v>2025</v>
      </c>
      <c r="D52" s="1505">
        <v>0.79166666666666663</v>
      </c>
      <c r="E52" s="667" t="s">
        <v>2372</v>
      </c>
      <c r="F52" s="1459" t="s">
        <v>1818</v>
      </c>
      <c r="G52" s="1507">
        <f>+K52+G50</f>
        <v>3</v>
      </c>
      <c r="H52" s="1458"/>
      <c r="I52" s="199"/>
      <c r="J52" s="199">
        <f>+H52-I52</f>
        <v>0</v>
      </c>
      <c r="K52" s="1557"/>
      <c r="L52" s="1568"/>
      <c r="M52" s="1454"/>
      <c r="N52" s="377"/>
      <c r="O52" s="377"/>
      <c r="P52" s="410"/>
      <c r="Q52" s="1569"/>
      <c r="R52" s="377"/>
      <c r="S52" s="377"/>
      <c r="T52" s="377"/>
      <c r="U52" s="377"/>
      <c r="V52" s="1570"/>
      <c r="W52" s="1454"/>
      <c r="X52" s="410"/>
      <c r="Y52" s="1569"/>
      <c r="Z52" s="377"/>
      <c r="AA52" s="1561"/>
      <c r="AB52" s="1562"/>
    </row>
    <row r="53" spans="1:28" ht="14.1" customHeight="1">
      <c r="A53" s="412" t="s">
        <v>1048</v>
      </c>
      <c r="B53" s="1549"/>
      <c r="C53" s="413"/>
      <c r="D53" s="1499"/>
      <c r="E53" s="1457"/>
      <c r="F53" s="453"/>
      <c r="G53" s="1510"/>
      <c r="H53" s="1456"/>
      <c r="I53" s="1502"/>
      <c r="J53" s="1518"/>
      <c r="K53" s="1558"/>
      <c r="L53" s="1571"/>
      <c r="M53" s="1572"/>
      <c r="N53" s="413"/>
      <c r="O53" s="413"/>
      <c r="P53" s="453"/>
      <c r="Q53" s="412"/>
      <c r="R53" s="413"/>
      <c r="S53" s="413"/>
      <c r="T53" s="413"/>
      <c r="U53" s="413"/>
      <c r="V53" s="1573"/>
      <c r="W53" s="1572"/>
      <c r="X53" s="453"/>
      <c r="Y53" s="412"/>
      <c r="Z53" s="413"/>
      <c r="AA53" s="1563"/>
      <c r="AB53" s="1566"/>
    </row>
    <row r="54" spans="1:28" ht="14.1" customHeight="1">
      <c r="A54" s="665" t="s">
        <v>1729</v>
      </c>
      <c r="B54" s="1504">
        <v>44800</v>
      </c>
      <c r="C54" s="1493" t="s">
        <v>2025</v>
      </c>
      <c r="D54" s="1505">
        <v>0.79166666666666663</v>
      </c>
      <c r="E54" s="28" t="s">
        <v>2374</v>
      </c>
      <c r="F54" s="410" t="s">
        <v>2381</v>
      </c>
      <c r="G54" s="1496">
        <f>+K54+G52</f>
        <v>3</v>
      </c>
      <c r="H54" s="1458"/>
      <c r="I54" s="199"/>
      <c r="J54" s="199">
        <f>+H54-I54</f>
        <v>0</v>
      </c>
      <c r="K54" s="1557"/>
      <c r="L54" s="1568"/>
      <c r="M54" s="1454"/>
      <c r="N54" s="377"/>
      <c r="O54" s="377"/>
      <c r="P54" s="410"/>
      <c r="Q54" s="1569"/>
      <c r="R54" s="377"/>
      <c r="S54" s="377"/>
      <c r="T54" s="377"/>
      <c r="U54" s="377"/>
      <c r="V54" s="1570"/>
      <c r="W54" s="1454"/>
      <c r="X54" s="410"/>
      <c r="Y54" s="1569"/>
      <c r="Z54" s="377"/>
      <c r="AA54" s="1561"/>
      <c r="AB54" s="1562"/>
    </row>
    <row r="55" spans="1:28" ht="14.1" customHeight="1">
      <c r="A55" s="412" t="s">
        <v>1048</v>
      </c>
      <c r="B55" s="1549"/>
      <c r="C55" s="413"/>
      <c r="D55" s="1499"/>
      <c r="E55" s="111"/>
      <c r="F55" s="1460"/>
      <c r="G55" s="1501"/>
      <c r="H55" s="1456"/>
      <c r="I55" s="1502"/>
      <c r="J55" s="1502"/>
      <c r="K55" s="1556"/>
      <c r="L55" s="1571"/>
      <c r="M55" s="1572"/>
      <c r="N55" s="413"/>
      <c r="O55" s="413"/>
      <c r="P55" s="453"/>
      <c r="Q55" s="412"/>
      <c r="R55" s="413"/>
      <c r="S55" s="413"/>
      <c r="T55" s="413"/>
      <c r="U55" s="413"/>
      <c r="V55" s="1573"/>
      <c r="W55" s="1572"/>
      <c r="X55" s="453"/>
      <c r="Y55" s="412"/>
      <c r="Z55" s="413"/>
      <c r="AA55" s="1563"/>
      <c r="AB55" s="1566"/>
    </row>
    <row r="56" spans="1:28" ht="14.1" customHeight="1">
      <c r="A56" s="666" t="s">
        <v>1730</v>
      </c>
      <c r="B56" s="1492">
        <v>44807</v>
      </c>
      <c r="C56" s="1493" t="s">
        <v>2025</v>
      </c>
      <c r="D56" s="1505"/>
      <c r="E56" s="667" t="s">
        <v>1107</v>
      </c>
      <c r="F56" s="1459" t="s">
        <v>1818</v>
      </c>
      <c r="G56" s="1507">
        <f>+K56+G54</f>
        <v>3</v>
      </c>
      <c r="H56" s="1458"/>
      <c r="I56" s="199"/>
      <c r="J56" s="199">
        <f>+H56-I56</f>
        <v>0</v>
      </c>
      <c r="K56" s="1557"/>
      <c r="L56" s="1568"/>
      <c r="M56" s="1454"/>
      <c r="N56" s="377"/>
      <c r="O56" s="377"/>
      <c r="P56" s="410"/>
      <c r="Q56" s="1569"/>
      <c r="R56" s="377"/>
      <c r="S56" s="377"/>
      <c r="T56" s="377"/>
      <c r="U56" s="377"/>
      <c r="V56" s="1570"/>
      <c r="W56" s="1454"/>
      <c r="X56" s="410"/>
      <c r="Y56" s="1569"/>
      <c r="Z56" s="377"/>
      <c r="AA56" s="1561"/>
      <c r="AB56" s="1562"/>
    </row>
    <row r="57" spans="1:28" ht="14.1" customHeight="1">
      <c r="A57" s="412" t="s">
        <v>1048</v>
      </c>
      <c r="B57" s="1549"/>
      <c r="C57" s="413"/>
      <c r="D57" s="1499"/>
      <c r="E57" s="1457"/>
      <c r="F57" s="453"/>
      <c r="G57" s="1521"/>
      <c r="H57" s="1456"/>
      <c r="I57" s="1502"/>
      <c r="J57" s="1518"/>
      <c r="K57" s="1558"/>
      <c r="L57" s="1571"/>
      <c r="M57" s="1572"/>
      <c r="N57" s="413"/>
      <c r="O57" s="413"/>
      <c r="P57" s="453"/>
      <c r="Q57" s="412"/>
      <c r="R57" s="413"/>
      <c r="S57" s="413"/>
      <c r="T57" s="413"/>
      <c r="U57" s="413"/>
      <c r="V57" s="1573"/>
      <c r="W57" s="1572"/>
      <c r="X57" s="453"/>
      <c r="Y57" s="412"/>
      <c r="Z57" s="413"/>
      <c r="AA57" s="1563"/>
      <c r="AB57" s="1566"/>
    </row>
    <row r="58" spans="1:28" ht="14.1" customHeight="1">
      <c r="A58" s="665" t="s">
        <v>1731</v>
      </c>
      <c r="B58" s="1504">
        <v>44814</v>
      </c>
      <c r="C58" s="1493" t="s">
        <v>2025</v>
      </c>
      <c r="D58" s="1505"/>
      <c r="E58" s="28" t="s">
        <v>2360</v>
      </c>
      <c r="F58" s="410" t="s">
        <v>2382</v>
      </c>
      <c r="G58" s="1507">
        <f>+K58+G56</f>
        <v>3</v>
      </c>
      <c r="H58" s="1458"/>
      <c r="I58" s="199"/>
      <c r="J58" s="199">
        <f>+H58-I58</f>
        <v>0</v>
      </c>
      <c r="K58" s="1557"/>
      <c r="L58" s="1568"/>
      <c r="M58" s="1454"/>
      <c r="N58" s="377"/>
      <c r="O58" s="377"/>
      <c r="P58" s="410"/>
      <c r="Q58" s="1569"/>
      <c r="R58" s="377"/>
      <c r="S58" s="377"/>
      <c r="T58" s="377"/>
      <c r="U58" s="377"/>
      <c r="V58" s="1570"/>
      <c r="W58" s="1454"/>
      <c r="X58" s="410"/>
      <c r="Y58" s="1569"/>
      <c r="Z58" s="377"/>
      <c r="AA58" s="1561"/>
      <c r="AB58" s="1562"/>
    </row>
    <row r="59" spans="1:28" ht="14.1" customHeight="1">
      <c r="A59" s="412" t="s">
        <v>1048</v>
      </c>
      <c r="B59" s="1549"/>
      <c r="C59" s="413"/>
      <c r="D59" s="1499"/>
      <c r="E59" s="111"/>
      <c r="F59" s="1460"/>
      <c r="G59" s="1510"/>
      <c r="H59" s="1456"/>
      <c r="I59" s="1502"/>
      <c r="J59" s="1502"/>
      <c r="K59" s="1556"/>
      <c r="L59" s="1571"/>
      <c r="M59" s="1572"/>
      <c r="N59" s="413"/>
      <c r="O59" s="413"/>
      <c r="P59" s="453"/>
      <c r="Q59" s="412"/>
      <c r="R59" s="413"/>
      <c r="S59" s="413"/>
      <c r="T59" s="413"/>
      <c r="U59" s="413"/>
      <c r="V59" s="1573"/>
      <c r="W59" s="1572"/>
      <c r="X59" s="453"/>
      <c r="Y59" s="412"/>
      <c r="Z59" s="413"/>
      <c r="AA59" s="1563"/>
      <c r="AB59" s="1566"/>
    </row>
    <row r="60" spans="1:28" ht="14.1" customHeight="1">
      <c r="A60" s="666" t="s">
        <v>1732</v>
      </c>
      <c r="B60" s="1492">
        <v>44821</v>
      </c>
      <c r="C60" s="1493" t="s">
        <v>2025</v>
      </c>
      <c r="D60" s="1505"/>
      <c r="E60" s="667" t="s">
        <v>2373</v>
      </c>
      <c r="F60" s="410" t="s">
        <v>2383</v>
      </c>
      <c r="G60" s="1496">
        <f>+K60+G58</f>
        <v>3</v>
      </c>
      <c r="H60" s="1458"/>
      <c r="I60" s="199"/>
      <c r="J60" s="199">
        <f>+H60-I60</f>
        <v>0</v>
      </c>
      <c r="K60" s="1557"/>
      <c r="L60" s="1568"/>
      <c r="M60" s="1454"/>
      <c r="N60" s="377"/>
      <c r="O60" s="377"/>
      <c r="P60" s="410"/>
      <c r="Q60" s="1569"/>
      <c r="R60" s="377"/>
      <c r="S60" s="377"/>
      <c r="T60" s="377"/>
      <c r="U60" s="377"/>
      <c r="V60" s="1570"/>
      <c r="W60" s="1454"/>
      <c r="X60" s="410"/>
      <c r="Y60" s="1569"/>
      <c r="Z60" s="377"/>
      <c r="AA60" s="1561"/>
      <c r="AB60" s="1562"/>
    </row>
    <row r="61" spans="1:28" ht="14.1" customHeight="1">
      <c r="A61" s="412" t="s">
        <v>1048</v>
      </c>
      <c r="B61" s="1549"/>
      <c r="C61" s="413"/>
      <c r="D61" s="1499"/>
      <c r="E61" s="1457"/>
      <c r="F61" s="453"/>
      <c r="G61" s="1501"/>
      <c r="H61" s="1456"/>
      <c r="I61" s="1502"/>
      <c r="J61" s="1502"/>
      <c r="K61" s="1556"/>
      <c r="L61" s="1571"/>
      <c r="M61" s="1572"/>
      <c r="N61" s="413"/>
      <c r="O61" s="413"/>
      <c r="P61" s="453"/>
      <c r="Q61" s="412"/>
      <c r="R61" s="413"/>
      <c r="S61" s="413"/>
      <c r="T61" s="413"/>
      <c r="U61" s="413"/>
      <c r="V61" s="1573"/>
      <c r="W61" s="1572"/>
      <c r="X61" s="453"/>
      <c r="Y61" s="412"/>
      <c r="Z61" s="413"/>
      <c r="AA61" s="1563"/>
      <c r="AB61" s="1566"/>
    </row>
    <row r="62" spans="1:28" ht="14.1" customHeight="1">
      <c r="A62" s="665" t="s">
        <v>1567</v>
      </c>
      <c r="B62" s="1504">
        <v>44835</v>
      </c>
      <c r="C62" s="1493" t="s">
        <v>2025</v>
      </c>
      <c r="D62" s="1505"/>
      <c r="E62" s="28" t="s">
        <v>2371</v>
      </c>
      <c r="F62" s="1459" t="s">
        <v>1818</v>
      </c>
      <c r="G62" s="1507">
        <f>+K62+G60</f>
        <v>3</v>
      </c>
      <c r="H62" s="1458"/>
      <c r="I62" s="199"/>
      <c r="J62" s="199">
        <f>+H62-I62</f>
        <v>0</v>
      </c>
      <c r="K62" s="1557"/>
      <c r="L62" s="1568"/>
      <c r="M62" s="1454"/>
      <c r="N62" s="377"/>
      <c r="O62" s="377"/>
      <c r="P62" s="410"/>
      <c r="Q62" s="1569"/>
      <c r="R62" s="377"/>
      <c r="S62" s="377"/>
      <c r="T62" s="377"/>
      <c r="U62" s="377"/>
      <c r="V62" s="1570"/>
      <c r="W62" s="1454"/>
      <c r="X62" s="410"/>
      <c r="Y62" s="1569"/>
      <c r="Z62" s="377"/>
      <c r="AA62" s="1561"/>
      <c r="AB62" s="1562"/>
    </row>
    <row r="63" spans="1:28" ht="14.1" customHeight="1">
      <c r="A63" s="412" t="s">
        <v>1048</v>
      </c>
      <c r="B63" s="1549"/>
      <c r="C63" s="413"/>
      <c r="D63" s="1499"/>
      <c r="E63" s="111"/>
      <c r="F63" s="1460"/>
      <c r="G63" s="1522"/>
      <c r="H63" s="1456"/>
      <c r="I63" s="1502"/>
      <c r="J63" s="1518"/>
      <c r="K63" s="1558"/>
      <c r="L63" s="1571"/>
      <c r="M63" s="1572"/>
      <c r="N63" s="413"/>
      <c r="O63" s="413"/>
      <c r="P63" s="453"/>
      <c r="Q63" s="412"/>
      <c r="R63" s="413"/>
      <c r="S63" s="413"/>
      <c r="T63" s="413"/>
      <c r="U63" s="413"/>
      <c r="V63" s="1573"/>
      <c r="W63" s="1572"/>
      <c r="X63" s="453"/>
      <c r="Y63" s="412"/>
      <c r="Z63" s="413"/>
      <c r="AA63" s="1563"/>
      <c r="AB63" s="1566"/>
    </row>
    <row r="64" spans="1:28" ht="14.1" customHeight="1">
      <c r="A64" s="665" t="s">
        <v>1733</v>
      </c>
      <c r="B64" s="1492">
        <v>44842</v>
      </c>
      <c r="C64" s="1493" t="s">
        <v>2025</v>
      </c>
      <c r="D64" s="1505"/>
      <c r="E64" s="667" t="s">
        <v>2357</v>
      </c>
      <c r="F64" s="410" t="s">
        <v>2384</v>
      </c>
      <c r="G64" s="1496">
        <f>+K64+G48</f>
        <v>3</v>
      </c>
      <c r="H64" s="1458"/>
      <c r="I64" s="199"/>
      <c r="J64" s="199">
        <f>+H64-I64</f>
        <v>0</v>
      </c>
      <c r="K64" s="1557"/>
      <c r="L64" s="1568"/>
      <c r="M64" s="1454"/>
      <c r="N64" s="377"/>
      <c r="O64" s="377"/>
      <c r="P64" s="410"/>
      <c r="Q64" s="1569"/>
      <c r="R64" s="377"/>
      <c r="S64" s="377"/>
      <c r="T64" s="377"/>
      <c r="U64" s="377"/>
      <c r="V64" s="1570"/>
      <c r="W64" s="1454"/>
      <c r="X64" s="410"/>
      <c r="Y64" s="1569"/>
      <c r="Z64" s="377"/>
      <c r="AA64" s="1561"/>
      <c r="AB64" s="1562"/>
    </row>
    <row r="65" spans="1:29" ht="14.1" customHeight="1">
      <c r="A65" s="412" t="s">
        <v>1048</v>
      </c>
      <c r="B65" s="1549"/>
      <c r="C65" s="413"/>
      <c r="D65" s="1499"/>
      <c r="E65" s="1457"/>
      <c r="F65" s="453"/>
      <c r="G65" s="1501"/>
      <c r="H65" s="1456"/>
      <c r="I65" s="1502"/>
      <c r="J65" s="1518"/>
      <c r="K65" s="1558"/>
      <c r="L65" s="1571"/>
      <c r="M65" s="1572"/>
      <c r="N65" s="413"/>
      <c r="O65" s="413"/>
      <c r="P65" s="453"/>
      <c r="Q65" s="412"/>
      <c r="R65" s="413"/>
      <c r="S65" s="413"/>
      <c r="T65" s="413"/>
      <c r="U65" s="413"/>
      <c r="V65" s="1573"/>
      <c r="W65" s="1572"/>
      <c r="X65" s="453"/>
      <c r="Y65" s="412"/>
      <c r="Z65" s="413"/>
      <c r="AA65" s="1563"/>
      <c r="AB65" s="1566"/>
    </row>
    <row r="66" spans="1:29" ht="14.1" customHeight="1">
      <c r="A66" s="666" t="s">
        <v>1734</v>
      </c>
      <c r="B66" s="1504">
        <v>44863</v>
      </c>
      <c r="C66" s="1493" t="s">
        <v>2025</v>
      </c>
      <c r="D66" s="1505"/>
      <c r="E66" s="28" t="s">
        <v>2354</v>
      </c>
      <c r="F66" s="1459" t="s">
        <v>1818</v>
      </c>
      <c r="G66" s="1496">
        <f>+K66+G64</f>
        <v>3</v>
      </c>
      <c r="H66" s="1458"/>
      <c r="I66" s="199"/>
      <c r="J66" s="199">
        <f>+H66-I66</f>
        <v>0</v>
      </c>
      <c r="K66" s="1557"/>
      <c r="L66" s="1568"/>
      <c r="M66" s="1454"/>
      <c r="N66" s="377"/>
      <c r="O66" s="377"/>
      <c r="P66" s="410"/>
      <c r="Q66" s="1569"/>
      <c r="R66" s="377"/>
      <c r="S66" s="377"/>
      <c r="T66" s="377"/>
      <c r="U66" s="377"/>
      <c r="V66" s="1570"/>
      <c r="W66" s="1454"/>
      <c r="X66" s="410"/>
      <c r="Y66" s="1569"/>
      <c r="Z66" s="377"/>
      <c r="AA66" s="1561"/>
      <c r="AB66" s="1562"/>
    </row>
    <row r="67" spans="1:29" ht="14.1" customHeight="1">
      <c r="A67" s="412" t="s">
        <v>1048</v>
      </c>
      <c r="B67" s="1549"/>
      <c r="C67" s="413"/>
      <c r="D67" s="1499"/>
      <c r="E67" s="111"/>
      <c r="F67" s="1460"/>
      <c r="G67" s="1501"/>
      <c r="H67" s="1456"/>
      <c r="I67" s="1502"/>
      <c r="J67" s="1502"/>
      <c r="K67" s="1556"/>
      <c r="L67" s="1571"/>
      <c r="M67" s="1572"/>
      <c r="N67" s="413"/>
      <c r="O67" s="413"/>
      <c r="P67" s="453"/>
      <c r="Q67" s="412"/>
      <c r="R67" s="413"/>
      <c r="S67" s="413"/>
      <c r="T67" s="413"/>
      <c r="U67" s="413"/>
      <c r="V67" s="1573"/>
      <c r="W67" s="1572"/>
      <c r="X67" s="453"/>
      <c r="Y67" s="412"/>
      <c r="Z67" s="413"/>
      <c r="AA67" s="1563"/>
      <c r="AB67" s="1566"/>
    </row>
    <row r="68" spans="1:29" ht="14.1" customHeight="1">
      <c r="A68" s="665" t="s">
        <v>1735</v>
      </c>
      <c r="B68" s="1492">
        <v>44870</v>
      </c>
      <c r="C68" s="1493" t="s">
        <v>2025</v>
      </c>
      <c r="D68" s="1505"/>
      <c r="E68" s="667" t="s">
        <v>2353</v>
      </c>
      <c r="F68" s="410" t="s">
        <v>2385</v>
      </c>
      <c r="G68" s="1507">
        <f>+K68+G64</f>
        <v>3</v>
      </c>
      <c r="H68" s="1458"/>
      <c r="I68" s="199"/>
      <c r="J68" s="199">
        <f>+H68-I68</f>
        <v>0</v>
      </c>
      <c r="K68" s="1557"/>
      <c r="L68" s="1568"/>
      <c r="M68" s="1454"/>
      <c r="N68" s="377"/>
      <c r="O68" s="377"/>
      <c r="P68" s="410"/>
      <c r="Q68" s="1569"/>
      <c r="R68" s="377"/>
      <c r="S68" s="377"/>
      <c r="T68" s="377"/>
      <c r="U68" s="377"/>
      <c r="V68" s="1570"/>
      <c r="W68" s="1454"/>
      <c r="X68" s="410"/>
      <c r="Y68" s="1569"/>
      <c r="Z68" s="377"/>
      <c r="AA68" s="1561"/>
      <c r="AB68" s="1562"/>
    </row>
    <row r="69" spans="1:29" ht="14.1" customHeight="1">
      <c r="A69" s="412" t="s">
        <v>1048</v>
      </c>
      <c r="B69" s="1549"/>
      <c r="C69" s="413"/>
      <c r="D69" s="1499"/>
      <c r="E69" s="1457"/>
      <c r="F69" s="453"/>
      <c r="G69" s="1521"/>
      <c r="H69" s="1456"/>
      <c r="I69" s="1502"/>
      <c r="J69" s="1518"/>
      <c r="K69" s="1556"/>
      <c r="L69" s="1571"/>
      <c r="M69" s="1572"/>
      <c r="N69" s="413"/>
      <c r="O69" s="413"/>
      <c r="P69" s="453"/>
      <c r="Q69" s="412"/>
      <c r="R69" s="413"/>
      <c r="S69" s="413"/>
      <c r="T69" s="413"/>
      <c r="U69" s="413"/>
      <c r="V69" s="1573"/>
      <c r="W69" s="1572"/>
      <c r="X69" s="453"/>
      <c r="Y69" s="412"/>
      <c r="Z69" s="413"/>
      <c r="AA69" s="1563"/>
      <c r="AB69" s="1566"/>
    </row>
    <row r="70" spans="1:29" ht="14.1" customHeight="1">
      <c r="A70" s="1576" t="s">
        <v>2486</v>
      </c>
      <c r="B70" s="667"/>
      <c r="C70" s="667"/>
      <c r="D70" s="414"/>
      <c r="E70" s="667"/>
      <c r="F70" s="414"/>
      <c r="G70" s="667">
        <f>+G68</f>
        <v>3</v>
      </c>
      <c r="H70" s="667">
        <f>SUM(H2:H69)</f>
        <v>2</v>
      </c>
      <c r="I70" s="667">
        <f>SUM(I2:I69)</f>
        <v>2</v>
      </c>
      <c r="J70" s="667">
        <f>SUM(J2:J69)</f>
        <v>0</v>
      </c>
      <c r="K70" s="667"/>
      <c r="AB70" s="1564"/>
      <c r="AC70" s="1438"/>
    </row>
    <row r="71" spans="1:29" ht="14.1" customHeight="1">
      <c r="A71" s="111"/>
      <c r="B71" s="111"/>
      <c r="C71" s="111"/>
      <c r="E71" s="111"/>
      <c r="AB71" s="1564"/>
      <c r="AC71" s="1438"/>
    </row>
    <row r="72" spans="1:29" ht="27.75" customHeight="1">
      <c r="A72" s="1523" t="s">
        <v>1665</v>
      </c>
      <c r="B72" s="1542" t="s">
        <v>2392</v>
      </c>
      <c r="C72" s="1537" t="s">
        <v>2386</v>
      </c>
      <c r="D72" s="1537" t="s">
        <v>1511</v>
      </c>
      <c r="E72" s="1537" t="s">
        <v>1505</v>
      </c>
      <c r="F72" s="1538" t="s">
        <v>686</v>
      </c>
      <c r="G72" s="1543" t="s">
        <v>1035</v>
      </c>
      <c r="H72" s="1544" t="s">
        <v>684</v>
      </c>
      <c r="I72" s="1545" t="s">
        <v>685</v>
      </c>
      <c r="J72" s="1545" t="s">
        <v>681</v>
      </c>
      <c r="K72" s="1559" t="s">
        <v>18</v>
      </c>
      <c r="L72" s="1547" t="s">
        <v>1428</v>
      </c>
      <c r="M72" s="1536"/>
      <c r="N72" s="1844" t="s">
        <v>1317</v>
      </c>
      <c r="O72" s="1845"/>
      <c r="P72" s="1540"/>
      <c r="Q72" s="1536"/>
      <c r="R72" s="1537"/>
      <c r="S72" s="1844" t="s">
        <v>1429</v>
      </c>
      <c r="T72" s="1845"/>
      <c r="U72" s="1537"/>
      <c r="V72" s="1540"/>
      <c r="W72" s="1846" t="s">
        <v>1430</v>
      </c>
      <c r="X72" s="1847"/>
      <c r="Y72" s="1846" t="s">
        <v>989</v>
      </c>
      <c r="Z72" s="1848"/>
      <c r="AA72" s="1847"/>
      <c r="AB72" s="1541" t="s">
        <v>2461</v>
      </c>
      <c r="AC72" s="1438"/>
    </row>
    <row r="73" spans="1:29" ht="14.1" customHeight="1">
      <c r="A73" s="668" t="s">
        <v>1311</v>
      </c>
      <c r="B73" s="1524">
        <v>44615</v>
      </c>
      <c r="C73" s="1493" t="s">
        <v>1776</v>
      </c>
      <c r="D73" s="1525">
        <v>0.58333333333333337</v>
      </c>
      <c r="E73" s="378" t="s">
        <v>2387</v>
      </c>
      <c r="F73" s="410" t="s">
        <v>2389</v>
      </c>
      <c r="G73" s="1507">
        <f>+K73</f>
        <v>3</v>
      </c>
      <c r="H73" s="1526">
        <v>3</v>
      </c>
      <c r="I73" s="531">
        <v>0</v>
      </c>
      <c r="J73" s="531">
        <f>+H73-I73</f>
        <v>3</v>
      </c>
      <c r="K73" s="1560">
        <v>3</v>
      </c>
      <c r="L73" s="1568" t="s">
        <v>2502</v>
      </c>
      <c r="M73" s="1454" t="s">
        <v>2503</v>
      </c>
      <c r="N73" s="377" t="s">
        <v>2504</v>
      </c>
      <c r="O73" s="377" t="s">
        <v>2505</v>
      </c>
      <c r="P73" s="410"/>
      <c r="Q73" s="1569" t="s">
        <v>2506</v>
      </c>
      <c r="R73" s="377" t="s">
        <v>2507</v>
      </c>
      <c r="S73" s="377" t="s">
        <v>2508</v>
      </c>
      <c r="T73" s="377" t="s">
        <v>2509</v>
      </c>
      <c r="U73" s="377" t="s">
        <v>2510</v>
      </c>
      <c r="V73" s="1570" t="s">
        <v>2511</v>
      </c>
      <c r="W73" s="1454" t="s">
        <v>2512</v>
      </c>
      <c r="X73" s="410"/>
      <c r="Y73" s="1569" t="s">
        <v>2632</v>
      </c>
      <c r="Z73" s="377" t="s">
        <v>2633</v>
      </c>
      <c r="AA73" s="1570" t="s">
        <v>2634</v>
      </c>
      <c r="AB73" s="1567"/>
    </row>
    <row r="74" spans="1:29" ht="14.1" customHeight="1">
      <c r="A74" s="669" t="s">
        <v>2518</v>
      </c>
      <c r="B74" s="1549" t="s">
        <v>2613</v>
      </c>
      <c r="C74" s="1529"/>
      <c r="D74" s="1515"/>
      <c r="E74" s="379"/>
      <c r="F74" s="1461"/>
      <c r="G74" s="1510"/>
      <c r="H74" s="1455"/>
      <c r="I74" s="1518"/>
      <c r="J74" s="1518"/>
      <c r="K74" s="1558"/>
      <c r="L74" s="1571"/>
      <c r="M74" s="1572" t="s">
        <v>2516</v>
      </c>
      <c r="N74" s="413" t="s">
        <v>2513</v>
      </c>
      <c r="O74" s="413"/>
      <c r="P74" s="453"/>
      <c r="Q74" s="412"/>
      <c r="R74" s="413" t="s">
        <v>2514</v>
      </c>
      <c r="S74" s="413" t="s">
        <v>2517</v>
      </c>
      <c r="T74" s="413"/>
      <c r="U74" s="413" t="s">
        <v>2515</v>
      </c>
      <c r="V74" s="1573"/>
      <c r="W74" s="1572"/>
      <c r="X74" s="453"/>
      <c r="Y74" s="412"/>
      <c r="Z74" s="413"/>
      <c r="AA74" s="1573"/>
      <c r="AB74" s="1566">
        <f>11-5</f>
        <v>6</v>
      </c>
    </row>
    <row r="75" spans="1:29" ht="14.1" customHeight="1">
      <c r="A75" s="670" t="s">
        <v>1326</v>
      </c>
      <c r="B75" s="1530">
        <v>44622</v>
      </c>
      <c r="C75" s="1493" t="s">
        <v>1776</v>
      </c>
      <c r="D75" s="1494">
        <v>0.79166666666666663</v>
      </c>
      <c r="E75" s="377" t="s">
        <v>2373</v>
      </c>
      <c r="F75" s="1459" t="s">
        <v>1818</v>
      </c>
      <c r="G75" s="1496">
        <f>+K75+K73</f>
        <v>6</v>
      </c>
      <c r="H75" s="1458">
        <v>2</v>
      </c>
      <c r="I75" s="199">
        <v>0</v>
      </c>
      <c r="J75" s="199">
        <f>+H75-I75</f>
        <v>2</v>
      </c>
      <c r="K75" s="1557">
        <v>3</v>
      </c>
      <c r="L75" s="1568" t="s">
        <v>2502</v>
      </c>
      <c r="M75" s="1454" t="s">
        <v>2614</v>
      </c>
      <c r="N75" s="377" t="s">
        <v>2615</v>
      </c>
      <c r="O75" s="377" t="s">
        <v>2616</v>
      </c>
      <c r="P75" s="410"/>
      <c r="Q75" s="1569" t="s">
        <v>2617</v>
      </c>
      <c r="R75" s="377" t="s">
        <v>2618</v>
      </c>
      <c r="S75" s="377" t="s">
        <v>2619</v>
      </c>
      <c r="T75" s="377" t="s">
        <v>2620</v>
      </c>
      <c r="U75" s="377" t="s">
        <v>2621</v>
      </c>
      <c r="V75" s="1570" t="s">
        <v>2622</v>
      </c>
      <c r="W75" s="1454" t="s">
        <v>2623</v>
      </c>
      <c r="X75" s="410"/>
      <c r="Y75" s="1569" t="s">
        <v>2630</v>
      </c>
      <c r="Z75" s="377" t="s">
        <v>2631</v>
      </c>
      <c r="AA75" s="1570"/>
      <c r="AB75" s="1567"/>
    </row>
    <row r="76" spans="1:29" ht="14.1" customHeight="1">
      <c r="A76" s="412" t="s">
        <v>2518</v>
      </c>
      <c r="B76" s="1549" t="s">
        <v>2613</v>
      </c>
      <c r="C76" s="1498"/>
      <c r="D76" s="1499"/>
      <c r="E76" s="413"/>
      <c r="F76" s="411"/>
      <c r="G76" s="1501"/>
      <c r="H76" s="1456"/>
      <c r="I76" s="1502"/>
      <c r="J76" s="1502"/>
      <c r="K76" s="1556"/>
      <c r="L76" s="1571"/>
      <c r="M76" s="1572"/>
      <c r="N76" s="413" t="s">
        <v>2628</v>
      </c>
      <c r="O76" s="413"/>
      <c r="P76" s="453"/>
      <c r="Q76" s="412"/>
      <c r="R76" s="413" t="s">
        <v>2626</v>
      </c>
      <c r="S76" s="413" t="s">
        <v>2624</v>
      </c>
      <c r="T76" s="413" t="s">
        <v>2629</v>
      </c>
      <c r="U76" s="413"/>
      <c r="V76" s="1573" t="s">
        <v>2627</v>
      </c>
      <c r="W76" s="1572" t="s">
        <v>2625</v>
      </c>
      <c r="X76" s="453"/>
      <c r="Y76" s="412"/>
      <c r="Z76" s="413"/>
      <c r="AA76" s="1573"/>
      <c r="AB76" s="1566"/>
    </row>
    <row r="77" spans="1:29" ht="14.1" customHeight="1">
      <c r="A77" s="671" t="s">
        <v>1327</v>
      </c>
      <c r="B77" s="1532">
        <v>44646</v>
      </c>
      <c r="C77" s="1493" t="s">
        <v>2025</v>
      </c>
      <c r="D77" s="1505">
        <v>0.79166666666666663</v>
      </c>
      <c r="E77" s="378" t="s">
        <v>1107</v>
      </c>
      <c r="F77" s="1459" t="s">
        <v>1818</v>
      </c>
      <c r="G77" s="1496">
        <f>G78+G75</f>
        <v>6</v>
      </c>
      <c r="H77" s="1526"/>
      <c r="I77" s="531"/>
      <c r="J77" s="531">
        <f>+H77-I77</f>
        <v>0</v>
      </c>
      <c r="K77" s="1560"/>
      <c r="L77" s="1568"/>
      <c r="M77" s="1454"/>
      <c r="N77" s="377"/>
      <c r="O77" s="377"/>
      <c r="P77" s="410"/>
      <c r="Q77" s="1569"/>
      <c r="R77" s="377"/>
      <c r="S77" s="377"/>
      <c r="T77" s="377"/>
      <c r="U77" s="377"/>
      <c r="V77" s="1570"/>
      <c r="W77" s="1454"/>
      <c r="X77" s="410"/>
      <c r="Y77" s="1569"/>
      <c r="Z77" s="377"/>
      <c r="AA77" s="1570"/>
      <c r="AB77" s="1567"/>
    </row>
    <row r="78" spans="1:29" ht="14.1" customHeight="1">
      <c r="A78" s="669" t="s">
        <v>2518</v>
      </c>
      <c r="B78" s="1549"/>
      <c r="C78" s="1529"/>
      <c r="D78" s="1515"/>
      <c r="E78" s="379"/>
      <c r="F78" s="1461"/>
      <c r="G78" s="1510"/>
      <c r="H78" s="1455"/>
      <c r="I78" s="1518"/>
      <c r="J78" s="1518"/>
      <c r="K78" s="1558"/>
      <c r="L78" s="1571"/>
      <c r="M78" s="1572"/>
      <c r="N78" s="413"/>
      <c r="O78" s="413"/>
      <c r="P78" s="453"/>
      <c r="Q78" s="412"/>
      <c r="R78" s="413"/>
      <c r="S78" s="413"/>
      <c r="T78" s="413"/>
      <c r="U78" s="413"/>
      <c r="V78" s="1573"/>
      <c r="W78" s="1572"/>
      <c r="X78" s="453"/>
      <c r="Y78" s="412"/>
      <c r="Z78" s="413"/>
      <c r="AA78" s="1573"/>
      <c r="AB78" s="1566"/>
    </row>
    <row r="79" spans="1:29" ht="14.1" customHeight="1">
      <c r="A79" s="670" t="s">
        <v>1328</v>
      </c>
      <c r="B79" s="1530">
        <v>44664</v>
      </c>
      <c r="C79" s="1493" t="s">
        <v>2061</v>
      </c>
      <c r="D79" s="1494">
        <v>0.8125</v>
      </c>
      <c r="E79" s="377" t="s">
        <v>2373</v>
      </c>
      <c r="F79" s="410" t="s">
        <v>2383</v>
      </c>
      <c r="G79" s="1496">
        <f>G80+G77</f>
        <v>6</v>
      </c>
      <c r="H79" s="1458"/>
      <c r="I79" s="199"/>
      <c r="J79" s="199">
        <f>+H79-I79</f>
        <v>0</v>
      </c>
      <c r="K79" s="1557"/>
      <c r="L79" s="1568"/>
      <c r="M79" s="1454"/>
      <c r="N79" s="377"/>
      <c r="O79" s="377"/>
      <c r="P79" s="410"/>
      <c r="Q79" s="1569"/>
      <c r="R79" s="377"/>
      <c r="S79" s="377"/>
      <c r="T79" s="377"/>
      <c r="U79" s="377"/>
      <c r="V79" s="1570"/>
      <c r="W79" s="1454"/>
      <c r="X79" s="410"/>
      <c r="Y79" s="1569"/>
      <c r="Z79" s="377"/>
      <c r="AA79" s="1570"/>
      <c r="AB79" s="1567"/>
    </row>
    <row r="80" spans="1:29" ht="14.1" customHeight="1">
      <c r="A80" s="669" t="s">
        <v>2518</v>
      </c>
      <c r="B80" s="1549"/>
      <c r="C80" s="1498"/>
      <c r="D80" s="1499"/>
      <c r="E80" s="413"/>
      <c r="F80" s="411"/>
      <c r="G80" s="1501"/>
      <c r="H80" s="1456"/>
      <c r="I80" s="1502"/>
      <c r="J80" s="1502"/>
      <c r="K80" s="1556"/>
      <c r="L80" s="1571"/>
      <c r="M80" s="1572"/>
      <c r="N80" s="413"/>
      <c r="O80" s="413"/>
      <c r="P80" s="453"/>
      <c r="Q80" s="412"/>
      <c r="R80" s="413"/>
      <c r="S80" s="413"/>
      <c r="T80" s="413"/>
      <c r="U80" s="413"/>
      <c r="V80" s="1573"/>
      <c r="W80" s="1572"/>
      <c r="X80" s="453"/>
      <c r="Y80" s="412"/>
      <c r="Z80" s="413"/>
      <c r="AA80" s="1573"/>
      <c r="AB80" s="1566"/>
    </row>
    <row r="81" spans="1:28" ht="14.1" customHeight="1">
      <c r="A81" s="671" t="s">
        <v>1329</v>
      </c>
      <c r="B81" s="1532">
        <v>44672</v>
      </c>
      <c r="C81" s="1493" t="s">
        <v>2025</v>
      </c>
      <c r="D81" s="1494">
        <v>0.58333333333333337</v>
      </c>
      <c r="E81" s="378" t="s">
        <v>2387</v>
      </c>
      <c r="F81" s="1459" t="s">
        <v>1818</v>
      </c>
      <c r="G81" s="1496">
        <f>G82+G79</f>
        <v>6</v>
      </c>
      <c r="H81" s="1526"/>
      <c r="I81" s="531"/>
      <c r="J81" s="531">
        <f>+H81-I81</f>
        <v>0</v>
      </c>
      <c r="K81" s="1560"/>
      <c r="L81" s="1568"/>
      <c r="M81" s="1454"/>
      <c r="N81" s="377"/>
      <c r="O81" s="377"/>
      <c r="P81" s="410"/>
      <c r="Q81" s="1569"/>
      <c r="R81" s="377"/>
      <c r="S81" s="377"/>
      <c r="T81" s="377"/>
      <c r="U81" s="377"/>
      <c r="V81" s="1570"/>
      <c r="W81" s="1454"/>
      <c r="X81" s="410"/>
      <c r="Y81" s="1569"/>
      <c r="Z81" s="377"/>
      <c r="AA81" s="1570"/>
      <c r="AB81" s="1567"/>
    </row>
    <row r="82" spans="1:28" ht="14.1" customHeight="1">
      <c r="A82" s="669" t="s">
        <v>2518</v>
      </c>
      <c r="B82" s="1549"/>
      <c r="C82" s="1529"/>
      <c r="D82" s="1515"/>
      <c r="E82" s="413"/>
      <c r="F82" s="411"/>
      <c r="G82" s="1521"/>
      <c r="H82" s="1455"/>
      <c r="I82" s="1518"/>
      <c r="J82" s="1518"/>
      <c r="K82" s="1558"/>
      <c r="L82" s="1571"/>
      <c r="M82" s="1572"/>
      <c r="N82" s="413"/>
      <c r="O82" s="413"/>
      <c r="P82" s="453"/>
      <c r="Q82" s="412"/>
      <c r="R82" s="413"/>
      <c r="S82" s="413"/>
      <c r="T82" s="413"/>
      <c r="U82" s="413"/>
      <c r="V82" s="1573"/>
      <c r="W82" s="1572"/>
      <c r="X82" s="453"/>
      <c r="Y82" s="412"/>
      <c r="Z82" s="413"/>
      <c r="AA82" s="1573"/>
      <c r="AB82" s="1566"/>
    </row>
    <row r="83" spans="1:28" ht="14.1" customHeight="1">
      <c r="A83" s="670" t="s">
        <v>1330</v>
      </c>
      <c r="B83" s="1530">
        <v>44699</v>
      </c>
      <c r="C83" s="1493" t="s">
        <v>1776</v>
      </c>
      <c r="D83" s="1494">
        <v>0.79166666666666663</v>
      </c>
      <c r="E83" s="378" t="s">
        <v>1107</v>
      </c>
      <c r="F83" s="410" t="s">
        <v>2388</v>
      </c>
      <c r="G83" s="1496">
        <f>G84+G81</f>
        <v>6</v>
      </c>
      <c r="H83" s="1458"/>
      <c r="I83" s="199"/>
      <c r="J83" s="199">
        <f>+H83-I83</f>
        <v>0</v>
      </c>
      <c r="K83" s="1557" t="str">
        <f>IF((H83-I83)&gt;0,"3","")</f>
        <v/>
      </c>
      <c r="L83" s="1568"/>
      <c r="M83" s="1454"/>
      <c r="N83" s="377"/>
      <c r="O83" s="377"/>
      <c r="P83" s="410"/>
      <c r="Q83" s="1569"/>
      <c r="R83" s="377"/>
      <c r="S83" s="377"/>
      <c r="T83" s="377"/>
      <c r="U83" s="377"/>
      <c r="V83" s="1570"/>
      <c r="W83" s="1454"/>
      <c r="X83" s="410"/>
      <c r="Y83" s="1569"/>
      <c r="Z83" s="377"/>
      <c r="AA83" s="1570"/>
      <c r="AB83" s="1567"/>
    </row>
    <row r="84" spans="1:28" ht="14.1" customHeight="1">
      <c r="A84" s="669" t="s">
        <v>2518</v>
      </c>
      <c r="B84" s="1549"/>
      <c r="C84" s="1498"/>
      <c r="D84" s="1499"/>
      <c r="E84" s="413"/>
      <c r="F84" s="411"/>
      <c r="G84" s="1501"/>
      <c r="H84" s="1456"/>
      <c r="I84" s="1502"/>
      <c r="J84" s="1502"/>
      <c r="K84" s="1556"/>
      <c r="L84" s="1571"/>
      <c r="M84" s="1572"/>
      <c r="N84" s="413"/>
      <c r="O84" s="413"/>
      <c r="P84" s="453"/>
      <c r="Q84" s="412"/>
      <c r="R84" s="413"/>
      <c r="S84" s="413"/>
      <c r="T84" s="413"/>
      <c r="U84" s="413"/>
      <c r="V84" s="1573"/>
      <c r="W84" s="1572"/>
      <c r="X84" s="453"/>
      <c r="Y84" s="412"/>
      <c r="Z84" s="413"/>
      <c r="AA84" s="1573"/>
      <c r="AB84" s="1566"/>
    </row>
    <row r="85" spans="1:28" ht="14.1" customHeight="1">
      <c r="A85" s="671" t="s">
        <v>2390</v>
      </c>
      <c r="B85" s="1532">
        <v>44716</v>
      </c>
      <c r="C85" s="1533"/>
      <c r="D85" s="1505"/>
      <c r="E85" s="378"/>
      <c r="F85" s="1462"/>
      <c r="G85" s="1507" t="str">
        <f>+K85</f>
        <v/>
      </c>
      <c r="H85" s="1526"/>
      <c r="I85" s="531"/>
      <c r="J85" s="531">
        <f>+H85-I85</f>
        <v>0</v>
      </c>
      <c r="K85" s="1560" t="str">
        <f>IF((H85-I85)&gt;0,"3","")</f>
        <v/>
      </c>
      <c r="L85" s="1568"/>
      <c r="M85" s="1454"/>
      <c r="N85" s="377"/>
      <c r="O85" s="377"/>
      <c r="P85" s="410"/>
      <c r="Q85" s="1569"/>
      <c r="R85" s="377"/>
      <c r="S85" s="377"/>
      <c r="T85" s="377"/>
      <c r="U85" s="377"/>
      <c r="V85" s="1570"/>
      <c r="W85" s="1454"/>
      <c r="X85" s="410"/>
      <c r="Y85" s="1569"/>
      <c r="Z85" s="377"/>
      <c r="AA85" s="1570"/>
      <c r="AB85" s="1567"/>
    </row>
    <row r="86" spans="1:28" ht="14.1" customHeight="1">
      <c r="A86" s="672"/>
      <c r="B86" s="1528"/>
      <c r="C86" s="1529"/>
      <c r="D86" s="1515"/>
      <c r="E86" s="379"/>
      <c r="F86" s="1461"/>
      <c r="G86" s="1510"/>
      <c r="H86" s="1455"/>
      <c r="I86" s="1518"/>
      <c r="J86" s="1518"/>
      <c r="K86" s="1558"/>
      <c r="L86" s="1571"/>
      <c r="M86" s="1572"/>
      <c r="N86" s="413"/>
      <c r="O86" s="413"/>
      <c r="P86" s="453"/>
      <c r="Q86" s="412"/>
      <c r="R86" s="413"/>
      <c r="S86" s="413"/>
      <c r="T86" s="413"/>
      <c r="U86" s="413"/>
      <c r="V86" s="1573"/>
      <c r="W86" s="1572"/>
      <c r="X86" s="453"/>
      <c r="Y86" s="412"/>
      <c r="Z86" s="413"/>
      <c r="AA86" s="1573"/>
      <c r="AB86" s="1566"/>
    </row>
    <row r="87" spans="1:28" ht="14.1" customHeight="1">
      <c r="A87" s="670" t="s">
        <v>2391</v>
      </c>
      <c r="B87" s="1530">
        <v>44776</v>
      </c>
      <c r="C87" s="1493"/>
      <c r="D87" s="1494"/>
      <c r="E87" s="377"/>
      <c r="F87" s="1459"/>
      <c r="G87" s="1496" t="str">
        <f>+K87</f>
        <v/>
      </c>
      <c r="H87" s="1458"/>
      <c r="I87" s="199"/>
      <c r="J87" s="199">
        <f>+H87-I87</f>
        <v>0</v>
      </c>
      <c r="K87" s="1557" t="str">
        <f>IF((H87-I87)&gt;0,"3","")</f>
        <v/>
      </c>
      <c r="L87" s="1568"/>
      <c r="M87" s="1454"/>
      <c r="N87" s="377"/>
      <c r="O87" s="377"/>
      <c r="P87" s="410"/>
      <c r="Q87" s="1569"/>
      <c r="R87" s="377"/>
      <c r="S87" s="377"/>
      <c r="T87" s="377"/>
      <c r="U87" s="377"/>
      <c r="V87" s="1570"/>
      <c r="W87" s="1454"/>
      <c r="X87" s="410"/>
      <c r="Y87" s="1569"/>
      <c r="Z87" s="377"/>
      <c r="AA87" s="1570"/>
      <c r="AB87" s="1567"/>
    </row>
    <row r="88" spans="1:28" ht="14.1" customHeight="1">
      <c r="A88" s="437"/>
      <c r="B88" s="1531"/>
      <c r="C88" s="1498"/>
      <c r="D88" s="1499"/>
      <c r="E88" s="413"/>
      <c r="F88" s="411"/>
      <c r="G88" s="1501"/>
      <c r="H88" s="1456"/>
      <c r="I88" s="1502"/>
      <c r="J88" s="1502"/>
      <c r="K88" s="1556"/>
      <c r="L88" s="1571"/>
      <c r="M88" s="1572"/>
      <c r="N88" s="413"/>
      <c r="O88" s="413"/>
      <c r="P88" s="453"/>
      <c r="Q88" s="412"/>
      <c r="R88" s="413"/>
      <c r="S88" s="413"/>
      <c r="T88" s="413"/>
      <c r="U88" s="413"/>
      <c r="V88" s="1573"/>
      <c r="W88" s="1572"/>
      <c r="X88" s="453"/>
      <c r="Y88" s="412"/>
      <c r="Z88" s="413"/>
      <c r="AA88" s="1573"/>
      <c r="AB88" s="1566"/>
    </row>
    <row r="89" spans="1:28" ht="14.1" customHeight="1">
      <c r="A89" s="111"/>
      <c r="B89" s="111"/>
      <c r="C89" s="111"/>
      <c r="E89" s="111"/>
      <c r="G89" s="111"/>
      <c r="H89" s="111"/>
      <c r="AB89" s="1565"/>
    </row>
    <row r="90" spans="1:28" ht="27" customHeight="1">
      <c r="A90" s="448" t="s">
        <v>1506</v>
      </c>
      <c r="B90" s="1542" t="s">
        <v>2392</v>
      </c>
      <c r="C90" s="1537"/>
      <c r="D90" s="1537"/>
      <c r="E90" s="1537" t="s">
        <v>1505</v>
      </c>
      <c r="F90" s="1538" t="s">
        <v>686</v>
      </c>
      <c r="G90" s="1543" t="s">
        <v>1035</v>
      </c>
      <c r="H90" s="1544" t="s">
        <v>684</v>
      </c>
      <c r="I90" s="1545" t="s">
        <v>685</v>
      </c>
      <c r="J90" s="1545" t="s">
        <v>681</v>
      </c>
      <c r="K90" s="1546" t="s">
        <v>18</v>
      </c>
      <c r="L90" s="1539" t="s">
        <v>1428</v>
      </c>
      <c r="M90" s="1536"/>
      <c r="N90" s="1844" t="s">
        <v>1317</v>
      </c>
      <c r="O90" s="1845"/>
      <c r="P90" s="1540"/>
      <c r="Q90" s="1536"/>
      <c r="R90" s="1537"/>
      <c r="S90" s="1844" t="s">
        <v>1429</v>
      </c>
      <c r="T90" s="1845"/>
      <c r="U90" s="1537"/>
      <c r="V90" s="1540"/>
      <c r="W90" s="1846" t="s">
        <v>1430</v>
      </c>
      <c r="X90" s="1847"/>
      <c r="Y90" s="1846" t="s">
        <v>989</v>
      </c>
      <c r="Z90" s="1848"/>
      <c r="AA90" s="1847"/>
      <c r="AB90" s="1541" t="s">
        <v>2461</v>
      </c>
    </row>
    <row r="91" spans="1:28" ht="14.1" customHeight="1">
      <c r="A91" s="668" t="s">
        <v>1380</v>
      </c>
      <c r="B91" s="1524"/>
      <c r="C91" s="1534"/>
      <c r="D91" s="1505"/>
      <c r="E91" s="378"/>
      <c r="F91" s="1463"/>
      <c r="G91" s="1507"/>
      <c r="H91" s="1526"/>
      <c r="I91" s="531"/>
      <c r="J91" s="531"/>
      <c r="K91" s="1527"/>
      <c r="L91" s="1574"/>
      <c r="M91" s="1454"/>
      <c r="N91" s="377"/>
      <c r="O91" s="377"/>
      <c r="P91" s="410"/>
      <c r="Q91" s="1569"/>
      <c r="R91" s="377"/>
      <c r="S91" s="377"/>
      <c r="T91" s="377"/>
      <c r="U91" s="377"/>
      <c r="V91" s="1570"/>
      <c r="W91" s="1454"/>
      <c r="X91" s="410"/>
      <c r="Y91" s="1569"/>
      <c r="Z91" s="377"/>
      <c r="AA91" s="1570"/>
      <c r="AB91" s="1567"/>
    </row>
    <row r="92" spans="1:28" ht="14.1" customHeight="1">
      <c r="A92" s="673"/>
      <c r="B92" s="1531"/>
      <c r="C92" s="1498"/>
      <c r="D92" s="1515"/>
      <c r="E92" s="379"/>
      <c r="F92" s="1461"/>
      <c r="G92" s="1510"/>
      <c r="H92" s="1455"/>
      <c r="I92" s="1518"/>
      <c r="J92" s="1518"/>
      <c r="K92" s="1519"/>
      <c r="L92" s="1575"/>
      <c r="M92" s="1572"/>
      <c r="N92" s="413"/>
      <c r="O92" s="413"/>
      <c r="P92" s="453"/>
      <c r="Q92" s="412"/>
      <c r="R92" s="413"/>
      <c r="S92" s="413"/>
      <c r="T92" s="413"/>
      <c r="U92" s="413"/>
      <c r="V92" s="1573"/>
      <c r="W92" s="1572"/>
      <c r="X92" s="453"/>
      <c r="Y92" s="412"/>
      <c r="Z92" s="413"/>
      <c r="AA92" s="1573"/>
      <c r="AB92" s="1566"/>
    </row>
    <row r="93" spans="1:28" ht="14.1" customHeight="1">
      <c r="A93" s="668" t="s">
        <v>1381</v>
      </c>
      <c r="B93" s="1532"/>
      <c r="C93" s="1533"/>
      <c r="D93" s="1494"/>
      <c r="E93" s="1454"/>
      <c r="F93" s="1459"/>
      <c r="G93" s="1496"/>
      <c r="H93" s="1458"/>
      <c r="I93" s="199"/>
      <c r="J93" s="199"/>
      <c r="K93" s="1517"/>
      <c r="L93" s="1574"/>
      <c r="M93" s="1454"/>
      <c r="N93" s="377"/>
      <c r="O93" s="377"/>
      <c r="P93" s="410"/>
      <c r="Q93" s="1569"/>
      <c r="R93" s="377"/>
      <c r="S93" s="377"/>
      <c r="T93" s="377"/>
      <c r="U93" s="377"/>
      <c r="V93" s="1570"/>
      <c r="W93" s="1454"/>
      <c r="X93" s="410"/>
      <c r="Y93" s="1569"/>
      <c r="Z93" s="377"/>
      <c r="AA93" s="1570"/>
      <c r="AB93" s="1567"/>
    </row>
    <row r="94" spans="1:28" ht="14.1" customHeight="1">
      <c r="A94" s="673"/>
      <c r="B94" s="1531"/>
      <c r="C94" s="1513"/>
      <c r="D94" s="1499"/>
      <c r="E94" s="1535"/>
      <c r="F94" s="453"/>
      <c r="G94" s="1501"/>
      <c r="H94" s="1456"/>
      <c r="I94" s="1502"/>
      <c r="J94" s="1502"/>
      <c r="K94" s="1516"/>
      <c r="L94" s="1575"/>
      <c r="M94" s="1572"/>
      <c r="N94" s="413"/>
      <c r="O94" s="413"/>
      <c r="P94" s="453"/>
      <c r="Q94" s="412"/>
      <c r="R94" s="413"/>
      <c r="S94" s="413"/>
      <c r="T94" s="413"/>
      <c r="U94" s="413"/>
      <c r="V94" s="1573"/>
      <c r="W94" s="1572"/>
      <c r="X94" s="453"/>
      <c r="Y94" s="412"/>
      <c r="Z94" s="413"/>
      <c r="AA94" s="1573"/>
      <c r="AB94" s="1566"/>
    </row>
    <row r="95" spans="1:28" ht="14.1" customHeight="1">
      <c r="A95" s="668" t="s">
        <v>1546</v>
      </c>
      <c r="B95" s="1524"/>
      <c r="C95" s="1534"/>
      <c r="D95" s="1505"/>
      <c r="E95" s="378"/>
      <c r="F95" s="1463"/>
      <c r="G95" s="1507"/>
      <c r="H95" s="1526"/>
      <c r="I95" s="531"/>
      <c r="J95" s="531"/>
      <c r="K95" s="1527"/>
      <c r="L95" s="1574"/>
      <c r="M95" s="1454"/>
      <c r="N95" s="377"/>
      <c r="O95" s="377"/>
      <c r="P95" s="410"/>
      <c r="Q95" s="1569"/>
      <c r="R95" s="377"/>
      <c r="S95" s="377"/>
      <c r="T95" s="377"/>
      <c r="U95" s="377"/>
      <c r="V95" s="1570"/>
      <c r="W95" s="1454"/>
      <c r="X95" s="410"/>
      <c r="Y95" s="1569"/>
      <c r="Z95" s="377"/>
      <c r="AA95" s="1570"/>
      <c r="AB95" s="1567"/>
    </row>
    <row r="96" spans="1:28" ht="14.1" customHeight="1">
      <c r="A96" s="673"/>
      <c r="B96" s="1531"/>
      <c r="C96" s="1498"/>
      <c r="D96" s="1515"/>
      <c r="E96" s="379"/>
      <c r="F96" s="1461"/>
      <c r="G96" s="1510"/>
      <c r="H96" s="1455"/>
      <c r="I96" s="1518"/>
      <c r="J96" s="1518"/>
      <c r="K96" s="1519"/>
      <c r="L96" s="1575"/>
      <c r="M96" s="1572"/>
      <c r="N96" s="413"/>
      <c r="O96" s="413"/>
      <c r="P96" s="453"/>
      <c r="Q96" s="412"/>
      <c r="R96" s="413"/>
      <c r="S96" s="413"/>
      <c r="T96" s="413"/>
      <c r="U96" s="413"/>
      <c r="V96" s="1573"/>
      <c r="W96" s="1572"/>
      <c r="X96" s="453"/>
      <c r="Y96" s="412"/>
      <c r="Z96" s="413"/>
      <c r="AA96" s="1573"/>
      <c r="AB96" s="1566"/>
    </row>
    <row r="97" spans="1:28" ht="14.1" customHeight="1">
      <c r="A97" s="668" t="s">
        <v>1547</v>
      </c>
      <c r="B97" s="1532"/>
      <c r="C97" s="1533"/>
      <c r="D97" s="1494"/>
      <c r="E97" s="1454"/>
      <c r="F97" s="1459"/>
      <c r="G97" s="1496"/>
      <c r="H97" s="1458"/>
      <c r="I97" s="199"/>
      <c r="J97" s="199"/>
      <c r="K97" s="1517"/>
      <c r="L97" s="1574"/>
      <c r="M97" s="1454"/>
      <c r="N97" s="377"/>
      <c r="O97" s="377"/>
      <c r="P97" s="410"/>
      <c r="Q97" s="1569"/>
      <c r="R97" s="377"/>
      <c r="S97" s="377"/>
      <c r="T97" s="377"/>
      <c r="U97" s="377"/>
      <c r="V97" s="1570"/>
      <c r="W97" s="1454"/>
      <c r="X97" s="410"/>
      <c r="Y97" s="1569"/>
      <c r="Z97" s="377"/>
      <c r="AA97" s="1570"/>
      <c r="AB97" s="1567"/>
    </row>
    <row r="98" spans="1:28" ht="14.1" customHeight="1">
      <c r="A98" s="674"/>
      <c r="B98" s="1531"/>
      <c r="C98" s="1513"/>
      <c r="D98" s="1499"/>
      <c r="E98" s="1535"/>
      <c r="F98" s="453"/>
      <c r="G98" s="1501"/>
      <c r="H98" s="1456"/>
      <c r="I98" s="1502"/>
      <c r="J98" s="1502"/>
      <c r="K98" s="1516"/>
      <c r="L98" s="1575"/>
      <c r="M98" s="1572"/>
      <c r="N98" s="413"/>
      <c r="O98" s="413"/>
      <c r="P98" s="453"/>
      <c r="Q98" s="412"/>
      <c r="R98" s="413"/>
      <c r="S98" s="413"/>
      <c r="T98" s="413"/>
      <c r="U98" s="413"/>
      <c r="V98" s="1573"/>
      <c r="W98" s="1572"/>
      <c r="X98" s="453"/>
      <c r="Y98" s="412"/>
      <c r="Z98" s="413"/>
      <c r="AA98" s="1573"/>
      <c r="AB98" s="1566"/>
    </row>
    <row r="99" spans="1:28" ht="14.1" customHeight="1">
      <c r="A99" s="671" t="s">
        <v>1548</v>
      </c>
      <c r="B99" s="1524"/>
      <c r="C99" s="1534"/>
      <c r="D99" s="1505"/>
      <c r="E99" s="378"/>
      <c r="F99" s="1463"/>
      <c r="G99" s="1507"/>
      <c r="H99" s="1526"/>
      <c r="I99" s="531"/>
      <c r="J99" s="531"/>
      <c r="K99" s="1527"/>
      <c r="L99" s="1574"/>
      <c r="M99" s="1454"/>
      <c r="N99" s="377"/>
      <c r="O99" s="377"/>
      <c r="P99" s="410"/>
      <c r="Q99" s="1569"/>
      <c r="R99" s="377"/>
      <c r="S99" s="377"/>
      <c r="T99" s="377"/>
      <c r="U99" s="377"/>
      <c r="V99" s="1570"/>
      <c r="W99" s="1454"/>
      <c r="X99" s="410"/>
      <c r="Y99" s="1569"/>
      <c r="Z99" s="377"/>
      <c r="AA99" s="1570"/>
      <c r="AB99" s="1567"/>
    </row>
    <row r="100" spans="1:28" ht="14.1" customHeight="1">
      <c r="A100" s="675"/>
      <c r="B100" s="1531"/>
      <c r="C100" s="1498"/>
      <c r="D100" s="1515"/>
      <c r="E100" s="379"/>
      <c r="F100" s="1461"/>
      <c r="G100" s="1510"/>
      <c r="H100" s="1455"/>
      <c r="I100" s="1518"/>
      <c r="J100" s="1518"/>
      <c r="K100" s="1519"/>
      <c r="L100" s="1575"/>
      <c r="M100" s="1572"/>
      <c r="N100" s="413"/>
      <c r="O100" s="413"/>
      <c r="P100" s="453"/>
      <c r="Q100" s="412"/>
      <c r="R100" s="413"/>
      <c r="S100" s="413"/>
      <c r="T100" s="413"/>
      <c r="U100" s="413"/>
      <c r="V100" s="1573"/>
      <c r="W100" s="1572"/>
      <c r="X100" s="453"/>
      <c r="Y100" s="412"/>
      <c r="Z100" s="413"/>
      <c r="AA100" s="1573"/>
      <c r="AB100" s="1566"/>
    </row>
    <row r="101" spans="1:28" ht="14.1" customHeight="1">
      <c r="A101" s="671" t="s">
        <v>1549</v>
      </c>
      <c r="B101" s="1532"/>
      <c r="C101" s="1533"/>
      <c r="D101" s="1494"/>
      <c r="E101" s="1454"/>
      <c r="F101" s="1459"/>
      <c r="G101" s="1496"/>
      <c r="H101" s="1458"/>
      <c r="I101" s="199"/>
      <c r="J101" s="199"/>
      <c r="K101" s="1517"/>
      <c r="L101" s="1574"/>
      <c r="M101" s="1454"/>
      <c r="N101" s="377"/>
      <c r="O101" s="377"/>
      <c r="P101" s="410"/>
      <c r="Q101" s="1569"/>
      <c r="R101" s="377"/>
      <c r="S101" s="377"/>
      <c r="T101" s="377"/>
      <c r="U101" s="377"/>
      <c r="V101" s="1570"/>
      <c r="W101" s="1454"/>
      <c r="X101" s="410"/>
      <c r="Y101" s="1569"/>
      <c r="Z101" s="377"/>
      <c r="AA101" s="1570"/>
      <c r="AB101" s="1567"/>
    </row>
    <row r="102" spans="1:28" ht="14.1" customHeight="1">
      <c r="A102" s="675"/>
      <c r="B102" s="1531"/>
      <c r="C102" s="1513"/>
      <c r="D102" s="1499"/>
      <c r="E102" s="1535"/>
      <c r="F102" s="453"/>
      <c r="G102" s="1501"/>
      <c r="H102" s="1456"/>
      <c r="I102" s="1502"/>
      <c r="J102" s="1502"/>
      <c r="K102" s="1516"/>
      <c r="L102" s="1575"/>
      <c r="M102" s="1572"/>
      <c r="N102" s="413"/>
      <c r="O102" s="413"/>
      <c r="P102" s="453"/>
      <c r="Q102" s="412"/>
      <c r="R102" s="413"/>
      <c r="S102" s="413"/>
      <c r="T102" s="413"/>
      <c r="U102" s="413"/>
      <c r="V102" s="1573"/>
      <c r="W102" s="1572"/>
      <c r="X102" s="453"/>
      <c r="Y102" s="412"/>
      <c r="Z102" s="413"/>
      <c r="AA102" s="1573"/>
      <c r="AB102" s="1566"/>
    </row>
    <row r="103" spans="1:28" ht="14.1" customHeight="1">
      <c r="A103" s="671"/>
      <c r="B103" s="1524"/>
      <c r="C103" s="1534"/>
      <c r="D103" s="1505"/>
      <c r="E103" s="378"/>
      <c r="F103" s="1463"/>
      <c r="G103" s="1507"/>
      <c r="H103" s="1526"/>
      <c r="I103" s="531"/>
      <c r="J103" s="531"/>
      <c r="K103" s="1527"/>
      <c r="L103" s="1574"/>
      <c r="M103" s="1454"/>
      <c r="N103" s="377"/>
      <c r="O103" s="377"/>
      <c r="P103" s="410"/>
      <c r="Q103" s="1569"/>
      <c r="R103" s="377"/>
      <c r="S103" s="377"/>
      <c r="T103" s="377"/>
      <c r="U103" s="377"/>
      <c r="V103" s="1570"/>
      <c r="W103" s="1454"/>
      <c r="X103" s="410"/>
      <c r="Y103" s="1569"/>
      <c r="Z103" s="377"/>
      <c r="AA103" s="1570"/>
      <c r="AB103" s="1567"/>
    </row>
    <row r="104" spans="1:28" ht="14.1" customHeight="1">
      <c r="A104" s="675"/>
      <c r="B104" s="1531"/>
      <c r="C104" s="1498"/>
      <c r="D104" s="1515"/>
      <c r="E104" s="379"/>
      <c r="F104" s="1461"/>
      <c r="G104" s="1510"/>
      <c r="H104" s="1455"/>
      <c r="I104" s="1518"/>
      <c r="J104" s="1518"/>
      <c r="K104" s="1519"/>
      <c r="L104" s="1575"/>
      <c r="M104" s="1572"/>
      <c r="N104" s="413"/>
      <c r="O104" s="413"/>
      <c r="P104" s="453"/>
      <c r="Q104" s="412"/>
      <c r="R104" s="413"/>
      <c r="S104" s="413"/>
      <c r="T104" s="413"/>
      <c r="U104" s="413"/>
      <c r="V104" s="1573"/>
      <c r="W104" s="1572"/>
      <c r="X104" s="453"/>
      <c r="Y104" s="412"/>
      <c r="Z104" s="413"/>
      <c r="AA104" s="1573"/>
      <c r="AB104" s="1566"/>
    </row>
    <row r="105" spans="1:28" ht="14.1" customHeight="1">
      <c r="A105" s="668"/>
      <c r="B105" s="1532"/>
      <c r="C105" s="1533"/>
      <c r="D105" s="1494"/>
      <c r="E105" s="1454"/>
      <c r="F105" s="1459"/>
      <c r="G105" s="1496"/>
      <c r="H105" s="1458"/>
      <c r="I105" s="199"/>
      <c r="J105" s="199"/>
      <c r="K105" s="1517"/>
      <c r="L105" s="1574"/>
      <c r="M105" s="1454"/>
      <c r="N105" s="377"/>
      <c r="O105" s="377"/>
      <c r="P105" s="410"/>
      <c r="Q105" s="1569"/>
      <c r="R105" s="377"/>
      <c r="S105" s="377"/>
      <c r="T105" s="377"/>
      <c r="U105" s="377"/>
      <c r="V105" s="1570"/>
      <c r="W105" s="1454"/>
      <c r="X105" s="410"/>
      <c r="Y105" s="1569"/>
      <c r="Z105" s="377"/>
      <c r="AA105" s="1570"/>
      <c r="AB105" s="1567"/>
    </row>
    <row r="106" spans="1:28" ht="14.1" customHeight="1">
      <c r="A106" s="437"/>
      <c r="B106" s="1531"/>
      <c r="C106" s="1513"/>
      <c r="D106" s="1499"/>
      <c r="E106" s="1535"/>
      <c r="F106" s="453"/>
      <c r="G106" s="1501"/>
      <c r="H106" s="1456"/>
      <c r="I106" s="1502"/>
      <c r="J106" s="1502"/>
      <c r="K106" s="1516"/>
      <c r="L106" s="1575"/>
      <c r="M106" s="1572"/>
      <c r="N106" s="413"/>
      <c r="O106" s="413"/>
      <c r="P106" s="453"/>
      <c r="Q106" s="412"/>
      <c r="R106" s="413"/>
      <c r="S106" s="413"/>
      <c r="T106" s="413"/>
      <c r="U106" s="413"/>
      <c r="V106" s="1573"/>
      <c r="W106" s="1572"/>
      <c r="X106" s="453"/>
      <c r="Y106" s="412"/>
      <c r="Z106" s="413"/>
      <c r="AA106" s="1573"/>
      <c r="AB106" s="1566"/>
    </row>
  </sheetData>
  <autoFilter ref="A1:AC70" xr:uid="{ED75E8F3-07A9-4A08-9E76-58669518163F}">
    <filterColumn colId="1" showButton="0"/>
    <filterColumn colId="2" showButton="0"/>
    <filterColumn colId="13" showButton="0"/>
    <filterColumn colId="18" showButton="0"/>
    <filterColumn colId="22" showButton="0"/>
    <filterColumn colId="24" showButton="0"/>
    <filterColumn colId="25" showButton="0"/>
  </autoFilter>
  <mergeCells count="13">
    <mergeCell ref="N90:O90"/>
    <mergeCell ref="S90:T90"/>
    <mergeCell ref="W90:X90"/>
    <mergeCell ref="Y90:AA90"/>
    <mergeCell ref="B1:D1"/>
    <mergeCell ref="N1:O1"/>
    <mergeCell ref="S1:T1"/>
    <mergeCell ref="W1:X1"/>
    <mergeCell ref="Y1:AA1"/>
    <mergeCell ref="N72:O72"/>
    <mergeCell ref="S72:T72"/>
    <mergeCell ref="W72:X72"/>
    <mergeCell ref="Y72:AA72"/>
  </mergeCells>
  <phoneticPr fontId="2"/>
  <hyperlinks>
    <hyperlink ref="A72" r:id="rId1" display="J1" xr:uid="{A2AC3BB3-3D3F-4D95-8C79-EE70571F55CC}"/>
    <hyperlink ref="A90" r:id="rId2" display="J1" xr:uid="{235B7DFF-42C5-49BD-83B5-1CC91CA6A9C4}"/>
    <hyperlink ref="A1" r:id="rId3" xr:uid="{C3F0CFFF-C4D2-49A2-8BB5-22C318730BEB}"/>
  </hyperlinks>
  <pageMargins left="0.39370078740157483" right="0.39370078740157483" top="0.39370078740157483" bottom="0.39370078740157483" header="0.31496062992125984" footer="0.31496062992125984"/>
  <pageSetup paperSize="9" orientation="portrait" horizontalDpi="4294967293"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8</vt:i4>
      </vt:variant>
    </vt:vector>
  </HeadingPairs>
  <TitlesOfParts>
    <vt:vector size="33" baseType="lpstr">
      <vt:lpstr>日程</vt:lpstr>
      <vt:lpstr>投手</vt:lpstr>
      <vt:lpstr>野手</vt:lpstr>
      <vt:lpstr>ｽｺｱ</vt:lpstr>
      <vt:lpstr>先発</vt:lpstr>
      <vt:lpstr>成績</vt:lpstr>
      <vt:lpstr>○●</vt:lpstr>
      <vt:lpstr>個人</vt:lpstr>
      <vt:lpstr>投手ｽｺｱ</vt:lpstr>
      <vt:lpstr>打者ｽｺｱ</vt:lpstr>
      <vt:lpstr>投手通算</vt:lpstr>
      <vt:lpstr>打者通算</vt:lpstr>
      <vt:lpstr>投手date</vt:lpstr>
      <vt:lpstr>打者date</vt:lpstr>
      <vt:lpstr>順位date</vt:lpstr>
      <vt:lpstr>投手陣</vt:lpstr>
      <vt:lpstr>野手陣</vt:lpstr>
      <vt:lpstr>ｺｰﾁ陣</vt:lpstr>
      <vt:lpstr>W打撃</vt:lpstr>
      <vt:lpstr>W投手</vt:lpstr>
      <vt:lpstr>ｵｰﾌﾟﾝ投</vt:lpstr>
      <vt:lpstr>ｵｰﾌﾟﾝ打</vt:lpstr>
      <vt:lpstr>球団史</vt:lpstr>
      <vt:lpstr>ｻﾝﾌﾚ</vt:lpstr>
      <vt:lpstr>J1</vt:lpstr>
      <vt:lpstr>ｽｺｱ!Print_Area</vt:lpstr>
      <vt:lpstr>成績!Print_Area</vt:lpstr>
      <vt:lpstr>投手陣!Print_Area</vt:lpstr>
      <vt:lpstr>投手通算!Print_Area</vt:lpstr>
      <vt:lpstr>日程!Print_Area</vt:lpstr>
      <vt:lpstr>野手陣!Print_Area</vt:lpstr>
      <vt:lpstr>ｽｺｱ!Print_Titles</vt:lpstr>
      <vt:lpstr>日程!Print_Titles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aobafujii</dc:creator>
  <cp:lastModifiedBy>藤井等</cp:lastModifiedBy>
  <cp:lastPrinted>2022-02-28T23:38:45Z</cp:lastPrinted>
  <dcterms:created xsi:type="dcterms:W3CDTF">2011-02-09T14:55:44Z</dcterms:created>
  <dcterms:modified xsi:type="dcterms:W3CDTF">2022-03-12T07:38:19Z</dcterms:modified>
</cp:coreProperties>
</file>